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567DE3AD-DE2B-4BEB-A8CE-3306FF904CEA}" xr6:coauthVersionLast="47" xr6:coauthVersionMax="47" xr10:uidLastSave="{00000000-0000-0000-0000-000000000000}"/>
  <bookViews>
    <workbookView xWindow="-120" yWindow="-120" windowWidth="20730" windowHeight="11160" firstSheet="2" activeTab="8" xr2:uid="{00000000-000D-0000-FFFF-FFFF00000000}"/>
  </bookViews>
  <sheets>
    <sheet name="THĐ" sheetId="1" state="hidden" r:id="rId1"/>
    <sheet name="CMD" sheetId="2" state="hidden" r:id="rId2"/>
    <sheet name="KQ thu hồi" sheetId="11" r:id="rId3"/>
    <sheet name="ĐC-THĐ" sheetId="4" state="hidden" r:id="rId4"/>
    <sheet name="ĐC-CMĐ" sheetId="5" state="hidden" r:id="rId5"/>
    <sheet name="NQ-HĐND" sheetId="3" state="hidden" r:id="rId6"/>
    <sheet name="CMĐ dieu chinh" sheetId="10" state="hidden" r:id="rId7"/>
    <sheet name="Sheet1" sheetId="16" state="hidden" r:id="rId8"/>
    <sheet name="KQ CMĐ" sheetId="19" r:id="rId9"/>
  </sheets>
  <definedNames>
    <definedName name="_xlnm._FilterDatabase" localSheetId="2" hidden="1">'KQ thu hồi'!$A$4:$P$12</definedName>
    <definedName name="_xlnm._FilterDatabase" localSheetId="0" hidden="1">THĐ!$A$11:$K$66</definedName>
    <definedName name="_xlnm.Print_Area" localSheetId="1">CMD!$A$1:$K$83</definedName>
    <definedName name="_xlnm.Print_Area" localSheetId="6">'CMĐ dieu chinh'!$A$1:$K$39</definedName>
    <definedName name="_xlnm.Print_Area" localSheetId="2">'KQ thu hồi'!$A$1:$P$12</definedName>
    <definedName name="_xlnm.Print_Area" localSheetId="0">THĐ!$A$1:$K$69</definedName>
    <definedName name="_xlnm.Print_Titles" localSheetId="1">CMD!$5:$7</definedName>
    <definedName name="_xlnm.Print_Titles" localSheetId="2">'KQ thu hồi'!$5:$7</definedName>
    <definedName name="_xlnm.Print_Titles" localSheetId="0">THĐ!$5:$7</definedName>
  </definedNames>
  <calcPr calcId="191029"/>
</workbook>
</file>

<file path=xl/calcChain.xml><?xml version="1.0" encoding="utf-8"?>
<calcChain xmlns="http://schemas.openxmlformats.org/spreadsheetml/2006/main">
  <c r="J11" i="11" l="1"/>
  <c r="N11" i="11"/>
  <c r="M11" i="11"/>
  <c r="L11" i="11"/>
  <c r="K11" i="11"/>
  <c r="J9" i="11"/>
  <c r="N9" i="11"/>
  <c r="M9" i="11"/>
  <c r="L9" i="11"/>
  <c r="K9" i="11"/>
  <c r="M8" i="11" l="1"/>
  <c r="K8" i="11"/>
  <c r="J8" i="11"/>
  <c r="L8" i="11"/>
  <c r="N8" i="11"/>
  <c r="K33" i="16" l="1"/>
  <c r="K19" i="16"/>
  <c r="K6" i="16"/>
  <c r="K5" i="16"/>
  <c r="K4" i="16"/>
  <c r="K3" i="16"/>
  <c r="I35" i="16"/>
  <c r="K2" i="16"/>
  <c r="H6" i="16" l="1"/>
  <c r="G6" i="16"/>
  <c r="G8" i="16" s="1"/>
  <c r="C8" i="16"/>
  <c r="B8" i="16"/>
  <c r="D8" i="16" l="1"/>
  <c r="B10" i="16"/>
  <c r="F23" i="10" l="1"/>
  <c r="G23" i="10"/>
  <c r="E26" i="10"/>
  <c r="L40" i="10" l="1"/>
  <c r="E39" i="10"/>
  <c r="P37" i="10"/>
  <c r="O37" i="10"/>
  <c r="E32" i="10"/>
  <c r="E30" i="10"/>
  <c r="E29" i="10"/>
  <c r="O24" i="10"/>
  <c r="G28" i="10" l="1"/>
  <c r="F28" i="10"/>
  <c r="D10" i="10" l="1"/>
  <c r="D9" i="10" s="1"/>
  <c r="G10" i="10"/>
  <c r="G9" i="10" s="1"/>
  <c r="F10" i="10"/>
  <c r="E10" i="10" s="1"/>
  <c r="E9" i="10" s="1"/>
  <c r="D13" i="10"/>
  <c r="D12" i="10" s="1"/>
  <c r="G13" i="10"/>
  <c r="G12" i="10" s="1"/>
  <c r="F13" i="10"/>
  <c r="F12" i="10" s="1"/>
  <c r="D16" i="10"/>
  <c r="D15" i="10" s="1"/>
  <c r="D23" i="10"/>
  <c r="D22" i="10" s="1"/>
  <c r="G22" i="10"/>
  <c r="F22" i="10"/>
  <c r="G27" i="10"/>
  <c r="F27" i="10"/>
  <c r="D34" i="10"/>
  <c r="G34" i="10"/>
  <c r="F34" i="10"/>
  <c r="G36" i="10"/>
  <c r="F36" i="10"/>
  <c r="D19" i="10"/>
  <c r="D18" i="10" s="1"/>
  <c r="G19" i="10"/>
  <c r="G18" i="10" s="1"/>
  <c r="F19" i="10"/>
  <c r="F18" i="10" s="1"/>
  <c r="G16" i="10"/>
  <c r="G15" i="10" s="1"/>
  <c r="F16" i="10"/>
  <c r="F15" i="10" s="1"/>
  <c r="D36" i="10"/>
  <c r="F9" i="10" l="1"/>
  <c r="E13" i="10"/>
  <c r="E12" i="10" s="1"/>
  <c r="E28" i="10"/>
  <c r="G33" i="10"/>
  <c r="G8" i="10" s="1"/>
  <c r="E34" i="10"/>
  <c r="E36" i="10"/>
  <c r="D33" i="10"/>
  <c r="F33" i="10"/>
  <c r="E16" i="10"/>
  <c r="E15" i="10" s="1"/>
  <c r="F8" i="10" l="1"/>
  <c r="E27" i="10"/>
  <c r="D28" i="10"/>
  <c r="D27" i="10" s="1"/>
  <c r="D8" i="10" s="1"/>
  <c r="E33" i="10"/>
  <c r="E38" i="10" l="1"/>
  <c r="E37" i="10"/>
  <c r="E35" i="10"/>
  <c r="E31" i="10"/>
  <c r="E25" i="10"/>
  <c r="E24" i="10"/>
  <c r="E23" i="10" s="1"/>
  <c r="E22" i="10" s="1"/>
  <c r="E21" i="10"/>
  <c r="E20" i="10"/>
  <c r="E17" i="10"/>
  <c r="E14" i="10"/>
  <c r="E11" i="10"/>
  <c r="E19" i="10" l="1"/>
  <c r="E18" i="10" s="1"/>
  <c r="E8" i="10" s="1"/>
  <c r="L70" i="4" l="1"/>
  <c r="E65" i="4"/>
  <c r="E64" i="4" s="1"/>
  <c r="I65" i="4"/>
  <c r="I64" i="4" s="1"/>
  <c r="G65" i="4"/>
  <c r="G64" i="4" s="1"/>
  <c r="F65" i="4"/>
  <c r="F64" i="4" s="1"/>
  <c r="I61" i="4"/>
  <c r="H61" i="4"/>
  <c r="G61" i="4"/>
  <c r="F61" i="4"/>
  <c r="E61" i="4"/>
  <c r="D61" i="4"/>
  <c r="H59" i="4"/>
  <c r="D59" i="4" s="1"/>
  <c r="H58" i="4"/>
  <c r="D58" i="4" s="1"/>
  <c r="D57" i="4"/>
  <c r="I56" i="4"/>
  <c r="G56" i="4"/>
  <c r="F56" i="4"/>
  <c r="E56" i="4"/>
  <c r="I52" i="4"/>
  <c r="H52" i="4"/>
  <c r="G52" i="4"/>
  <c r="F52" i="4"/>
  <c r="E52" i="4"/>
  <c r="D52" i="4"/>
  <c r="D51" i="4"/>
  <c r="D50" i="4" s="1"/>
  <c r="I50" i="4"/>
  <c r="H50" i="4"/>
  <c r="G50" i="4"/>
  <c r="F50" i="4"/>
  <c r="E50" i="4"/>
  <c r="D46" i="4"/>
  <c r="D45" i="4" s="1"/>
  <c r="D44" i="4" s="1"/>
  <c r="I46" i="4"/>
  <c r="I45" i="4" s="1"/>
  <c r="I44" i="4" s="1"/>
  <c r="H46" i="4"/>
  <c r="H45" i="4" s="1"/>
  <c r="H44" i="4" s="1"/>
  <c r="G46" i="4"/>
  <c r="G45" i="4" s="1"/>
  <c r="G44" i="4" s="1"/>
  <c r="F46" i="4"/>
  <c r="F45" i="4" s="1"/>
  <c r="F44" i="4" s="1"/>
  <c r="E46" i="4"/>
  <c r="E45" i="4" s="1"/>
  <c r="E44" i="4" s="1"/>
  <c r="D38" i="4"/>
  <c r="D37" i="4" s="1"/>
  <c r="D36" i="4" s="1"/>
  <c r="I38" i="4"/>
  <c r="I37" i="4" s="1"/>
  <c r="I36" i="4" s="1"/>
  <c r="H38" i="4"/>
  <c r="H37" i="4" s="1"/>
  <c r="H36" i="4" s="1"/>
  <c r="G38" i="4"/>
  <c r="G37" i="4" s="1"/>
  <c r="G36" i="4" s="1"/>
  <c r="F38" i="4"/>
  <c r="F37" i="4" s="1"/>
  <c r="F36" i="4" s="1"/>
  <c r="E38" i="4"/>
  <c r="E37" i="4" s="1"/>
  <c r="E36" i="4" s="1"/>
  <c r="D35" i="4"/>
  <c r="D34" i="4"/>
  <c r="D33" i="4"/>
  <c r="D32" i="4"/>
  <c r="I31" i="4"/>
  <c r="I30" i="4" s="1"/>
  <c r="I29" i="4" s="1"/>
  <c r="H31" i="4"/>
  <c r="H30" i="4" s="1"/>
  <c r="H29" i="4" s="1"/>
  <c r="G31" i="4"/>
  <c r="G30" i="4" s="1"/>
  <c r="G29" i="4" s="1"/>
  <c r="F31" i="4"/>
  <c r="F30" i="4" s="1"/>
  <c r="F29" i="4" s="1"/>
  <c r="E31" i="4"/>
  <c r="E30" i="4" s="1"/>
  <c r="E29" i="4" s="1"/>
  <c r="D27" i="4"/>
  <c r="I27" i="4"/>
  <c r="H27" i="4"/>
  <c r="G27" i="4"/>
  <c r="F27" i="4"/>
  <c r="E27" i="4"/>
  <c r="D26" i="4"/>
  <c r="H25" i="4"/>
  <c r="D25" i="4" s="1"/>
  <c r="H24" i="4"/>
  <c r="D24" i="4" s="1"/>
  <c r="H23" i="4"/>
  <c r="D23" i="4" s="1"/>
  <c r="H22" i="4"/>
  <c r="D22" i="4" s="1"/>
  <c r="H21" i="4"/>
  <c r="D21" i="4" s="1"/>
  <c r="H20" i="4"/>
  <c r="D20" i="4" s="1"/>
  <c r="H19" i="4"/>
  <c r="D19" i="4" s="1"/>
  <c r="H18" i="4"/>
  <c r="H17" i="4"/>
  <c r="D17" i="4" s="1"/>
  <c r="D16" i="4"/>
  <c r="I15" i="4"/>
  <c r="G15" i="4"/>
  <c r="F15" i="4"/>
  <c r="E15" i="4"/>
  <c r="D12" i="4"/>
  <c r="D11" i="4" s="1"/>
  <c r="I11" i="4"/>
  <c r="H11" i="4"/>
  <c r="G11" i="4"/>
  <c r="F11" i="4"/>
  <c r="E11" i="4"/>
  <c r="I10" i="4"/>
  <c r="I9" i="4" s="1"/>
  <c r="H10" i="4"/>
  <c r="H9" i="4" s="1"/>
  <c r="G10" i="4"/>
  <c r="G9" i="4" s="1"/>
  <c r="F10" i="4"/>
  <c r="F9" i="4" s="1"/>
  <c r="E10" i="4"/>
  <c r="E9" i="4" s="1"/>
  <c r="D83" i="5"/>
  <c r="E82" i="5"/>
  <c r="D82" i="5" s="1"/>
  <c r="E81" i="5"/>
  <c r="D81" i="5" s="1"/>
  <c r="G80" i="5"/>
  <c r="F80" i="5"/>
  <c r="D79" i="5"/>
  <c r="D78" i="5"/>
  <c r="G77" i="5"/>
  <c r="F77" i="5"/>
  <c r="E77" i="5"/>
  <c r="D75" i="5"/>
  <c r="E74" i="5"/>
  <c r="D74" i="5" s="1"/>
  <c r="G73" i="5"/>
  <c r="F73" i="5"/>
  <c r="D72" i="5"/>
  <c r="D71" i="5"/>
  <c r="D70" i="5"/>
  <c r="D69" i="5"/>
  <c r="G68" i="5"/>
  <c r="F68" i="5"/>
  <c r="E68" i="5"/>
  <c r="D65" i="5"/>
  <c r="D64" i="5" s="1"/>
  <c r="G64" i="5"/>
  <c r="F64" i="5"/>
  <c r="E64" i="5"/>
  <c r="D63" i="5"/>
  <c r="G62" i="5"/>
  <c r="F62" i="5"/>
  <c r="E62" i="5"/>
  <c r="E61" i="5" s="1"/>
  <c r="E60" i="5" s="1"/>
  <c r="D62" i="5"/>
  <c r="D59" i="5"/>
  <c r="D58" i="5"/>
  <c r="D57" i="5"/>
  <c r="G56" i="5"/>
  <c r="F56" i="5"/>
  <c r="E56" i="5"/>
  <c r="D55" i="5"/>
  <c r="D54" i="5"/>
  <c r="D53" i="5"/>
  <c r="D52" i="5"/>
  <c r="G51" i="5"/>
  <c r="F51" i="5"/>
  <c r="E51" i="5"/>
  <c r="D49" i="5"/>
  <c r="D48" i="5"/>
  <c r="G47" i="5"/>
  <c r="G46" i="5" s="1"/>
  <c r="F47" i="5"/>
  <c r="F46" i="5" s="1"/>
  <c r="E47" i="5"/>
  <c r="E46" i="5" s="1"/>
  <c r="D44" i="5"/>
  <c r="D43" i="5"/>
  <c r="G42" i="5"/>
  <c r="F42" i="5"/>
  <c r="E42" i="5"/>
  <c r="D41" i="5"/>
  <c r="D40" i="5"/>
  <c r="F39" i="5"/>
  <c r="E39" i="5"/>
  <c r="D36" i="5"/>
  <c r="G35" i="5"/>
  <c r="F35" i="5"/>
  <c r="E35" i="5"/>
  <c r="E34" i="5" s="1"/>
  <c r="D33" i="5"/>
  <c r="G32" i="5"/>
  <c r="F32" i="5"/>
  <c r="E32" i="5"/>
  <c r="D31" i="5"/>
  <c r="D30" i="5"/>
  <c r="D29" i="5"/>
  <c r="G28" i="5"/>
  <c r="F28" i="5"/>
  <c r="E28" i="5"/>
  <c r="D25" i="5"/>
  <c r="D24" i="5" s="1"/>
  <c r="G24" i="5"/>
  <c r="F24" i="5"/>
  <c r="E24" i="5"/>
  <c r="D23" i="5"/>
  <c r="D22" i="5"/>
  <c r="D21" i="5"/>
  <c r="D20" i="5"/>
  <c r="D19" i="5"/>
  <c r="G18" i="5"/>
  <c r="G17" i="5" s="1"/>
  <c r="G16" i="5" s="1"/>
  <c r="F18" i="5"/>
  <c r="E18" i="5"/>
  <c r="D15" i="5"/>
  <c r="D14" i="5" s="1"/>
  <c r="D13" i="5" s="1"/>
  <c r="G14" i="5"/>
  <c r="G13" i="5" s="1"/>
  <c r="F14" i="5"/>
  <c r="F13" i="5" s="1"/>
  <c r="E14" i="5"/>
  <c r="E13" i="5" s="1"/>
  <c r="D12" i="5"/>
  <c r="D11" i="5" s="1"/>
  <c r="D10" i="5" s="1"/>
  <c r="G11" i="5"/>
  <c r="G10" i="5" s="1"/>
  <c r="F11" i="5"/>
  <c r="F10" i="5" s="1"/>
  <c r="E11" i="5"/>
  <c r="E10" i="5" s="1"/>
  <c r="A3" i="5"/>
  <c r="F61" i="5" l="1"/>
  <c r="F60" i="5" s="1"/>
  <c r="E73" i="5"/>
  <c r="G50" i="5"/>
  <c r="G14" i="4"/>
  <c r="G13" i="4" s="1"/>
  <c r="G55" i="4"/>
  <c r="G54" i="4" s="1"/>
  <c r="F17" i="5"/>
  <c r="F16" i="5" s="1"/>
  <c r="D10" i="4"/>
  <c r="D9" i="4" s="1"/>
  <c r="E14" i="4"/>
  <c r="E13" i="4" s="1"/>
  <c r="D47" i="5"/>
  <c r="D46" i="5" s="1"/>
  <c r="D56" i="5"/>
  <c r="E27" i="5"/>
  <c r="E26" i="5" s="1"/>
  <c r="D42" i="5"/>
  <c r="E50" i="5"/>
  <c r="F50" i="5"/>
  <c r="F45" i="5" s="1"/>
  <c r="D39" i="5"/>
  <c r="D51" i="5"/>
  <c r="E67" i="5"/>
  <c r="F67" i="5"/>
  <c r="G38" i="5"/>
  <c r="G37" i="5" s="1"/>
  <c r="G67" i="5"/>
  <c r="G76" i="5"/>
  <c r="D77" i="5"/>
  <c r="H15" i="4"/>
  <c r="H14" i="4" s="1"/>
  <c r="H13" i="4" s="1"/>
  <c r="E9" i="5"/>
  <c r="F49" i="4"/>
  <c r="F48" i="4" s="1"/>
  <c r="E38" i="5"/>
  <c r="E37" i="5" s="1"/>
  <c r="D31" i="4"/>
  <c r="D30" i="4" s="1"/>
  <c r="D29" i="4" s="1"/>
  <c r="F14" i="4"/>
  <c r="F13" i="4" s="1"/>
  <c r="F27" i="5"/>
  <c r="F26" i="5" s="1"/>
  <c r="G61" i="5"/>
  <c r="G60" i="5" s="1"/>
  <c r="G27" i="5"/>
  <c r="G26" i="5" s="1"/>
  <c r="D35" i="5"/>
  <c r="D34" i="5" s="1"/>
  <c r="D61" i="5"/>
  <c r="D60" i="5" s="1"/>
  <c r="D18" i="4"/>
  <c r="D15" i="4" s="1"/>
  <c r="D14" i="4" s="1"/>
  <c r="D13" i="4" s="1"/>
  <c r="D49" i="4"/>
  <c r="D48" i="4" s="1"/>
  <c r="H49" i="4"/>
  <c r="H48" i="4" s="1"/>
  <c r="E49" i="4"/>
  <c r="E48" i="4" s="1"/>
  <c r="F9" i="5"/>
  <c r="D18" i="5"/>
  <c r="D17" i="5" s="1"/>
  <c r="D16" i="5" s="1"/>
  <c r="G45" i="5"/>
  <c r="D80" i="5"/>
  <c r="G49" i="4"/>
  <c r="G48" i="4" s="1"/>
  <c r="D28" i="5"/>
  <c r="E80" i="5"/>
  <c r="E76" i="5" s="1"/>
  <c r="I49" i="4"/>
  <c r="I48" i="4" s="1"/>
  <c r="E17" i="5"/>
  <c r="E16" i="5" s="1"/>
  <c r="F38" i="5"/>
  <c r="F37" i="5" s="1"/>
  <c r="I14" i="4"/>
  <c r="I13" i="4" s="1"/>
  <c r="D68" i="5"/>
  <c r="D56" i="4"/>
  <c r="D55" i="4" s="1"/>
  <c r="D73" i="5"/>
  <c r="H56" i="4"/>
  <c r="H55" i="4" s="1"/>
  <c r="G9" i="5"/>
  <c r="D32" i="5"/>
  <c r="F76" i="5"/>
  <c r="I55" i="4"/>
  <c r="I54" i="4" s="1"/>
  <c r="F55" i="4"/>
  <c r="F54" i="4" s="1"/>
  <c r="E55" i="4"/>
  <c r="E54" i="4" s="1"/>
  <c r="D65" i="4"/>
  <c r="D64" i="4" s="1"/>
  <c r="H65" i="4"/>
  <c r="H64" i="4" s="1"/>
  <c r="D9" i="5"/>
  <c r="F65" i="1"/>
  <c r="F64" i="1" s="1"/>
  <c r="G65" i="1"/>
  <c r="G64" i="1" s="1"/>
  <c r="H69" i="1"/>
  <c r="D69" i="1" s="1"/>
  <c r="H68" i="1"/>
  <c r="E68" i="1"/>
  <c r="H67" i="1"/>
  <c r="D67" i="1" s="1"/>
  <c r="D50" i="5" l="1"/>
  <c r="D45" i="5" s="1"/>
  <c r="E66" i="5"/>
  <c r="F8" i="4"/>
  <c r="E45" i="5"/>
  <c r="D38" i="5"/>
  <c r="D37" i="5" s="1"/>
  <c r="G66" i="5"/>
  <c r="G8" i="5" s="1"/>
  <c r="F66" i="5"/>
  <c r="F8" i="5" s="1"/>
  <c r="D27" i="5"/>
  <c r="D26" i="5" s="1"/>
  <c r="D76" i="5"/>
  <c r="D68" i="1"/>
  <c r="D54" i="4"/>
  <c r="D8" i="4" s="1"/>
  <c r="D70" i="4" s="1"/>
  <c r="E8" i="4"/>
  <c r="H54" i="4"/>
  <c r="H8" i="4" s="1"/>
  <c r="G8" i="4"/>
  <c r="I8" i="4"/>
  <c r="D67" i="5"/>
  <c r="I50" i="1"/>
  <c r="E50" i="1"/>
  <c r="F50" i="1"/>
  <c r="G50" i="1"/>
  <c r="H50" i="1"/>
  <c r="E52" i="1"/>
  <c r="F52" i="1"/>
  <c r="F49" i="1" s="1"/>
  <c r="F48" i="1" s="1"/>
  <c r="G52" i="1"/>
  <c r="H52" i="1"/>
  <c r="I52" i="1"/>
  <c r="D51" i="1"/>
  <c r="D50" i="1" s="1"/>
  <c r="G28" i="2"/>
  <c r="F28" i="2"/>
  <c r="E28" i="2"/>
  <c r="E8" i="5" l="1"/>
  <c r="E49" i="1"/>
  <c r="E48" i="1" s="1"/>
  <c r="D66" i="5"/>
  <c r="D8" i="5" s="1"/>
  <c r="G49" i="1"/>
  <c r="G48" i="1" s="1"/>
  <c r="H49" i="1"/>
  <c r="H48" i="1" s="1"/>
  <c r="I49" i="1"/>
  <c r="I48" i="1" s="1"/>
  <c r="F62" i="2"/>
  <c r="E51" i="2"/>
  <c r="F51" i="2"/>
  <c r="G51" i="2"/>
  <c r="E47" i="2"/>
  <c r="E46" i="2" s="1"/>
  <c r="F47" i="2"/>
  <c r="F46" i="2" s="1"/>
  <c r="G47" i="2"/>
  <c r="G46" i="2" s="1"/>
  <c r="D48" i="2"/>
  <c r="E24" i="2"/>
  <c r="F24" i="2"/>
  <c r="G24" i="2"/>
  <c r="E18" i="2"/>
  <c r="F18" i="2"/>
  <c r="G18" i="2"/>
  <c r="E14" i="2"/>
  <c r="E56" i="2"/>
  <c r="F56" i="2"/>
  <c r="G56" i="2"/>
  <c r="D59" i="2"/>
  <c r="D58" i="2"/>
  <c r="D57" i="2"/>
  <c r="E62" i="2"/>
  <c r="G62" i="2"/>
  <c r="E64" i="2"/>
  <c r="F64" i="2"/>
  <c r="G64" i="2"/>
  <c r="E68" i="2"/>
  <c r="F68" i="2"/>
  <c r="G68" i="2"/>
  <c r="F73" i="2"/>
  <c r="G73" i="2"/>
  <c r="F77" i="2"/>
  <c r="G77" i="2"/>
  <c r="F80" i="2"/>
  <c r="G80" i="2"/>
  <c r="D83" i="2"/>
  <c r="D79" i="2"/>
  <c r="D78" i="2"/>
  <c r="D75" i="2"/>
  <c r="D72" i="2"/>
  <c r="D71" i="2"/>
  <c r="D70" i="2"/>
  <c r="D69" i="2"/>
  <c r="D65" i="2"/>
  <c r="D63" i="2"/>
  <c r="D55" i="2"/>
  <c r="D54" i="2"/>
  <c r="D53" i="2"/>
  <c r="D52" i="2"/>
  <c r="D49" i="2"/>
  <c r="D44" i="2"/>
  <c r="D43" i="2"/>
  <c r="D41" i="2"/>
  <c r="D40" i="2"/>
  <c r="D36" i="2"/>
  <c r="D33" i="2"/>
  <c r="D31" i="2"/>
  <c r="D30" i="2"/>
  <c r="D29" i="2"/>
  <c r="D25" i="2"/>
  <c r="D23" i="2"/>
  <c r="D22" i="2"/>
  <c r="D21" i="2"/>
  <c r="D20" i="2"/>
  <c r="D19" i="2"/>
  <c r="D15" i="2"/>
  <c r="D12" i="2"/>
  <c r="D11" i="2" s="1"/>
  <c r="G17" i="2" l="1"/>
  <c r="G16" i="2" s="1"/>
  <c r="G76" i="2"/>
  <c r="D28" i="2"/>
  <c r="G67" i="2"/>
  <c r="F61" i="2"/>
  <c r="F60" i="2" s="1"/>
  <c r="F76" i="2"/>
  <c r="D62" i="2"/>
  <c r="D18" i="2"/>
  <c r="D68" i="2"/>
  <c r="D56" i="2"/>
  <c r="F17" i="2"/>
  <c r="F16" i="2" s="1"/>
  <c r="E17" i="2"/>
  <c r="E16" i="2" s="1"/>
  <c r="D24" i="2"/>
  <c r="D51" i="2"/>
  <c r="D64" i="2"/>
  <c r="F67" i="2"/>
  <c r="G61" i="2"/>
  <c r="G60" i="2" s="1"/>
  <c r="E61" i="2"/>
  <c r="E60" i="2" s="1"/>
  <c r="D47" i="2"/>
  <c r="E82" i="2"/>
  <c r="D82" i="2" s="1"/>
  <c r="E81" i="2"/>
  <c r="D61" i="2" l="1"/>
  <c r="D60" i="2" s="1"/>
  <c r="D17" i="2"/>
  <c r="F66" i="2"/>
  <c r="G66" i="2"/>
  <c r="E80" i="2"/>
  <c r="D81" i="2"/>
  <c r="D80" i="2" s="1"/>
  <c r="E77" i="2"/>
  <c r="D77" i="2"/>
  <c r="D32" i="1"/>
  <c r="I65" i="1"/>
  <c r="I64" i="1" s="1"/>
  <c r="E61" i="1"/>
  <c r="F61" i="1"/>
  <c r="G61" i="1"/>
  <c r="H61" i="1"/>
  <c r="I61" i="1"/>
  <c r="D63" i="1"/>
  <c r="D62" i="1"/>
  <c r="E56" i="1"/>
  <c r="F56" i="1"/>
  <c r="G56" i="1"/>
  <c r="I56" i="1"/>
  <c r="D57" i="1"/>
  <c r="D53" i="1"/>
  <c r="D52" i="1" s="1"/>
  <c r="D47" i="1"/>
  <c r="E46" i="1"/>
  <c r="E45" i="1" s="1"/>
  <c r="F46" i="1"/>
  <c r="F45" i="1" s="1"/>
  <c r="F44" i="1" s="1"/>
  <c r="G46" i="1"/>
  <c r="G45" i="1" s="1"/>
  <c r="H46" i="1"/>
  <c r="H45" i="1" s="1"/>
  <c r="I46" i="1"/>
  <c r="I45" i="1" s="1"/>
  <c r="I27" i="1"/>
  <c r="E10" i="1"/>
  <c r="E9" i="1" s="1"/>
  <c r="F10" i="1"/>
  <c r="F9" i="1" s="1"/>
  <c r="G10" i="1"/>
  <c r="G9" i="1" s="1"/>
  <c r="H10" i="1"/>
  <c r="H9" i="1" s="1"/>
  <c r="I10" i="1"/>
  <c r="I9" i="1" s="1"/>
  <c r="E11" i="1"/>
  <c r="F11" i="1"/>
  <c r="G11" i="1"/>
  <c r="H11" i="1"/>
  <c r="I11" i="1"/>
  <c r="I15" i="1"/>
  <c r="E31" i="1"/>
  <c r="E30" i="1" s="1"/>
  <c r="E29" i="1" s="1"/>
  <c r="F31" i="1"/>
  <c r="F30" i="1" s="1"/>
  <c r="F29" i="1" s="1"/>
  <c r="G31" i="1"/>
  <c r="G30" i="1" s="1"/>
  <c r="G29" i="1" s="1"/>
  <c r="H31" i="1"/>
  <c r="H30" i="1" s="1"/>
  <c r="H29" i="1" s="1"/>
  <c r="I31" i="1"/>
  <c r="I30" i="1" s="1"/>
  <c r="I29" i="1" s="1"/>
  <c r="E38" i="1"/>
  <c r="E37" i="1" s="1"/>
  <c r="E36" i="1" s="1"/>
  <c r="F38" i="1"/>
  <c r="F37" i="1" s="1"/>
  <c r="F36" i="1" s="1"/>
  <c r="G38" i="1"/>
  <c r="G37" i="1" s="1"/>
  <c r="G36" i="1" s="1"/>
  <c r="H38" i="1"/>
  <c r="H37" i="1" s="1"/>
  <c r="H36" i="1" s="1"/>
  <c r="I38" i="1"/>
  <c r="I37" i="1" s="1"/>
  <c r="I36" i="1" s="1"/>
  <c r="D43" i="1"/>
  <c r="D42" i="1"/>
  <c r="D41" i="1"/>
  <c r="D40" i="1"/>
  <c r="D39" i="1"/>
  <c r="D35" i="1"/>
  <c r="D34" i="1"/>
  <c r="D33" i="1"/>
  <c r="G27" i="1"/>
  <c r="F27" i="1"/>
  <c r="E27" i="1"/>
  <c r="G15" i="1"/>
  <c r="F15" i="1"/>
  <c r="E15" i="1"/>
  <c r="D26" i="1"/>
  <c r="D16" i="1"/>
  <c r="D12" i="1"/>
  <c r="D10" i="1" s="1"/>
  <c r="D9" i="1" s="1"/>
  <c r="D76" i="2" l="1"/>
  <c r="E76" i="2"/>
  <c r="G14" i="1"/>
  <c r="G13" i="1" s="1"/>
  <c r="H44" i="1"/>
  <c r="E55" i="1"/>
  <c r="I14" i="1"/>
  <c r="I13" i="1" s="1"/>
  <c r="I55" i="1"/>
  <c r="D61" i="1"/>
  <c r="F14" i="1"/>
  <c r="F13" i="1" s="1"/>
  <c r="G44" i="1"/>
  <c r="E14" i="1"/>
  <c r="E13" i="1" s="1"/>
  <c r="G55" i="1"/>
  <c r="G54" i="1" s="1"/>
  <c r="D31" i="1"/>
  <c r="D30" i="1" s="1"/>
  <c r="D29" i="1" s="1"/>
  <c r="D38" i="1"/>
  <c r="D37" i="1" s="1"/>
  <c r="D36" i="1" s="1"/>
  <c r="F55" i="1"/>
  <c r="D49" i="1"/>
  <c r="D48" i="1" s="1"/>
  <c r="D11" i="1"/>
  <c r="I44" i="1"/>
  <c r="E44" i="1"/>
  <c r="G8" i="1" l="1"/>
  <c r="F54" i="1"/>
  <c r="F8" i="1" s="1"/>
  <c r="I54" i="1"/>
  <c r="I8" i="1" s="1"/>
  <c r="E11" i="2" l="1"/>
  <c r="E10" i="2" s="1"/>
  <c r="F11" i="2"/>
  <c r="F10" i="2" s="1"/>
  <c r="G11" i="2"/>
  <c r="G10" i="2" s="1"/>
  <c r="E13" i="2"/>
  <c r="F14" i="2"/>
  <c r="F13" i="2" s="1"/>
  <c r="G14" i="2"/>
  <c r="G13" i="2" s="1"/>
  <c r="E9" i="2" l="1"/>
  <c r="G9" i="2"/>
  <c r="F9" i="2"/>
  <c r="F50" i="2" l="1"/>
  <c r="G50" i="2"/>
  <c r="G45" i="2" l="1"/>
  <c r="F45" i="2"/>
  <c r="E50" i="2"/>
  <c r="D50" i="2" s="1"/>
  <c r="F42" i="2"/>
  <c r="G42" i="2"/>
  <c r="G38" i="2" s="1"/>
  <c r="G37" i="2" s="1"/>
  <c r="E42" i="2"/>
  <c r="F39" i="2"/>
  <c r="E39" i="2"/>
  <c r="F35" i="2"/>
  <c r="G35" i="2"/>
  <c r="E35" i="2"/>
  <c r="F32" i="2"/>
  <c r="G32" i="2"/>
  <c r="E32" i="2"/>
  <c r="H25" i="1"/>
  <c r="D25" i="1" s="1"/>
  <c r="H24" i="1"/>
  <c r="D24" i="1" s="1"/>
  <c r="H23" i="1"/>
  <c r="D23" i="1" s="1"/>
  <c r="H22" i="1"/>
  <c r="D22" i="1" s="1"/>
  <c r="H21" i="1"/>
  <c r="D21" i="1" s="1"/>
  <c r="H20" i="1"/>
  <c r="D20" i="1" s="1"/>
  <c r="H19" i="1"/>
  <c r="D19" i="1" s="1"/>
  <c r="H18" i="1"/>
  <c r="D18" i="1" s="1"/>
  <c r="H17" i="1"/>
  <c r="E74" i="2"/>
  <c r="E73" i="2" l="1"/>
  <c r="E67" i="2" s="1"/>
  <c r="E66" i="2" s="1"/>
  <c r="D74" i="2"/>
  <c r="E38" i="2"/>
  <c r="E37" i="2" s="1"/>
  <c r="H15" i="1"/>
  <c r="D17" i="1"/>
  <c r="D15" i="1" s="1"/>
  <c r="H27" i="1"/>
  <c r="D28" i="1"/>
  <c r="D27" i="1" s="1"/>
  <c r="D42" i="2"/>
  <c r="G27" i="2"/>
  <c r="G26" i="2" s="1"/>
  <c r="G8" i="2" s="1"/>
  <c r="E45" i="2"/>
  <c r="D32" i="2"/>
  <c r="D27" i="2" s="1"/>
  <c r="D35" i="2"/>
  <c r="D39" i="2"/>
  <c r="F27" i="2"/>
  <c r="F26" i="2" s="1"/>
  <c r="E27" i="2"/>
  <c r="F38" i="2"/>
  <c r="F37" i="2" s="1"/>
  <c r="H60" i="1"/>
  <c r="D60" i="1" s="1"/>
  <c r="H59" i="1"/>
  <c r="D59" i="1" s="1"/>
  <c r="H58" i="1"/>
  <c r="H66" i="1"/>
  <c r="H65" i="1" s="1"/>
  <c r="H64" i="1" s="1"/>
  <c r="E66" i="1"/>
  <c r="E65" i="1" s="1"/>
  <c r="E64" i="1" s="1"/>
  <c r="D46" i="1"/>
  <c r="F8" i="2" l="1"/>
  <c r="D73" i="2"/>
  <c r="D67" i="2" s="1"/>
  <c r="D66" i="2" s="1"/>
  <c r="D45" i="1"/>
  <c r="D44" i="1" s="1"/>
  <c r="D38" i="2"/>
  <c r="D37" i="2" s="1"/>
  <c r="H14" i="1"/>
  <c r="H13" i="1" s="1"/>
  <c r="D14" i="1"/>
  <c r="D13" i="1" s="1"/>
  <c r="H56" i="1"/>
  <c r="H55" i="1" s="1"/>
  <c r="D58" i="1"/>
  <c r="D56" i="1" s="1"/>
  <c r="D55" i="1" s="1"/>
  <c r="D66" i="1"/>
  <c r="D65" i="1" s="1"/>
  <c r="D64" i="1" s="1"/>
  <c r="D16" i="2"/>
  <c r="H54" i="1" l="1"/>
  <c r="H8" i="1" s="1"/>
  <c r="E54" i="1"/>
  <c r="E8" i="1" s="1"/>
  <c r="D54" i="1"/>
  <c r="D8" i="1" s="1"/>
  <c r="D46" i="2"/>
  <c r="D45" i="2" s="1"/>
  <c r="E34" i="2" l="1"/>
  <c r="E26" i="2" s="1"/>
  <c r="E8" i="2" s="1"/>
  <c r="D34" i="2"/>
  <c r="D26" i="2" s="1"/>
  <c r="A3" i="2"/>
  <c r="D14" i="2" l="1"/>
  <c r="D13" i="2" s="1"/>
  <c r="D10" i="2"/>
  <c r="D9" i="2" l="1"/>
  <c r="D8" i="2" s="1"/>
</calcChain>
</file>

<file path=xl/sharedStrings.xml><?xml version="1.0" encoding="utf-8"?>
<sst xmlns="http://schemas.openxmlformats.org/spreadsheetml/2006/main" count="989" uniqueCount="371">
  <si>
    <t>STT</t>
  </si>
  <si>
    <t>Địa điển thực hiện</t>
  </si>
  <si>
    <t>Ghi chú</t>
  </si>
  <si>
    <t>Dự án đầu tư sử dụng vốn NSNN</t>
  </si>
  <si>
    <t>Dự án đầu tư không sử dụng vốn NSNN</t>
  </si>
  <si>
    <t>Đất trồng
lúa</t>
  </si>
  <si>
    <t>Đất rừng
phòng hộ</t>
  </si>
  <si>
    <t>Đất rừng
đặc dụng</t>
  </si>
  <si>
    <t>Kinh phí BT, GPMB dự kiến (Tr. đồng)</t>
  </si>
  <si>
    <t>I</t>
  </si>
  <si>
    <t>Danh mục dự án, công trình</t>
  </si>
  <si>
    <t xml:space="preserve">Diện tích  </t>
  </si>
  <si>
    <t>Các loại đất khác</t>
  </si>
  <si>
    <t>(4)=(5)+(6)+(7)+(8)</t>
  </si>
  <si>
    <t>Biểu số 01</t>
  </si>
  <si>
    <t>Căn cứ pháp lý</t>
  </si>
  <si>
    <t>Đất rừng đặc dụng</t>
  </si>
  <si>
    <t>(4)=(5)+(6)+(7)</t>
  </si>
  <si>
    <t>Biểu số 02</t>
  </si>
  <si>
    <t>Huyện Tân Uyên (2)</t>
  </si>
  <si>
    <t>Huyện Tân Uyên (1)</t>
  </si>
  <si>
    <t>Diện tích đất dự kiến thu hồi đất để thực hiện dự án, công trình (ha)</t>
  </si>
  <si>
    <t>Diện tích đất dự kiến chuyển mục đích sử dụng đất để thực hiện dự án, công trình (ha)</t>
  </si>
  <si>
    <t>DANH MỤC CÁC CÔNG TRÌNH, DỰ ÁN PHẢI THU HỒI ĐẤT TRONG NĂM 2024 TRÊN ĐỊA BÀN TỈNH LAI CHÂU</t>
  </si>
  <si>
    <t>Ứng dụng công nghệ tự động hóa trong quá trình sản xuất, chế biến chè xanh sao lăn chất lượng cao tại xã Mường Khoa</t>
  </si>
  <si>
    <t>II</t>
  </si>
  <si>
    <t>Trụ sở làm việc công an xã Pu Sam Cáp</t>
  </si>
  <si>
    <t>III</t>
  </si>
  <si>
    <t>Xã Tà Mung</t>
  </si>
  <si>
    <t>a</t>
  </si>
  <si>
    <t>Công trình, dự án đăng ký mới</t>
  </si>
  <si>
    <t>Công trình, dự án đăng ký bổ sung diện tích</t>
  </si>
  <si>
    <t>Xã Mường Than</t>
  </si>
  <si>
    <t>Xã Phúc Than</t>
  </si>
  <si>
    <t>b</t>
  </si>
  <si>
    <t>DANH MỤC CÁC CÔNG TRÌNH, DỰ ÁN PHẢI CHUYỂN MỤC ĐÍCH SỬ DỤNG ĐẤT TRỒNG LÚA, ĐẤT RỪNG PHÒNG HỘ, ĐẤT RỪNG ĐẶC DỤNG NĂM 2024
TRÊN ĐỊA BÀN TỈNH LAI CHÂU</t>
  </si>
  <si>
    <t>Trụ sở làm việc Công an xã Tà Mung</t>
  </si>
  <si>
    <t>Khai thác khoáng sản làm VLXD mỏ đá Nậm Sáng, xã Phúc Than</t>
  </si>
  <si>
    <t>Xã Nậm Chà</t>
  </si>
  <si>
    <t>Xã Mường Mô</t>
  </si>
  <si>
    <t>Xã Hua Bum</t>
  </si>
  <si>
    <t>Kè chống xói lở bờ sông Đà, bảo vệ mặt bằng khu giáo dục, y tế và dân cư thị trấn Nậm Nhùn, huyện Nậm Nhùn</t>
  </si>
  <si>
    <t>IV</t>
  </si>
  <si>
    <t>Giảm bán kính cấp điện, giảm tổn thất điện năng và mở rộng phạm vi cấp điện cho các TBA khu vực huyện Tam Đường năm 2024</t>
  </si>
  <si>
    <t>Xã Nùng Nàng; Bản Giang</t>
  </si>
  <si>
    <t>Dự án đầu tư sử không dụng vốn NSNN</t>
  </si>
  <si>
    <t>Công trình, dự án đăng ký lại</t>
  </si>
  <si>
    <t>V</t>
  </si>
  <si>
    <t>Trụ sở làm việc công an xã Hồ Thầu</t>
  </si>
  <si>
    <t>Xã Hồ Thầu</t>
  </si>
  <si>
    <t>Thao trường huấn luyện Bộ CHQS tỉnh Lai Châu</t>
  </si>
  <si>
    <t>Xã Nùng Nàng</t>
  </si>
  <si>
    <t>Xã Sơn Bình</t>
  </si>
  <si>
    <t>Điểm mỏ sét Noong Luống, xã Bình Lư, huyện Tam Đường</t>
  </si>
  <si>
    <t>Xã Bình Lư</t>
  </si>
  <si>
    <t>Thủy điện Nà An</t>
  </si>
  <si>
    <t>Xã Bản Bo</t>
  </si>
  <si>
    <t>Dự án đầu tư xây dựng công trình khai thác và chế biến quặng đất hiếm mỏ Đông Pao, huyện Tam Đường, tỉnh Lai Châu (phần mỏ tuyển)</t>
  </si>
  <si>
    <t>Xã Bản Hon</t>
  </si>
  <si>
    <t>Xã Khun Há</t>
  </si>
  <si>
    <t xml:space="preserve">Thủy điện Chu Va 2 </t>
  </si>
  <si>
    <t>Xây dựng các công trình cấp, trữ nước huyện Mường Tè, tỉnh Lai Châu thuộc Dự án xây dựng các công trình cấp, trữ nước vùng Lục Khu tỉnh Cao Bằng, vùng Cao núi đá tỉnh Hà Giang và huyện Mường Tè tỉnh Lai Châu</t>
  </si>
  <si>
    <t>San gạt mặt bằng, cấp nước sinh hoạt điểm sắp xếp dân cư Nậm Suổng, xã Vàng San, huyện Mường Tè</t>
  </si>
  <si>
    <t>Công trình, dự án đăng mới</t>
  </si>
  <si>
    <t>Đường dây 110kV đấu nối nhà máy thủy điện Nậm Củm 5 vào hệ thống lưới điện Quốc gia</t>
  </si>
  <si>
    <t>Xã Pa Ủ</t>
  </si>
  <si>
    <t>Thủy điện Nậm Củm 3</t>
  </si>
  <si>
    <t>VI</t>
  </si>
  <si>
    <t>Trụ sở làm việc HĐND-UBND xã Lản Nhì Thàng, huyện Phong Thổ</t>
  </si>
  <si>
    <t>Xã Lản Nhì Thàng</t>
  </si>
  <si>
    <t>Thị trấn Phong Thổ</t>
  </si>
  <si>
    <t>Công trình: Giảm bán kính cấp điện, giảm tổn thất điện năng và  mở rộng phạm vi cấp điện cho các TBA khu vực huyện Phong Thổ năm 2024</t>
  </si>
  <si>
    <t>Công trình: Chống quá tải và mở rộng phạm vi cấp điện cho các TBA: 8A, Bản Mới, Pha Lìn, Chợ Nậm Loỏng, TĐC 1.1, Sùng Chô, Sùng Phài, Tả Sín Chải, Bản Lùng Cù, Bản Cu Ty</t>
  </si>
  <si>
    <t>Công trình: Giảm bán kính cấp điện, giảm tổn thất điện năng và mở rộng, cải tạo đường dây 0,4kV cho các TBA khu vực huyện Phong Thổ năm 2023</t>
  </si>
  <si>
    <t>Các xã: Sin Suối Hồ, Nậm Xe, Mường So, Lản Nhì Thàng, Hoang Thèn, Bản Lang</t>
  </si>
  <si>
    <t>Công trình: Chống quá tải, giảm bán kính cấp điện, mở rộng phạm vi cấp điện cho TBA ĐBP Vàng Ma Chải và cấp điện cho mỏ đồng Mù Sang, huyện Phong Thổ</t>
  </si>
  <si>
    <t>Đường hành lang biên giới đoạn Phong Thổ (tỉnh Lai Châu) - Bát Xát (tỉnh Lào Cai)</t>
  </si>
  <si>
    <t>Xã Sin Suối Hồ</t>
  </si>
  <si>
    <t>Đường giao thông bản Can Hồ xã Sin Suối Hồ - bản Po Trà - bản Hoàng Liên Sơn 2 xã Nậm Xe</t>
  </si>
  <si>
    <t>Xã  Nậm Xe</t>
  </si>
  <si>
    <t>Trạm y tế xã Nậm Xe</t>
  </si>
  <si>
    <t>Xã Nậm Xe</t>
  </si>
  <si>
    <t xml:space="preserve"> </t>
  </si>
  <si>
    <t>Không phải bồi thường, GPMB</t>
  </si>
  <si>
    <t>Quyết định số 1298/QĐ-EVNNPC ngày 15/6/2023 của Tổng Công ty Điện lực miền Bắc về việc duyệt danh mục và tạm giao KHV công trình ĐTXD năm 2024 cho Công ty Điện lực Lai Châu.</t>
  </si>
  <si>
    <t>VII</t>
  </si>
  <si>
    <t xml:space="preserve">a </t>
  </si>
  <si>
    <t>Xây dựng trụ sở làm việc Công an xã Khổng Lào</t>
  </si>
  <si>
    <t>Xã Khổng Lào</t>
  </si>
  <si>
    <t>Chốt dân quân chiến đấu dân quân thường trực biên giới đất liền</t>
  </si>
  <si>
    <t>Xã Ma Li Pho</t>
  </si>
  <si>
    <t>Xã Sì Lở Lầu, Mồ Sì San</t>
  </si>
  <si>
    <t>Dự án thủy điện Tả Páo Hồ 1B</t>
  </si>
  <si>
    <t>Dự án đăng ký bổ sung diện tích</t>
  </si>
  <si>
    <t>Huyện Sìn Hồ</t>
  </si>
  <si>
    <t>Khắc phục hậu quả thiên tai, bảo đảm giao thông tại Km41+800, ĐT.129, huyện Sìn Hồ</t>
  </si>
  <si>
    <t>Xã Nậm Hăn</t>
  </si>
  <si>
    <t>Xã Pa Khóa</t>
  </si>
  <si>
    <t>Các xã:  Noong Hẻo, Pu Sam Cáp</t>
  </si>
  <si>
    <t>Xã Nậm Cha</t>
  </si>
  <si>
    <t>Xã Noong Hẻo</t>
  </si>
  <si>
    <t xml:space="preserve">Xã Pa Tần </t>
  </si>
  <si>
    <t xml:space="preserve">Xã Tả Ngảo </t>
  </si>
  <si>
    <t>Xã Nậm Cuổi</t>
  </si>
  <si>
    <t>Xã Hồng Thu</t>
  </si>
  <si>
    <t>1</t>
  </si>
  <si>
    <t>2</t>
  </si>
  <si>
    <t>3</t>
  </si>
  <si>
    <t>4</t>
  </si>
  <si>
    <t>5</t>
  </si>
  <si>
    <t>Dự án đăng ký lại bổ sung diện tích</t>
  </si>
  <si>
    <t>Dự án đăng ký lại giảm diện tích</t>
  </si>
  <si>
    <t>Huyện Than Uyên (5)</t>
  </si>
  <si>
    <t>Huyện Nậm Nhùn (04)</t>
  </si>
  <si>
    <t>Huyện Nậm Nhùn (5)</t>
  </si>
  <si>
    <t>Huyện Mường Tè (2)</t>
  </si>
  <si>
    <t>Đường xuống bến Huổi Lá, xã Nậm Hăn, huyện Sìn Hồ (bổ sung diện tích)</t>
  </si>
  <si>
    <t>Đường TT xã đến bản Hồng Ngài (đi qua đường nối QL 32), xã Pa Khóa, huyện Sìn Hồ (bổ sung diện tích)</t>
  </si>
  <si>
    <t>- Quyết định số 1799/QĐ-UBND ngày 05/8/2022 của UBND huyện phê duyệt dự án đầu tư xây dựng công trình: Nâng cấp đường Nậm Há - Nậm béo, xã Pu Sam Cáp, huyện Sìn Hồ
- Quyết định 2739/QĐ-UBND ngày 19/12/2022 của UBND huyện về việc giao kế hoạch vốn đầu tư ngân sách nhà nước năm 2023</t>
  </si>
  <si>
    <t>Đường từ Nậm Ngập đến Seo Phìn, xã Nậm Cha, huyện Sìn Hồ (bổ sung diện tích)</t>
  </si>
  <si>
    <t>Cầu treo Na Sái - Nậm Há, xã Noong Hẻo, huyện Sìn Hồ (bổ sung diện tích)</t>
  </si>
  <si>
    <t>Sắp xếp, bố trí ổn định dân cư bản Huổi Pha, xã Nậm Hăn (bổ sung diện tích)</t>
  </si>
  <si>
    <t>Đường từ bản Nậm Tần Mông 1 đến bản Lồng Thàng, xã Pa Tần, huyện Sìn Hồ (bổ sung diện tích)</t>
  </si>
  <si>
    <t>Đường nội đồng Sáng Tùng - Nậm Khăm, xã Tà Ngảo, huyện Sìn Hồ (bổ sung diện tích)</t>
  </si>
  <si>
    <t>Bố trí dân cư tập trung ra khỏi vùng có nguy cơ sạt lở cao điểm bản Hua Cuổi, xã Nậm Cuổi, huyện Sìn Hồ (bổ sung diện tích)</t>
  </si>
  <si>
    <t>Nâng cấp đường giao thông từ thị trấn Than Uyên đi bãi đỗ xe Pù Quải xã Mường Cang và đi bản Thẩm Phé xã Mường Kim (bổ sung diện tích)</t>
  </si>
  <si>
    <t>Quyết định số 1975/QĐ-UBND ngày 30/6/2023 của UBND huyện về việc Phê duyệt báo cáo NCKT xây dựng công trình</t>
  </si>
  <si>
    <t>Sắp xếp ổn định dân cư xen ghép vùng đặc biệt khó khăn tại xã Tà Mung (bổ sung diện tích)</t>
  </si>
  <si>
    <t>Chợ Tà Mung huyện Than Uyên (bổ sung diện tích)</t>
  </si>
  <si>
    <t>Quyết định số 1636/QĐ-UBND ngày 12/12/2023 của UBND huyện  về việc giao kế hoạch vốn đầu tưu nguồn ngân sách địa phương năm 2023</t>
  </si>
  <si>
    <t>- Quyết định số: 2110/QĐ-UBND ngày 07/10/2022 của UBND huyện về việc phê duyệt báo cáo KTKT xây dựng công trình: San gạt mặt bằng, cấp nước sinh  hoạt điểm sắp xếp dân cư Nậm Suổng, xã Vàng San, huyện Mường Tè; 
- Quyết định số: 1148/QĐ-UBND ngày 07/8/2023 của UBND huyện Mường Tè về việc phê duyệt điều chỉnh, bổ sung báo cáo KTKT xây dựng  công trình: San gạt mặt bằng, cấp nước sinh  hoạt điểm sắp xếp dân cư Nậm Suổng, xã Vàng San, huyện Mường Tè</t>
  </si>
  <si>
    <t>- Nghị quyết số 97/NQ-HĐND ngày 20/12/2022 của HĐND huyện về việc phê duyệt chủ trương đầu tư dự án: Trụ sở làm việc HĐND-UBND xã Lản Nhì Thàng, huyện Phong Thổ.
- Công văn số 1443/UBND-TCKH ngày 13/9/2023 của UBND huyện về việc khẩn trương hoàn thiện hồ sơ trình HĐND huyện phân bổ chi tiết đối với nguồn vốn đầu tư năm 2024.</t>
  </si>
  <si>
    <t>Nâng cấp đường tỉnh 133 đoạn Km0-Km21, huyện Tân Uyên (bổ sung diện tích)</t>
  </si>
  <si>
    <t>- Quyết định số 1795/QĐ-UBND ngày 05/8/2022 của UBND huyện phê duyệt dự án đầu tư xây dựng công trình: Sắp xếp, bố trí ổn định dân cư bản Huổi Pha, xã Nậm Hăn
- Quyết định 2739/QĐ-UBND ngày 19/12/2022 của UBND huyện về việc giao kế hoạch vốn đầu tư ngân sách nhà nước năm 2023</t>
  </si>
  <si>
    <t xml:space="preserve"> Thông bảo số 6405/TB-H01-P4 ngày 05/9/2023 Của Cục Kế hoạch và Tài chính -Bộ Công an Chỉ tiêu dự toán chi ngân sách nhà nước bổ sung năm 2022</t>
  </si>
  <si>
    <t>- Quyết định số 1646/QĐ-UBND ngày 20/7/2022 của UBND huyện phê duyệt báo cáo KTKT đầu tư xây dựng công trình;
- Quyết định số: 1715/QĐ-UBND ngày 29/7/2022 của UBND huyện Than Uyên về việc giao kế hoạch vốn</t>
  </si>
  <si>
    <t>- Quyết định số 1633/QĐ-UBND ngày 20/7/2022 của UBND huyện phê duyệt báo cáo KTKT đầu tư xây dựng công trình; 
- Quyết định số: 4458/QĐ-UBND ngày 20/12/2022 của UBND huyện về việc giao kế hoạch vốn</t>
  </si>
  <si>
    <t>Thủy điện Tả Páo Hồ 1A (bổ sung diện tích)</t>
  </si>
  <si>
    <t>Thủy lợi bản Nậm Tảng, xã Hua Bum</t>
  </si>
  <si>
    <t>- Quyết định số 1822/QĐ-UBND ngày 05/8/2022 của UBND huyện phê duyệt dự án đầu tư xây dựng công trình: Đường từ Nậm Ngập đến Seo Phìn, xã Nậm Cha, huyện Sìn Hồ
- Quyết định 2739/QĐ-UBND ngày 19/12/2022 của UBND huyện về việc giao kế hoạch vốn đầu tư ngân sách nhà nước năm 2023</t>
  </si>
  <si>
    <t>- Quyết định số 1281/QĐ-UBND ngày 01/10/2021 của UBND tỉnh phê duyệt dự án đầu tư xây dựng công trình: Đầu tư sửa chữa, nâng cấp các công trình giao thông thuộc các khu, điểm tái định cư các xã: Căn Co, Lùng Thàng, Pa Khóa, Noong Hẻo, Nậm Cuổi huyện Sìn Hồ; các xã Lê Lợi, Nậm Hàng, Nậm Manh, huyện Nậm Nhùn; thị trấn Tam Đường, huyện Tam Đường; thị trấn Phong Thổ, huyện Phong Thổ
- Quyết định số 1638/QĐ-UBND ngày 12/12/2022 của UBND tỉnh  giao chi tiết kế hoạch vốn ngân sách Trung ương năm 2023</t>
  </si>
  <si>
    <t>Các xã: Thân Thuộc, Nậm Cần</t>
  </si>
  <si>
    <t>- Quyết định số 1814/QĐ-UBND ngày 05/8/2022 của UBND huyện phê duyệt dự án đầu tư xây dựng công trình: Cầu treo Na Sái - Nậm Há, xã Noong Hẻo, huyện Sìn Hồ
- Quyết định 2739/QĐ-UBND ngày 19/12/2022 của UBND huyện về việc giao kế hoạch vốn đầu tư ngân sách nhà nước năm 2023</t>
  </si>
  <si>
    <t>Các xã: Căn Co, Lùng Thàng, Pa Khóa, Noong Hẻo, Nậm Cuổi</t>
  </si>
  <si>
    <t>- Quyết định số 815a/QĐ-UBND ngày 20/4/2022  của UBND huyện phê duyệt dự án đầu tư xây dựng công trình: Đường từ bản Nậm Tần Mông 1 đến bản Lồng Thàng, xã Pa Tần, huyện Sìn Hồ
- Quyết định 2739/QĐ-UBND ngày 19/12/2022 của UBND huyện về việc giao kế hoạch vốn đầu tư ngân sách nhà nước năm 2023</t>
  </si>
  <si>
    <t>- Quyết định số 1280/QĐ-UBND ngày 01/10/2021 của UBND tỉnh phê duyệt dự án đầu tư xây dựng công trình: Đầu tư sửa chưa, nâng cấp các công trình giao thông thuộc các khu điểm tái định cư các xã: Nậm Cha, Nậm Mạ, Nậm Hăn, huyện Sìn Hồ
- Quyết định số 1638/QĐ-UBND ngày 12/12/2022 của UBND tỉnh về việc giao chi tiết kế hoạch vốn ngân sách Trung ương năm 2023</t>
  </si>
  <si>
    <t>- Quyết định số 1812/QĐ-UBND ngày 05/8/2022 của UBND huyện phê duyệt dự án đầu tư xây dựng công trình: Đường xuống bến Huổi Lá, xã Nậm Hăn, huyện Sìn Hồ; 
- Quyết định 2739/QĐ-UBND ngày 19/12/2022 của UBND huyện về việc giao kế hoạch vốn đầu tư ngân sách nhà nước năm 2023.</t>
  </si>
  <si>
    <t>- Quyết định số 1797/QĐ-UBND ngày 05/8/2022 của UBND huyện phê duyệt dự án đầu tư xây dựng công trình: Đường TT xã đến bản Hồng Ngài (đi qua đường nối QL 32), xã Pa Khóa, huyện Sìn Hồ;
- Quyết định 2739/QĐ-UBND ngày 19/12/2022 của UBND huyện về việc giao kế hoạch vốn đầu tư ngân sách nhà nước năm 2023.</t>
  </si>
  <si>
    <t>- Quyết định số 1793/QĐ-UBND ngày 05/8/2022 của UBND huyện phê duyệt dự án đầu tư xây dựng công trình: Đường nội đồng Sáng Tùng - Nậm Khăm, xã Tà Ngảo, huyện Sìn Hồ;
- Quyết định số 2739/QĐ-UBND ngày 19/12/2022 của UBND huyện về việc giao kế hoạch vốn đầu tư ngân sách nhà nước năm 2023.</t>
  </si>
  <si>
    <t>- Quyết định số 1727/QĐ-UBND ngày 03/12/2020 của UBND tỉnh phê duyệt điều chỉnh, bổ sung dự án đầu tư xây dựng công trình: Bố trí dân cư tập trung ra khỏi vùng có nguy cơ sạt lở cao điểm bản Hua Cuổi, xã Nậm Cuổi, huyện Sìn Hồ; 
- Quyết định số 1863/QĐ-UBND ngày 30/12/2021 của UBND tỉnh về việc giao chi tiết kế hoạch vốn ngân sách Trung ương năm 2021.</t>
  </si>
  <si>
    <t>- Quyết định số 1287/QĐ-UBND ngày 09/8/2023 của UBND tỉnh về việc công bố tình huống khẩn cấp về thiên tai tại Km41+800 trên Đường tỉnh 129, địa phận huyện Sìn Hồ, tỉnh Lai Châu; 
- Quyết định số 1371/QĐ-UBND ngày 28/8/2023 của UBND tỉnh về việc Ban hành Lệnh xây dựng công trình: Khắc phục hậu quả thiên tai, bảo đảm giao thông tại Km41+800, ĐT.129 huyện Sìn Hồ.</t>
  </si>
  <si>
    <t>Tặng cho quyền sử dụng đất (hiến đất)</t>
  </si>
  <si>
    <t>Các xã: Mường Cang, Mường Kim và thị trấn Than Uyên</t>
  </si>
  <si>
    <t>Quyết định số 3612/QĐ-UBND ngày 28/10/2022 của UBND huyện phê duyệt dự án đầu tư xây dựng: Nâng cấp đường giao thông từ thị trấn Than Uyên đi bãi đỗ xe Pù Quải xã Mường Cang và đi bản Thẩm Phé xã Mường Kim.</t>
  </si>
  <si>
    <t xml:space="preserve">Dự án đã được HĐND tỉnh thông qua tại Nghị quyết số 65/NQ-HĐND ngày 10/12/2021 diện tích 2,25 ha. Đăng ký bổ sung diện tích 0,06 ha do điều chỉnh phương án thiết kế sau khi đo đạc chi tiết. Không bổ sung kinh phí BT, GPMB. </t>
  </si>
  <si>
    <t>Dự án đã được HĐND tỉnh thông qua tại Nghị quyết số 11/NQ-HĐND ngày 20/5/2023 diện tích 1,97 ha. Đăng ký bổ sung diện tích 1,73 ha do điều chỉnh phương án thiết kế sau khi đo đạc chi tiết. Không bổ sung kinh phí BT, GPMB.</t>
  </si>
  <si>
    <t>Dự án đã được HĐND tỉnh thông qua tại Nghị quyết số 65/NQ-HĐND ngày 09/2/2022 diện tích 0,04 ha (các loại đất khác). Đăng ký bổ sung diện tích 0,04 ha do điều chỉnh phương án thiết kế sau khi đo đạc chi tiết.</t>
  </si>
  <si>
    <t>Quyết định số 1636/QĐ-UBND ngày 12/12/2023 của UBND huyện về việc giao kế hoạch vốn đầu tưu nguồn ngân sách địa phương năm 2023</t>
  </si>
  <si>
    <t>Quyết định số 2627/QĐ-UBND ngày 16/12/2022 của UBND huyện về việc phân bổ kế hoạch vốn đầu tư công nguồn NSNN năm 2023.</t>
  </si>
  <si>
    <t>Quyết định số 2627/QĐ-UBND ngày 16/12/2022 của UBND huyện về việc phân bổ kế hoạch vốn đầu tư công nguồn NSNN năm 2023</t>
  </si>
  <si>
    <t>Các xã Nùng Nàng, Bản Giang</t>
  </si>
  <si>
    <t>Quyết định số 867/QĐ-PCLC ngày 15/9/2023 của Công ty Điện lực Lai Châu về việc phê duyệt báo cáo kinh tế kỹ thuật đầu tư xây dựng Công trình: Giảm bán kính cấp điện, giảm tổn thất điện năng và mở rộng phạm vi cấp điện cho các TBA khu vực huyện Tam Đường năm 2024.</t>
  </si>
  <si>
    <t>- Quyết định số 3271/QĐ-BNN-KH ngày 22/7/2021 của Bộ Nông nghiệp và Phát triển nông thôn về chủ trương đầu tư dự án xây dựng các công trình cấp, trữ nước vùng Lục khu tỉnh Cao Bằng, vùng Núi đá tỉnh Hà Giang và huyện Mường Tè tỉnh Lai Châu; 
- Quyết định 304/QĐ-BNN-TCTL ngày 17/01/2023 của Bộ Nông nghiệp và phát triển nông thôn phê duyệt dự án thành phần số 3: Xây dựng các công trình cấp, trữ nước huyện Mường Tè, tỉnh Lai Châu thuộc Dự án xây dựng các công trình cấp, trữ nước vùng Lục Khu tỉnh Cao Bằng, vùng Cao núi đá tỉnh Hà Giang và huyện Mường Tè tỉnh Lai Châu.</t>
  </si>
  <si>
    <t>Xã Tà Tổng</t>
  </si>
  <si>
    <t>Xã Vàng San</t>
  </si>
  <si>
    <t>- Nghị quyết số 48/NQ-HĐND ngày 13/12/2020 của HĐND tỉnh về việc quyết định điều chỉnh chủ trương đầu tư dự án: Đường hành lang biên giới đoạn Phong Thổ (tỉnh Lai Châu) – Bát Xát (tỉnh Lào Cai);
- Quyết định số 693/QĐ-UBND ngày 14/6/2021 của UBND tỉnh về việc phê duyệt điều chỉnh dự án: Đường hành lang biên giới đoạn Phong Thổ (tỉnh Lai Châu) – Bát Xát (tỉnh Lào Cai).</t>
  </si>
  <si>
    <t>Các xã: Bản Lang, Khổng Lào, Hoang Thèn</t>
  </si>
  <si>
    <t>- Quyết định số 944/QĐ-UBND ngày 15/6/2023 của UBND huyện về việc phân bổ kế hoạch vốn đầu tư công năm 2023 từ nguồn ngân sách nhà nước (đợt 3);
- Quyết định số 774/QĐ-UBND ngày 15/5/2023 của UBND huyện về việc phê duyệt dự án đầu tư xây dựng công trình.</t>
  </si>
  <si>
    <t>- Dự án được HĐND tỉnh thông qua tại Nghị quyết số 37/NQ-HĐND ngày 11/9/2023 với diện tích 5,6 ha (đất trồng lúa 0,1 ha; các loại đất khác 5,5 ha). Đăng ký bổ sung thêm 4,36 ha (đất trồng lúa 0,61 ha; các loại đất khác 3,75 ha). Do thời điểm đăng ký HĐND tỉnh thông qua danh mục thu hồi đất, chuyển mục đích sử dụng đất hướng tuyến, phạm vi chiếm dụng đất của dự án chưa được khảo sát, thiết kế, đo đạc chi tiết; Sau khi chủ đầu tư hợp đồng đơn vị tư vấn khảo sát thiết kế để xác định hướng tuyến, diện tích, loại đất chi tiết có sự chênh lệch.</t>
  </si>
  <si>
    <t>- Quyết định số 1467/QĐ-TTg ngày 02/11/2018 của Thủ tướng Chính phủ về việc phê duyệt chủ trương đầu tư Chương trình đầu tư phát triển mạng lưới y tế cơ sở vùng khó khăn sử dụng vốn ODA của Ngân hàng Phát triển Châu Á; 
- Quyết định số số 1221/QĐ-TTg ngày 22/10/2023 của Thủ tướng Chính phủ về việc giao bổ sung dự toán chi đầu tư phá triển, kế hoạch đầu tư vốn nguồn ngân sách Trung ương và giao mục tiêu, nhiệm vụ năm 2023 của 03 chương trình mục tiêu quốc gia cho các Bộ, cơ quan Trung ương và địa phương; 
- Quyết định số 6689/QĐ-BYT ngày 02/11/2018 của Bộ Y tế về việc phê duyệt báo cáo nghiên cứu khả thi và Quyết định đầu tư "Chương trình đầu tư phát triển mạng lưới y tế cơ sở vùng khó khăn" vay vốn ODA và viện trợ không hoàn lại của của Ngân hàng Phát triển Châu Á.</t>
  </si>
  <si>
    <t>Các xã: Ma Li Pho, Huổi Luông, Nậm Xe, Bản Lang, Dào San,  Mường So, Vàng Ma Chải, Sì Lở Lầu và thị Trấn Phong Thổ.</t>
  </si>
  <si>
    <t>- Quyết định số 1329/QĐ-PCLC ngày 09/10/2018 của  Công ty Điện lực Lai Châu về việc phê duyệt BCKTKT xây dựng công trình: Chống quá tải và mở rộng phạm vi cấp điện cho các TBA: 8A, Bản Mới, Pha Lìn, Chợ Nậm Loỏng, TĐC 1.1, Sùng Chô, Sùng Phài, Tả Sín Chải, Bản Lùng Cù, Bản Cu Ty; 
- Quyết định số 522/QĐ-EVNNNPC ngày 22/3/2023 của Tổng Công ty Điện lực Miền Bắc về việc giao kế hoạch SXKD-DT- Tài chính năm 2023.</t>
  </si>
  <si>
    <t>- Quyết định số 1421/QĐ-PCLC ngày 14/12/2022 của Công ty Điện lực Lai Châu về việc phê duyệt báo cáo kinh tế kỹ thuật đầu tư xây dựng công trình: Giảm bán kính cấp điện, giảm tổn thất điện năng và mở rộng, cải tạo đường dây 0,4kV cho các TBA khu vực huyện Phong Thổ năm 2023;
- Quyết định số 522/QĐ-EVNNNPC ngày 22/3/2023 của Tổng Công ty Điện lực Miền Bắc về việc giao kế hoạch SXKD-DT- Tài chính năm 2023.</t>
  </si>
  <si>
    <t>- Quyết định số 204/QĐ- PCLC ngày 25/02/2019 về việc phê duyệt Báo cáo kinh tế - kỹ thuật xây dựng công trình: Chống quá tải, giảm bán kính cấp điện, mở rộng phạm vi cấp điện cho TBA ĐBP Vàng Ma Chải và cấp điện cho mỏ đồng Mù Sang, huyện Phong Thổ;
- Quyết định số 522/QĐ-EVNNNPC ngày 22/3/2023 của Tổng Công ty Điện lực Miền Bắc về việc giao kế hoạch SXKD-DT- Tài chính năm 2023.</t>
  </si>
  <si>
    <t>Đầu tư sửa chữa, nâng cấp các công trình giao thông thuộc các khu, điểm TĐC các xã: Căn Co, Lùng Thàng, Pa Khóa, Noong Hẻo, Nậm Cuổi huyện Sìn Hồ; các xã Lê Lợi, Nậm Hàng, Nậm Manh, huyện Nậm Nhùn; thị trấn Tam Đường, huyện Tam Đường; thị trấn Phong Thổ, huyện Phong Thổ (bổ sung diện tích)</t>
  </si>
  <si>
    <t>Giải phóng mặt bằng tạo quỹ đất để xây dựng khu dân cư nông thôn mới (Tạo quỹ đất ở để đấu giá quyền sử dụng đất dọc ven QL32) đoạn từ đường Én nọi đến trạm xăng số 13 xã Mường Than, huyện Than Uyên (bổ sung diện tích)</t>
  </si>
  <si>
    <t>Đường đi khu sản xuất từ bản Táng Ngá, xã Nậm Chà (GĐ2)</t>
  </si>
  <si>
    <t>Đường nội đồng bản Nậm Hài, xã Mường Mô</t>
  </si>
  <si>
    <t>Đường giao thông vùng Quế tập trung xã Nậm Chà</t>
  </si>
  <si>
    <t>Đường giao thông vùng Quế, cây gỗ lớn xã Nậm Manh</t>
  </si>
  <si>
    <t>Làm đường giao thông và mặt bằng nghĩa địa bản Nậm Khao</t>
  </si>
  <si>
    <t>Đường giao thông bản Má Nghé xã Bản Lang - bản Ho Seo Chải xã Khổng Lào - Lèng Seo Chin xã Hoang Thèn</t>
  </si>
  <si>
    <t>Xã Nậm Manh và thị trấn Nậm Nhùn</t>
  </si>
  <si>
    <t>Các xã: Dào San, Vàng Ma Chải</t>
  </si>
  <si>
    <t>Huyện Tam Đường (1)</t>
  </si>
  <si>
    <t>Xã Pu Sam Cáp</t>
  </si>
  <si>
    <t>Xã Mường Khoa</t>
  </si>
  <si>
    <t xml:space="preserve">- Quyết định số 1295/QĐ-UBND ngày 01/10/2021 của UBND tỉnh phê duyệt dự án: nâng cấp đường tỉnh 133 đoạn Km0-Km21 huyện Tân Uyên;
- Quyết định số 1638/QĐ-UBND ngày 12/12/2022 của UBND tỉnh về giao chỉ tiêu kế hoạch vốn ngân sách Trung ương năm 2023.
 </t>
  </si>
  <si>
    <t>- Quyết định số 944/QĐ-UBND ngày 15/6/2023 của UBND huyện về việc phân bổ kế hoạch vốn đầu tư công năm 2023 từ nguồn ngân sách nhà nước (đợt 3).
- Quyết định số 773/QĐ-UBND ngày 15/5/2023 của UBND huyện  Thổ về việc phê duyệt dự án đầu tư xây dựng công trình: Đường giao thông liên bản Má Nghé xã Bản Lang - bản Ho Seo Chải xã Khổng Lào - Lèng Seo Chin xã Hoang Thèn.</t>
  </si>
  <si>
    <t xml:space="preserve">Theo Biên bản làm việc về kiểm tra, xác định diện tích, hiện trạng đất lâm nghiệp bị ảnh hưởng khi thi công mặt bằng công trình: Đường đi khu sản xuất từ bản Táng Ngá (GĐ2) ngày 12/2/2023: diện tích rừng phòng hộ chưa có rừng 3,15 ha; diện tích đất rừng phòng hộ có rừng là 1,23 ha (đất rừng gỗ tạp, cây bụi). </t>
  </si>
  <si>
    <t>Dự án đã được HĐND tỉnh thông qua tại Nghị quyết số 17/NQ-HĐND ngày 10/7/2020 với diện tích 0,27 ha (đất trồng lúa 0,2 ha, các loại đất khác 0,07 ha). Đăng ký lại do quá 03 năm chưa thực hiện.</t>
  </si>
  <si>
    <t xml:space="preserve">Dự án đã được HĐND tỉnh thông qua tại Nghị quyết số 65/NQ-HĐND ngày 10/12/2021 diện tích 2,25 ha. Đăng ký bổ sung diện tích 0,06 ha do điều chỉnh phương án thiết kế sau khi đo đạc chi tiết. </t>
  </si>
  <si>
    <t xml:space="preserve">Dự án đã được HĐND tỉnh thông qua tại Nghị quyết số 11/NQ-HĐND ngày 20/5/2023 diện tích 1,97 ha. Đăng ký bổ sung diện tích 1,73 ha do điều chỉnh phương án thiết kế sau khi đo đạc chi tiết. </t>
  </si>
  <si>
    <t>- Quyết định số 620/QĐ-UBND ngày 27/4/2023 của UBND tỉnh Lai Châu  về việc phê duyệt điều chỉnh quy hoạch sử dụng đất đến năm 2030 huyện Than Uyên; 
- Các Thông báo: số 6405/TB-H01-P4 ngày 05/9/2023, số 6934/TB-H01-P4 ngày 25/9/2023 của Cục Kế hoạch và Tài chính Bộ Công an.</t>
  </si>
  <si>
    <t>- Thông báo số 6934/TB-H01-P4 ngày 25/9/2023 của Cục kế hoạch và tài chính về chỉ tiêu dự toán chi ngân sách nhà nước bổ sung năm 2022.</t>
  </si>
  <si>
    <t>- Thông báo số 423-TB/TU ngày 09/8/2022 của Tỉnh ủy; Công văn số 152/UBND-KTN ngày 15/9/2022 của UBND tỉnh Lai Châu.</t>
  </si>
  <si>
    <t>Tuyến đường dây 110kV đấu nối NMTĐ Nậm Đích vào lưới điện quốc gia</t>
  </si>
  <si>
    <t>Các xã: Khun Há, Nà Tăm, Bản Bo, Sơn Bình</t>
  </si>
  <si>
    <t>Hoạt động khoáng sản tại mỏ chì - kẽm Khun Há (thuộc mỏ sắt Khun Há), xã Khun Há, huyện Tam Đường</t>
  </si>
  <si>
    <t xml:space="preserve"> Quyết định số 326/QĐ-UBND ngày 16/3/2022 của UBND tỉnh Lai Châu về việc công nhận kết quả trúng đấu giá quyền khai thác khoáng sản mỏ chì  - kẽm Khun Há (thuộc mỏ sắt Khun Há), xã Khun Há, Huyện Tam Đường.</t>
  </si>
  <si>
    <t>Quyết định số 867/QĐ-PCLC ngày 15/9/2023 của công ty Điện lực Lai Châu Về việc phê duyệt báo cáo kinh tế kỹ thuật đầu tư xây dựng Công trình: Giảm bán kính cấp điện, giảm tổn thất điện năng và mở rộng phạm vi cấp điện cho các TBA khu vực huyện Tam Đường năm 2024.</t>
  </si>
  <si>
    <t>Quyết định số 1608/QĐ-UBND ngày 06/12/ 2022 của UBND tỉnh quyết định chấp thuận điều chỉnh chủ trương đầu tư dự án thủy điện Nậm Củm 3.</t>
  </si>
  <si>
    <t xml:space="preserve">- Dự án đã được HĐND tỉnh thông qua tại Nghị quyết số 65/NQ-HĐND ngày 09/12/2022 với diện tích 2,85 ha đất trồng lúa và 1,9 ha đất rừng phòng hộ;
- Đăng ký bổ sung 0,2 ha đất trồng lúa, do ảnh hưởng của mùa mưa năm 2023 một số vị trí mái taluy đường bị sụt sạt làm phát sinh diện tích thu hồi đất và diện tích chuyển mục đích sử dụng đất. </t>
  </si>
  <si>
    <t>Thông báo số 6405/TB-H01-P4 ngày 05/9/2023 của Cục Kế hoạch và Tài chính Bộ Công an về việc chỉ tiêu ngân sách Nhà nước bổ sung năm 2022.</t>
  </si>
  <si>
    <t xml:space="preserve">Công văn số 5800/BTM-DQ ngày 01/12/2022 của Bộ tham mưu - Quân khu 2 về việc chỉ đạo tiếp tục khảo sát và đẩy nhanh tiến độ xây dựng Chốt chiến dân quân thường trực biên giới đất liền.
</t>
  </si>
  <si>
    <t xml:space="preserve"> - Quyết định số 1438/QĐ-UBND ngày 15/9/2023 của UBND tỉnhđiều chỉnh về quy mô, địa điểm và số lượng dự án, công trình, nhu cầu sử dụng đất trong Quy hoạch sử dụng đất thời kỳ 2021-2030 huyện Phong Thổ và cập nhật vào Kế hoạch sử dụng đất năm 2023 của huyện Phong Thổ;
- Quyết định số 735/QĐ-BCT ngày 19/4/2022 của Bộ Công Thương về việc phê duyệt điều chỉnh quy hoạch của các dự án thủy điện Pa Vây Sử, Tả Páo Hồ 1A và Tả Páo Hồ 1B thuộc Quy hoạch thủy điện nhỏ toàn quốc trên địa bàn tỉnh Lai Châu;
- Quyết định số 1953/QĐ-UBND ngày 31/12/2020 của UBND tỉnh về chấp thuận chủ trương đầu tư đồng thời chấp thuận nhà đầu tư dự án thủy điện Pa Vây Sử 1;
- Quyết định số 677/QĐ-UBND ngày 17/11/2022 của UBND tỉnh về việc chấp thuận điều chỉnh chủ đầu tư dự án thủy điện Tả Páo Hồ 1A.</t>
  </si>
  <si>
    <t xml:space="preserve">Dự án đã được HĐND tỉnh thông qua tại các Nghị quyết: số 50/NQ-HĐND ngày 28/10/2022; số 11/NQ-HĐND ngày 20/5/2023 với tổng diện tích là 13,92 ha, tuy nhiên trong quá trình đo đạc GPMB, BTHT diện tích thực tế cần phải thu hồi bổ sung là 2,22 ha; kinh phí GPMB đã được phê duyệt tại Nghị quyết số 50/NQ-HĐND ngày 28/10/2022 là đảm bảo không bổ sung.  </t>
  </si>
  <si>
    <t xml:space="preserve">Dự án đã được HĐND tỉnh thông qua tại các Nghị quyết: số 50/NQ-HĐND ngày 28/10/2022; số 11/NQ-HĐND ngày 20/5/2023 với tổng diện tích là 0,52 ha, tuy nhiên trong quá trình đo đạc GPMB, BTHT diện tích thực tế cần phải thu hồi bổ sung là 0,42 ha; kinh phí GPMB đã được phê duyệt tại Nghị quyết số 50/NQ-HĐND ngày 28/10/2022 là đảm bảo không bổ sung  </t>
  </si>
  <si>
    <t>Bổ sung cơ sở vật chất trường mầm non Hoa Ban, thị trấn Phong Thổ, huyện Phong Thổ, tỉnh Lai Châu</t>
  </si>
  <si>
    <t>- Quyết định số 180/QĐ-UBND ngày 28/02/2023 cúa UBND huyện về việc phê duyệt báo cáo kinh tế - kỹ thuật xây dựng công trình: Bổ sung cơ sở vật chất trường mầm non Hoa Ban, thị trấn Phong Thổ, huyện Phong Thổ, tỉnh Lai Châu;
- Quyết định số 308/QĐ-UBND ngày 24/3/2023 của UBND huyện về việc phân bổ kế hoạch vốn đầu tư công năm 2023 từ nguồn vốn ngân sách Nhà nước (đợt 2).</t>
  </si>
  <si>
    <t xml:space="preserve">Dự án đã được HĐND tỉnh thông qua tại các Nghị quyết: Số 50/NQ-HĐND ngày 28/10/2022; số 11/NQ-HĐND ngày 20/5/2023 với tổng diện tích là 0,68 ha, tuy nhiên trong quá trình đo đạc GPMB, BTHT diện tích thực tế cần phải thu hồi bổ sung là 0,06 ha; kinh phí GPMB đã được phê duyệt tại Nghị quyết số 50/NQ-HĐND ngày 28/10/2022 là đảm bảo không bổ sung.  </t>
  </si>
  <si>
    <t xml:space="preserve">Dự án đã được HĐND tỉnh thông qua tại các Nghị quyết: số 50/NQ-HĐND ngày 28/10/2022; số 11/NQ-HĐND ngày 20/5/2023 với tổng diện tích là 8,10 ha, tuy nhiên trong quá trình đo đạc GPMB, BTHT diện tích thực tế cần phải thu hồi bổ sung là 0,30 ha; kinh phí GPMB đã được phê duyệt tại Nghị quyết số 50/NQ-HĐND ngày 28/10/2022 là đảm bảo không bổ sung  </t>
  </si>
  <si>
    <t xml:space="preserve">Dự án đã được HĐND tỉnh thông qua tại các Nghị quyết: số 50/NQ-HĐND ngày 28/10/2022; số 11/NQ-HĐND ngày 20/5/2023 với tổng diện tích là 1,04 ha, tuy nhiên trong quá trình đo đạc GPMB, BTHT diện tích thực tế cần phải thu hồi bổ sung là 0,06 ha; kinh phí GPMB đã được phê duyệt tại Nghị quyết số 50/NQ-HĐND ngày 28/10/2022 là đảm bảo không bổ sung.  </t>
  </si>
  <si>
    <t xml:space="preserve">Dự án đã được HĐND tỉnh thông qua tại các Nghị quyết: số 50/NQ-HĐND ngày 28/10/2022; số 11/NQ-HĐND ngày 20/5/2023 với tổng diện tích là 5,30 ha, tuy nhiên trong quá trình đo đạc GPMB, BTHT diện tích thực tế cần phải thu hồi bổ sung là 1,60 ha; kinh phí GPMB đã được phê duyệt tại Nghị quyết số 50/NQ-HĐND ngày 28/10/2022 là đảm bảo không bổ sung.  </t>
  </si>
  <si>
    <t xml:space="preserve">Dự án đã được HĐND tỉnh thông qua tại Nghị quyết số 51/NQ-HĐND ngày 15/9/2021 với tổng diện tích là 12,5 ha, tuy nhiên trong quá trình đo đạc GPMB, BTHT diện tích thực tế cần phải thu hồi bổ sung là 18,15 ha; kinh phí GPMB đã được phê duyệt tại Nghị quyết số 51/NQ-HĐND ngày 15/9/2021 của HĐND tỉnh là đảm bảo không bổ sung.  </t>
  </si>
  <si>
    <t xml:space="preserve">Dự án đã được HĐND tỉnh thông qua tại Nghị quyết số 50/NQ-HĐND ngày 28/10/2022 tỉnh với tổng diện tích là 20,0 ha, tuy nhiên trong quá trình đo đạc GPMB, BTHT diện tích thực tế cần phải thu hồi bổ sung là 8,10 ha; kinh phí GPMB đã được phê duyệt tại Nghị quyết số 50/NQ-HĐND ngày 28/10/2022 là đảm bảo không bổ sung.  </t>
  </si>
  <si>
    <t xml:space="preserve">Dự án đã được HĐND tỉnh thông qua tại các Nghị quyết: Số 51/NQ-HĐND ngày 15/9/2021; số 65/NQ-HĐND ngày 09/12/2022 với tổng diện tích là 80,58 ha, tuy nhiên trong quá trình đo đạc GPMB, BTHT diện tích thực tế cần phải thu hồi bổ sung là 28,38 ha; kinh phí GPMB đã được phê duyệt tại Nghị quyết số 51/NQ-HĐND ngày 15/9/2021 là đảm bảo không bổ sung.  </t>
  </si>
  <si>
    <t xml:space="preserve">Dự án đã được HĐND tỉnh thông qua tại các Nghị quyết: số 50/NQ-HĐND ngày 28/10/2022; số 11/NQ-HĐND ngày 20/5/2023 với tổng diện tích là 6,20 ha, tuy nhiên trong quá trình đo đạc GPMB, BTHT diện tích thực tế cần phải thu hồi bổ sung là 0,52 ha; kinh phí GPMB đã được phê duyệt tại Nghị quyết số 50/NQ-HĐND ngày 28/10/2022 là đảm bảo không bổ sung.  </t>
  </si>
  <si>
    <t xml:space="preserve">Dự án đã được HĐND tỉnh thông qua tại các Nghị quyết: Số 18/NQ-HĐND ngày 23/7/2019; số 17/NQ-HĐND ngày 10/7/2020; số 65/NQ-HĐND ngày 09/12/2022 với tổng diện tích là 15,55 ha, trong đó diện tích đất trồng lúa được phép chuyển mục đích là 2,84 ha, đăng ký bổ sung 0,08 ha đất trồng lúa.   </t>
  </si>
  <si>
    <t>Dự án đã được HĐND tỉnh thông qua tại Nghị quyết 11/NQ-HĐND ngày 20/5/2023 diện tích 1,66 ha, đăng ký bổ sung diện tích 1,53 ha, do khi lập chủ trương đầu tư chưa được đo đạc chi tiết, quá trình thực hiện do điều chỉnh phương án thiết kế đường giao thông và mặt bằng bố trí dân cư nên sau khi được đo đạc chi tiết có thay đổi về diện tích, loại đất thu hồi.</t>
  </si>
  <si>
    <t>Nghị quyết số: 09/NQ-HĐND ngày 29/3/2022 của HĐND tỉnh về việc chấp thuận bổ sung danh mục các công trình, dự án phải thu hồi đất, mức vốn bồi thường giải phóng mặt bằng và danh mục các công trình, dự án phải chuyển mục đích sử dụng đất phát sinh năm 2022 trên địa bàn tỉnh đã có 3,61 ha; đăng ký bổ sung diện tích 0,34 ha.</t>
  </si>
  <si>
    <t>- Dự án được HĐND tỉnh thông qua tại Nghị quyết số 37/NQ-HĐND ngày 11/9/2023 với diện tích 5 ha (các loại đất khác). Đăng ký bổ sung thêm 8,82 ha (đất trồng lúa 0,2 ha; các loại đất khác 8,62 ha). Do thời điểm đăng ký HĐND tỉnh thông qua danh mục thu hồi đất, chuyển mục đích sử dụng đất hướng tuyến, phạm vi chiếm dụng đất của dự án chưa được khảo sát, thiết kế, đo đạc chi tiết. Sau khi chủ đầu tư hợp đồng đơn vị tư vấn khảo sát thiết kế để xác định hướng tuyến, diện tích, loại đất chi tiết có sự chênh lệch.</t>
  </si>
  <si>
    <t>Dự án đã được HĐND tỉnh thông qua tại các Nghị quyết: số 50/NQ-HĐND ngày 28/10/2022; số 11/NQ-HĐND ngày 20/5/2023 với tổng diện tích là 0,52 ha, tuy nhiên trong quá trình đo đạc GPMB, BTHT diện tích thực tế cần phải thu hồi bổ sung là 0,42 ha.</t>
  </si>
  <si>
    <t xml:space="preserve">Dự án đã được HĐND tỉnh thông qua tại các Nghị quyết: số 50/NQ-HĐND ngày 28/10/2022; số 11/NQ-HĐND ngày 20/5/2023 với tổng diện tích là 5,30 ha, tuy nhiên trong quá trình đo đạc GPMB, BTHT diện tích thực tế cần phải thu hồi bổ sung là 1,60 ha.  </t>
  </si>
  <si>
    <t xml:space="preserve">Dự án đã được HĐND tỉnh thông qua tại Nghị quyết số 51/NQ-HĐND ngày 15/9/2021 với tổng diện tích là 12,50 ha, tuy nhiên trong quá trình đo đạc GPMB, BTHT diện tích thực tế cần phải thu hồi bổ sung là 18,15 ha.  </t>
  </si>
  <si>
    <t>Dự án đã được HĐND tỉnh thông qua tại Nghị quyết số 17/NQ-HĐND ngày 10/7/2020 diện tích 5,8 ha. Trong đó: LUC 0,3 ha). Đăng ký lại do quá 03 năm chưa thực hiện.</t>
  </si>
  <si>
    <t>Dự án đã được HĐND tỉnh thông qua tại Nghị quyết số 52/NQ-HĐND ngày 13/12/2020 diện tích 1,2 ha trong đó: LUC 0,7 ha). Đăng ký lại do quá 03 năm chưa thực hiện.</t>
  </si>
  <si>
    <t>Dự án đã được HĐND tỉnh thông qua tại Nghị quyết số 17/NQ-HĐND ngày 10/7/2020. Đăng ký lại do quá 03 năm chưa thực hiện.</t>
  </si>
  <si>
    <t>Dự án dã được HĐND tỉnh thông qua tại Nghị quyết số 17/NQ-HĐND ngày 10/7/2020 chấp thuận bổ sung các công trình, dự án phải thu hồi đất, mức vốn bồi thường giải phóng mặt bằng; chuyển mục đích sử dụng đất trồng lúa, đất rừng phòng hộ năm 2020 trên địa bàn tỉnh đã thông qua 3,81 ha đất trồng lúa và 18,56 ha đất rừng phòng hộ. Đăng ký lại do quá 03 năm chưa thực hiện. Biên bản kiểm tra thực địa, đánh giá hiện trạng sử dụng đất, hiện trạng rừng ngày 06/7/2020.</t>
  </si>
  <si>
    <t>Dự án đã được HĐND tỉnh thông qua tại Nghị quyết số 17/NQ-HĐND ngày 23/7/2019 với diện tích 2,17 ha, đăng ký lại do dự án quá 03 năm.</t>
  </si>
  <si>
    <t>- Quyết định số 1795/QĐ-UBND ngày 05/8/2022 của UBND huyện phê duyệt dự án đầu tư xây dựng công trình: Sắp xếp, bố trí ổn định dân cư bản Huổi Pha, xã Nậm Hăn;
- Quyết định 2739/QĐ-UBND ngày 19/12/2022 của UBND huyện về việc giao kế hoạch vốn đầu tư ngân sách nhà nước năm 2023.</t>
  </si>
  <si>
    <t>- Quyết định số 1281/QĐ-UBND ngày 01/10/2021 của UBND tỉnh phê duyệt dự án đầu tư xây dựng công trình: Đầu tư sửa chữa, nâng cấp các công trình giao thông thuộc các khu, điểm tái định cư các xã: Căn Co, Lùng Thàng, Pa Khóa, Noong Hẻo, Nậm Cuổi huyện Sìn Hồ; các xã Lê Lợi, Nậm Hàng, Nậm Manh, huyện Nậm Nhùn; thị trấn Tam Đường, huyện Tam Đường; thị trấn Phong Thổ, huyện Phong Thổ;
- Quyết định số 1638/QĐ-UBND ngày 12/12/2022 của UBND tỉnh  giao chi tiết kế hoạch vốn ngân sách Trung ương năm 2023.</t>
  </si>
  <si>
    <t>- Quyết định số 815a/QĐ-UBND ngày 20/4/2022  của UBND huyện phê duyệt dự án đầu tư xây dựng công trình: Đường từ bản Nậm Tần Mông 1 đến bản Lồng Thàng, xã Pa Tần, huyện Sìn Hồ;
- Quyết định 2739/QĐ-UBND ngày 19/12/2022 của UBND huyện về việc giao kế hoạch vốn đầu tư ngân sách nhà nước năm 2023.</t>
  </si>
  <si>
    <t>Quyết định số 1975/QĐ-UBND ngày 30/6/2023 của UBND huyện về việc Phê duyệt báo cáo NCKT xây dựng công trình.</t>
  </si>
  <si>
    <t>- Quyết định số 1633/QĐ-UBND ngày 20/7/2022 của UBND huyện phê duyệt báo cáo KTKT đầu tư xây dựng công trình; 
- Quyết định số: 4458/QĐ-UBND ngày 20/12/2022 của UBND huyện về việc giao kế hoạch vốn.</t>
  </si>
  <si>
    <t>- Quyết định số 1646/QĐ-UBND ngày 20/7/2022 của UBND huyện phê duyệt báo cáo KTKT đầu tư xây dựng công trình;
- Quyết định số: 1715/QĐ-UBND ngày 29/7/2022 của UBND huyện Than Uyên về việc giao kế hoạch vốn.</t>
  </si>
  <si>
    <t>Quyết định số 1019/QĐ-UBND ngày 17/7/2023 của UBND tỉnh về kết quả trúng đấu giá quyền khai thác khoáng sản làm vật liệu xây dựng thông thường mỏ đá Nậm Sáng.</t>
  </si>
  <si>
    <t>Quyết định số 1636/QĐ-UBND ngày 12/12/2023 của UBND huyện  về việc giao kế hoạch vốn đầu tưu nguồn ngân sách địa phương năm 2023.</t>
  </si>
  <si>
    <t>Quyết định số 1362/QĐ-UBND ngày 23/9/2023 của UBND tỉnh phê duyệt dự án đầu tư xây dựng công trình: Kè chống xói lở bờ sông Đà, bảo vệ mặt bằng khu giáo dục, y tế và dân cư thị trấn Nậm Nhùn, huyện Nậm Nhùn.</t>
  </si>
  <si>
    <t>Quyết định số 1977/QĐ-UBND ngày 09/8/2022 của UBND huyện  Phê duyệt báo cáo kinh tế-kỹ thuật xây dựng công trình Thủy lợi bản Nậm Tảng, xã Hua Bum.</t>
  </si>
  <si>
    <t>Dự án dã được HĐND tỉnh thông qua tại Nghị quyết số 26/NQ-HĐND ngày 13/7/2023 với diện tích là 1,10 ha. Nay đăng ký điều chỉnh tăng diện tích đất trồng lúa cần chuyển mục đích là 4,31 ha.</t>
  </si>
  <si>
    <t>Dự án dã được HĐND tỉnh thông qua tại Nghị quyết số 65/NQ-HĐND ngày 09/12/2022 với diện tích là 2,31 ha. Nay đăng ký điều chỉnh tăng diện tích đất trồng lúa cần chuyển mục đích là 2,82 ha.</t>
  </si>
  <si>
    <t>- Quyết định số 1438/QĐ-UBND ngày 15/9/2023 của UBND tỉnh Lai Châu điều chỉnh về quy mô, địa điểm và số lượng dự án, công trình, nhu cầu sử dụng đất trong Quy hoạch sử dụng đất thời kỳ 2021-2030 huyện Phong Thổ và cập nhật vào Kế hoạch sử dụng đất năm 2023 của huyện Phong Thổ;
- Quyết định số 735/QĐ-BCT ngày 19/4/2022 của Bộ Công thương về việc phê duyệt điều chỉnh quy hoạch của các dự án thủy điện Pa Vây Sử, Tả Páo Hồ 1A và Tả Páo Hồ 1B thuộc Quy hoạch thủy điện nhỏ toàn quốc trên địa bàn tỉnh Lai Châu; 
- Quyết định số 1953/QĐ-UBND ngày 31/12/2020 của UBND tỉnh về chấp thuận chủ trương đầu tư đồng thời chấp thuận nhà đầu tư dự án thủy điện Pa Vây Sử 1;
- Quyết định số 1492/QĐ-UBND ngày 17/11/2022 của UBND tỉnh Lai Châu về việc chấp thuận điều chỉnh chủ đầu tư dự án thủy điện Tả Páo Hồ 1A.</t>
  </si>
  <si>
    <t>Thị trấn Nậm Nhùn</t>
  </si>
  <si>
    <t>Các xã: Sì Lở Lầu, Mồ Sì San</t>
  </si>
  <si>
    <t xml:space="preserve"> Quyết định 769/QĐ-UBND ngày 28/6/2021 của UBND tỉnh Lai Châu về phê duyệt chủ trương đầu tư thuỷ điện Chu Va.</t>
  </si>
  <si>
    <t xml:space="preserve"> Giấy phép số 314/GP-UBND ngày 11/3/2022 của UBND tỉnh Cho phép Công ty C PỨng dụng công nghệ cao HTA khai thác khoáng sản sét làm vật liệu xây dựng thông thường bằng phương pháp khai thác lộ thiên (không sử dụng vật liệu nổ công nghiệp) tại mỏ sét Noong Luống, xã Bình Lư, huyện Tam Đường, tỉnh Lai Châu.</t>
  </si>
  <si>
    <t xml:space="preserve">Quyết định số 2468/QĐ-BCT ngày 21/9/2020 của Bộ Công Thương về việc phê duyệt bổ sung quy hoạch thủy điện nhỏ toàn quốc trên địa bàn tỉnh Lai Châu; 'Các Quyết định của UBND tỉnh: số 873/QĐ-UBND ngày 27/6/2023,  số 1293/QĐ-UBND ngày 11/8/2023 về việc chấp thuận và chấp thuận điều chỉnh nhà đầu tư dự án Thủy điện Nà An. </t>
  </si>
  <si>
    <t>- Quyết định 454/QĐ-UBND ngày 09/5/2018 của UBND tỉnh Lai Châu Phê duyệt chủ trương đầu tư dự án thủy điện Nậm Đích 1 tại xã Khun Há, huyện Tam Đường; 
- Công văn số 1170/UBND-KTN ngày 27/6/2019 của UBND tỉnh về việc thỏa thuận hướng tuyến đường dây 110kV đấu nối nhà máy thủy điện Nậm Đích vào lưới điện quốc gia.</t>
  </si>
  <si>
    <t>Đầu tư sửa chữa, nâng cấp các công trình giao thông thuộc các khu, điểm tái định cư các xã: Nậm Cha, Nậm Hăn, Nậm Mạ, huyện Sìn Hồ (bổ sung diện tích)</t>
  </si>
  <si>
    <t>Dự án đã được HĐND tỉnh thông qua tại Nghị quyết số 65/NQ-HĐND ngày 09/12/2022 với diện tích 32,95 ha (đất trồng lúa 2,85 ha, đất rừng phòng hộ 1,9 ha, đất khác 28,2 ha). Đăng ký bổ sung 2,56 ha (đất trồng lúa 0,2 ha, đất khác 2,36 ha) do ảnh hưởng của mùa mưa năm 2023 một số vị trí mái taluy đường bị sụt sạt làm phát sinh diện tích thu hồi đất; kinh phí GPMB đã được phê duyệt tại Nghị quyết số 65/NQ-HĐND ngày 09/12/2022 là 40 tỷ, nay bổ sung 12,5 tỷ.</t>
  </si>
  <si>
    <t>- Quyết định số 1295/QĐ-UBND ngày 01/10/2021 của UBND tỉnh phê duyệt dự án: nâng cấp đường tỉnh 133 đoạn Km0-Km21 huyện Tân Uyên;
- Quyết định số 1638/QĐ-UBND ngày 12/12/2022 của UBND tỉnh về giao chỉ tiêu kế hoạch vốn ngân sách Trung ương năm 2023.</t>
  </si>
  <si>
    <t xml:space="preserve"> - Quyết định số 13/QĐ-BCT ngày 08/01/2020 của UBND tỉnh phê duyệt chủ trương đầu tư dự án: Ứng dụng công nghệ tự động hóa trong quá trình sản xuất, chế biến chè xanh sao lăn chất lượng cao.</t>
  </si>
  <si>
    <t xml:space="preserve">Giấy chứng nhận đầu tư số 23121000277 ngày 31/12/2013 của UBND tỉnh Lai Châu về việc thực hiện Dự án đầu tư XDCT khai thác và chế biến quặng đất hiếm mỏ Đông Pao, huyện Tam Đường, tỉnh Lai Châu (phần mỏ tuyển); Giấy phép khai thác khoáng sản số 3220/GP-BTNMT ngày 30/12/2014 của Bộ Tài nguyên và Môi trường về việc cấp phép khai thác khoáng sản mỏ đất hiếm Đông Pao, xã Bản Hon, huyện Tam Đường, tỉnh Lai Châu.  </t>
  </si>
  <si>
    <t>Quyết định số: 103/QĐ-UBND ngày 17/01/2023 của UBND tỉnh quyết định chấp thuận chủ trương đầu tư đồng thời chấp thuận nhà đầu tư dự án đường dây 110 kV đấu nối  nhà máy thủy điện Nậm Củm 5 vào hệ thống lưới điện Quốc gia.</t>
  </si>
  <si>
    <t>Nâng cấp đường Nậm Há - Nậm Béo, xã Pu Sam Cáp, huyện Sìn Hồ (bổ sung diện tích)</t>
  </si>
  <si>
    <t>- Dự án đã được HĐND tỉnh thông qua tại Nghị quyết số 50/NQ-HĐND ngày 28/10/2022 với tổng diện tích là 20,0 ha, tuy nhiên trong quá trình đo đạc GPMB, BTHT diện tích thực tế cần phải thu hồi bổ sung là 8,1 ha.
- Biên bản kiểm tra hiện trạng rừng tháng 9/2023 xác định 3,26 ha diện tích rừng tự nhiên bị ảnh hưởng; hiện trạng rừng trong phạm vi thực hiện dự án tự tế không có rừng chủ yếu là lau lách, cây bụi.</t>
  </si>
  <si>
    <t xml:space="preserve">- Dự án đã được HĐND tỉnh thông qua tại Nghị quyết số 17/NQ-HĐND ngày 28/6/2022 của HĐND tỉnh về giao kế hoạch vốn đầu tư phát triển nguồn ngân sách trung ương giai đoạn 2021-2025 thực hiện 03 chương trình mục tiêu quốc gia;
- Theo Biên bản làm việc về kiểm tra, xác định diện tích, hiện trạng đất lâm nghiệp bị ảnh hưởng khi thi công mặt bằng công trình: Đường đi khu sản xuất từ bản Táng Ngá (GĐ2) ngày 12/2/2023: diện tích rừng phòng hộ chưa có rừng 3,15 ha; diện tích đất rừng phòng hộ có rừng là 1,23 ha (đất rừng gỗ tạp, cây bụi). </t>
  </si>
  <si>
    <t>Dự án dã được HĐND tỉnh thông qua tại Nghị quyết số 52/NQ-HĐND ngày 13/12/2020 với diện tích đất trồng lúa chuyển mục đích là 3,31 ha. Đăng ký lại do quá 03 năm chưa thực và điều chỉnh tăng diện tích đất trồng lúa 3,41 ha.</t>
  </si>
  <si>
    <t>Biên bản kiểm tra đánh giá hiện trạng sử dụng đất, hiện trạng rừng tại các vị trí móng cột trên hướng tuyến ngày 17/5/2022 hiện trạng không có rừng</t>
  </si>
  <si>
    <t>Dự án đã được HĐND tỉnh thông qua tại các Nghị quyết: số 17/NQ-HĐND ngày 10/7/2020 (1,72 ha đất trồng lúa; 1,14 ha đất rừng phòng hộ); số 51/NQ-HĐND ngày 15/9/2021 (6,5 ha đất trồng lúa); số 11/NQ-HĐND ngày 20/5/2023 (0,42 ha đất rừng phòng hộ). Đăng ký lại do quá 03 năm chưa thực hiện. Biển bản kiểm tra thực địa ngày 03/6/2022 hiện trạng chưa có rừng.</t>
  </si>
  <si>
    <t>Dự án đã được HĐND tỉnh thông qua tại các Nghị quyết: số 17/NQ-HĐND ngày 10/7/2020 (2,67 ha đất trồng lúa, 1,77 ha đấtrừng phòng hộ); số 51/NQ-HĐND ngày 15/9/2021 (5,133 ha đất trồng lúa); Đăng ký lại do quá 03 năm chưa thực hiện. Biên bản kiểm tra thực địa ngày 01/11/2023 hiện trạng không có rừng.</t>
  </si>
  <si>
    <t>Huyện Sìn Hồ (12)</t>
  </si>
  <si>
    <t>Huyện Than Uyên (4)</t>
  </si>
  <si>
    <t>Huyện Phong Thổ (10)</t>
  </si>
  <si>
    <t>Tổng cộng: 35 công trình, dự án</t>
  </si>
  <si>
    <t>Huyện Sìn Hồ (6)</t>
  </si>
  <si>
    <t>Huyện Tam Đường (9)</t>
  </si>
  <si>
    <t>Huyện Phong Thổ (11)</t>
  </si>
  <si>
    <t>Tổng cộng: 39 công trình, dự án</t>
  </si>
  <si>
    <t>(Kèm theo Tờ trình số                  /TTr-UBND ngày      tháng 11 năm 2023 của Ủy ban nhân dân tỉnh)</t>
  </si>
  <si>
    <t>Đã được HĐND tỉnh thông qua tại Nghị quyết số 03/NQ-HĐND tỉnh ngày 22/3/2021 với diện tích 66,37 ha; nay đăng ký bổ sung 7,17 ha do bổ sung các vị trí bãi đổ thải phục vụ thi công công trình; kinh phí GPMB đã được phê duyệt tại Nghị quyết số 03/NQ-HĐND tỉnh ngày 22/3/2021 là 30 tỷ, nay bổ sung 26 tỷ (dự án đã thẩm định nhu cầu sử dụng đất).</t>
  </si>
  <si>
    <t>Nghị quyết số 50/NQ-HĐND ngày 28/10/2022</t>
  </si>
  <si>
    <t xml:space="preserve"> Nghị quyết số 11/NQ-HĐND ngày 20/5/2023</t>
  </si>
  <si>
    <t>Nghị quyết số 03/NQ-HĐND ngày 22/3/2021</t>
  </si>
  <si>
    <t xml:space="preserve">Nghị quyết số 51/NQ-HĐND ngày 15/9/2021  </t>
  </si>
  <si>
    <t>Nghị quyết số 65/NQ-HĐND ngày 09/12/2022</t>
  </si>
  <si>
    <t>Nghị quyết số 17/NQ-HĐND ngày 10/7/2020</t>
  </si>
  <si>
    <t xml:space="preserve">Nghị quyết số 18/NQ-HĐND ngày 23/7/2019 </t>
  </si>
  <si>
    <t>Đã được HĐND tỉnh thông qua tại Nghị quyết số 03/NQ-HĐND ngày 22/3/2021 với diện tích 66,37 ha, nay đăng ký bổ sung thêm 7,17 ha do bổ sung các vị trí bãi đổ thải phục vụ thi công công trình.</t>
  </si>
  <si>
    <t>Nghị quyết số 51/NQ-HĐND ngày 15/9/2021</t>
  </si>
  <si>
    <t>Nghị quyết số 09/NQ-HĐND ngày 29/3/2022</t>
  </si>
  <si>
    <t>Nghị quyết số 37/NQ-HĐND ngày 11/9/2023</t>
  </si>
  <si>
    <t>Huyện Sìn Hồ (1)</t>
  </si>
  <si>
    <t>Huyện Mường Tè (1)</t>
  </si>
  <si>
    <t>Huyện Sìn Hồ (11)</t>
  </si>
  <si>
    <t xml:space="preserve">Huyện Nậm Nhùn </t>
  </si>
  <si>
    <t xml:space="preserve">Huyện Tam Đường </t>
  </si>
  <si>
    <t>Huyện Phong Thổ (3)</t>
  </si>
  <si>
    <t>- Quyết định số 1953/QĐ-UBND ngày 31/12/2020 của UBND tỉnh về chấp thuận chủ trương đầu tư đồng thời chấp thuận nhà đầu tư dự án thủy điện Pa Vây Sử 1;
- Quyết định số 1492/QĐ-UBND ngày 17/11/2022 của UBND tỉnh Lai Châu về việc chấp thuận điều chỉnh chủ đầu tư dự án thủy điện Tả Páo Hồ 1A.</t>
  </si>
  <si>
    <t>- Quyết định số 1953/QĐ-UBND ngày 31/12/2020 của UBND tỉnh về chấp thuận chủ trương đầu tư đồng thời chấp thuận nhà đầu tư dự án thủy điện Pa Vây Sử 1;
- Quyết định số 677/QĐ-UBND ngày 17/11/2022 của UBND tỉnh về việc chấp thuận điều chỉnh chủ đầu tư dự án thủy điện Tả Páo Hồ 1A.</t>
  </si>
  <si>
    <t xml:space="preserve"> Giấy phép số 314/GP-UBND ngày 11/3/2022 của UBND tỉnh Cho phép Công ty Cổ phần ứng dụng công nghệ cao HTA khai thác khoáng sản sét làm vật liệu xây dựng thông thường bằng phương pháp khai thác lộ thiên (không sử dụng vật liệu nổ công nghiệp) tại mỏ sét Noong Luống, xã Bình Lư, huyện Tam Đường, tỉnh Lai Châu.</t>
  </si>
  <si>
    <t>Quyết định số 1608/QĐ-UBND ngày 06/12/2022 của UBND tỉnh quyết định chấp thuận điều chỉnh chủ trương đầu tư dự án thủy điện Nậm Củm 3.</t>
  </si>
  <si>
    <t xml:space="preserve">- Quyết định số 1467/QĐ-TTg ngày 02/11/2018 của Thủ tướng Chính phủ về việc phê duyệt chủ trương đầu tư Chương trình đầu tư phát triển mạng lưới y tế cơ sở vùng khó khăn sử dụng vốn ODA của Ngân hàng Phát triển Châu Á; 
- Quyết định số 6689/QĐ-BYT ngày 02/11/2018 của Bộ Y tế về việc phê duyệt báo cáo nghiên cứu khả thi và Quyết định đầu tư "Chương trình đầu tư phát triển mạng lưới y tế cơ sở vùng khó khăn" vay vốn ODA và viện trợ không hoàn lại của của Ngân hàng Phát triển Châu Á.
- Quyết định số số 1221/QĐ-TTg ngày 22/10/2023 của Thủ tướng Chính phủ về việc giao bổ sung dự toán chi đầu tư phá triển, kế hoạch đầu tư vốn nguồn ngân sách Trung ương và giao mục tiêu, nhiệm vụ năm 2023 của 03 chương trình mục tiêu quốc gia cho các Bộ, cơ quan Trung ương và địa phương; </t>
  </si>
  <si>
    <t>Huyện Than Uyên (1)</t>
  </si>
  <si>
    <t>Huyện Nậm Nhùn (2)</t>
  </si>
  <si>
    <t>Dự án đã được HĐND tỉnh thông qua tại Nghị quyết số 26/NQ-HĐND ngày 13/7/2023 với diện tích là 1,10 ha. Nay đăng ký bổ sung diện tích thu hồi là 3,21 ha</t>
  </si>
  <si>
    <t>(Kèm theo Tờ trình số                  /TTr-STNMT ngày      tháng 11 năm 2023 của Sở Tài nguyên và Môi trường)</t>
  </si>
  <si>
    <t>Biểu số 04</t>
  </si>
  <si>
    <t>DANH MỤC CÁC CÔNG TRÌNH, DỰ ÁN ĐĂNG KÝ LẠI, ĐIỀU CHỈNH, BỔ SUNG DIỆN TÍCH CHUYỂN MỤC ĐÍCH SỬ DỤNG ĐẤT NĂM  2024
TRÊN ĐỊA BÀN TỈNH LAI CHÂU</t>
  </si>
  <si>
    <t>Dự án đã được HĐND tỉnh thông qua tại Nghị quyết số 17/NQ-HĐND ngày 10/7/2020 với diện tích 4,33 ha đất lúa. Đăng ký lại do quá 03 năm chưa thực hiện.</t>
  </si>
  <si>
    <t>Diện tích đã được chấp thuậnchuyển mục đích tại các Nghị quyết</t>
  </si>
  <si>
    <t xml:space="preserve">Thủy điện Tả Páo Hồ 1A </t>
  </si>
  <si>
    <t>hết hạn NQ</t>
  </si>
  <si>
    <t>Thủy điện Nậm Củm 2</t>
  </si>
  <si>
    <t>Thủy điện Nậm Củm 6</t>
  </si>
  <si>
    <t>Công trình: Chống quá tải, giảm bán kính cấp điện, mở rộng phạm vi cấp điện cho TBA ĐBP Vàng Ma Chải và cấp điện cho mỏ đồng Mù Sang, huyện Phong Thổ.</t>
  </si>
  <si>
    <t>Xã Dào San, xã Vàng Ma Chải</t>
  </si>
  <si>
    <t>- Quyết định số 204/QĐ- PCLC ngày 25/02/2019 về việc phê duyệt Báo cáo kinh tế - kỹ thuật xây dựng công trình: Chống quá tải, giảm bán kính cấp điện, mở rộng phạm vi cấp điện cho TBA ĐBP Vàng Ma Chải và cấp điện cho mỏ đồng Mù Sang, huyện Phong Thổ.
- Quyết định số 522/QĐ-EVNNNPC ngày 22/3/2023 của Tổng Công ty Điện lực Miền Bắc.</t>
  </si>
  <si>
    <t>Huyện Phong Thổ (4)</t>
  </si>
  <si>
    <t>Thủy điện Nậm Củm 1</t>
  </si>
  <si>
    <t>Xã Pa Ủ, Mường Tè</t>
  </si>
  <si>
    <t>còn 4 tháng hết hạn NQ</t>
  </si>
  <si>
    <t>Dự án đã được HĐND tỉnh thông qua tại Nghị quyết số 17/NQ-HĐND ngày 23/7/2019 với diện tích 2,17 ha trong đó được chấp thuận chuyển mục đích 0,85 ha đất lúa, đăng ký lại do quá 03 năm.</t>
  </si>
  <si>
    <t>Dự án đã được HĐND tỉnh thông qua tại các Nghị quyết: Số 18/NQ-HĐND ngày 23/7/2019; số 17/NQ-HĐND ngày 10/7/2020; số 65/NQ-HĐND ngày 09/12/2022 với tổng diện tích là 15,55 ha, trong đó diện được chấp thuận chuyển mục đích 2,84 ha đất lúa. Nay đăng ký bổ sung 0,08 ha đất trồng lúa.</t>
  </si>
  <si>
    <t>Dự án đã được HĐND tỉnh thông qua tại Nghị quyết số 65/NQ-HĐND ngày 09/2/2022 diện tích 0,04 ha (các loại đất khác). Nay đăng ký bổ sung diện tích 0,04 ha đất lúa</t>
  </si>
  <si>
    <t>Dự án đã được HĐND tỉnh thông qua tại Nghị quyết số 17/NQ-HĐND ngày 10/7/2020 diện tích 5,8 ha. Trong đó diện tích được chấp thuận chuyển mục đích 0,3 ha đất lúa. Đăng ký lại do quá 03 năm chưa thực hiện.</t>
  </si>
  <si>
    <t>Dự án đã được HĐND tỉnh thông qua tại Nghị quyết số 52/NQ-HĐND ngày 13/12/2020 diện tích 1,2 ha trong đó: diện tích được chấp thuận chuyển mục đích 0,7 ha đất lúa. Đăng ký lại do quá 03 năm chưa thực hiện.</t>
  </si>
  <si>
    <t>Dự án đã được HĐND tỉnh thông qua tại Nghị quyết số 52/NQ-HĐND ngày 13/12/2020 với diện tích 6,72 ha trong đó diện tích đất được chấp thuận chuyển mục đích 3,31 ha đất lúa. Đăng ký lại do quá 03 năm  và bổ sung 0,1 ha đất lúa.</t>
  </si>
  <si>
    <t>BS biên bản KT hiện trạng</t>
  </si>
  <si>
    <t>Huyện Mường Tè (4)</t>
  </si>
  <si>
    <t>(5)=(6)+(7)</t>
  </si>
  <si>
    <t>-Quyết định số 1977/QĐ-UBND ngày 09/8/2022 của UBND huyện  Phê duyệt báo cáo kinh tế-kỹ thuật xây dựng công trình Thủy lợi bản Nậm Tảng, xã Hua Bum.
-Quyết đinh số 1651/QĐ-UBND ngày 29/9/2023 của UBND huyện điều chỉnh kế hoạch vốn đầu tư công năm 2023</t>
  </si>
  <si>
    <t>Tổng cộng: 16 công trình, dự án</t>
  </si>
  <si>
    <t xml:space="preserve">Tổng diện tích  </t>
  </si>
  <si>
    <t>Huyện Tam Đường (3)</t>
  </si>
  <si>
    <t>- Quyết định số 1632/QĐ-UBND ngày 23/9/2023 của UBND tỉnh về phê duyệt dự án đầu tư xây dựng công trình;
- Quyết định số 1479/QĐ-UBND ngày 21/9/2023 của UBND tỉnh điều chỉnh kế hoạch vốn đầu tư công nguồn ngân sách Trung ương năm 2023</t>
  </si>
  <si>
    <t>còn 1 tháng hết hạn NQ</t>
  </si>
  <si>
    <t xml:space="preserve">- Dự án đã dược HĐND tỉnh thông qua tại Nghị quyết số 52/NQ-HĐND ngày 13/12/2020 với diện tích 2,34 ha (0,36 ha đất trồng lúa và 1,98 ha đất rừng phòng hộ). Đăng ký lại, do quá hạn 03 năm; 
</t>
  </si>
  <si>
    <t>Quyết định số 516/QĐ-UBND ngày 12/5/2022 của UBND tỉnh chấp thuận điều chỉnh chủ trương đầu tư dự án thủy điện Nậm Củm 2.</t>
  </si>
  <si>
    <t>Quyết định số 1465/QĐ-UBND ngày 19/9/2023 của UBND tỉnh chấp thuận điều chỉnh chủ trương đầu tư dự án thủy điện Nậm Củm 1.</t>
  </si>
  <si>
    <t xml:space="preserve">- Quyết định số 2468/QĐ-BCT ngày 21/9/2020 của Bộ Công Thương về việc phê duyệt bổ sung quy hoạch thủy điện nhỏ toàn quốc trên địa bàn tỉnh Lai Châu;
 - Các Quyết định của UBND tỉnh: số 873/QĐ-UBND ngày 27/6/2023,  số 1293/QĐ-UBND ngày 11/8/2023 về việc chấp thuận và chấp thuận điều chỉnh nhà đầu tư dự án Thủy điện Nà An. </t>
  </si>
  <si>
    <t>Quyết định số 1152/QĐ-UBND ngày 24/8/2020 của UBND tỉnh về việc Phê duyệt chủ trương đầu tư Dự án thủy điện Nậm Củm 6.</t>
  </si>
  <si>
    <t xml:space="preserve">- Dự án đã dược HĐND tỉnh thông qua tại Nghị quyết số 17/NQ-HĐND ngày 10/7/2020 với diện tích 11,45 ha (0,41 ha đất trồng lúa và 11,04 ha đất rừng phòng hộ). Đăng ký lại, do quá hạn 03 năm và điều chỉnh diện tích đất rừng phòng hộ giảm còn 0,18 ha do điều chỉnh chủ trương đầu tư, thay đổi vị trí mặt bằng chiếm đất.
 - Biên bản kiểm tra thực địa, đánh giá hiện trạng sử dụng đất, hiện trạng rừng ngày 06/7/2020 đánh giá hiện trạng sử dụng đất, hiện trạng rừng: cây bụi, dây leo, dương xỉ, chít, có cây gỗ tái sinh </t>
  </si>
  <si>
    <t xml:space="preserve">- Dự án đã được HĐND tỉnh thông qua tại Nghị quyết số 17/NQ-HĐND ngày 10/7/2020 với diện tích 22,31 ha (3,81 ha đất trồng lúa và 18,56 ha đất rừng phòng hộ. Đăng ký lại do quá 03 năm chưa thực hiện và điều chỉnh diện tích đất lúa giảm còn 0,73 ha do điều chỉnh chủ trương đầu tư, thay đổi vị trí mặt bằng chiếm đất;
- Biên bản kiểm tra thực địa  ngày 06/7/2020 đánh giá hiện trạng sử dụng đất, hiện trạng rừng: cây bụi, dây leo, dương xỉ, chít, có cây gỗ tái sinh </t>
  </si>
  <si>
    <t>- Dự án đã đươck HĐND tỉnh thông qua tại Nghị quyết số 17/NQ-HĐND ngày 10/7/2020 với diện tích 6,26 ha (0,52 ha đất trồng lúa và 5,74 ha đất rừng phòng hộ). Đăng ký lại, do quá hạn 03 năm và điều chỉnh diện tích đất lúa giảm còn 0,41 ha, đất rừng phòng hộ giảm còn 3,06 ha; 
- Biên bản kiểm tra hiện trạng ngày 25/10/2023 chưa có rừng.</t>
  </si>
  <si>
    <t xml:space="preserve"> - Dự án đã được HĐND tỉnh thông qua tại Nghị quyết: số 17/NQ-HĐND ngày 10/7/2020 với diện tích 2,86 ha (1,72 ha đất trồng lúa; 1,14). Đăng ký lại do quá hạn 3 năm và điều chỉnh diện tích đất lúa giảm còn 0,50 ha; đất rừng phòng hộ giảm còn 1,24 ha);
 - Biển bản kiểm tra thực địa ngày 03/6/2022 hiện trạng chưa có rừng.</t>
  </si>
  <si>
    <t>- Dự án đã được HĐND tỉnh thông qua tại các Nghị quyết: số 17/NQ-HĐND ngày 10/7/2020 với diện tích 4,44 ha (2,67 ha đất trồng lúa, 1,77 ha đất rừng phòng hộ). Đăng ký lại do quá 03 năm và điều chỉnh diện tích đất lúa giảm còn 2,00 ha ; đất rừng phòng hộ giảm còn 0,07 ha );
- Biên bản kiểm tra thực địa ngày 01/11/2023 hiện trạng không có rừng.</t>
  </si>
  <si>
    <t>Dự án đã được HĐND tỉnh thông qua Nghị quyết số 03/QĐ-HĐND ngày 22/3/2021 với diện tích 0,2 ha trong đó diện tích được chấp thuận chuyển mục đích 0,07 ha đất lúa. Nay đăng ký lại do quá hạn 3 năm và điều chỉnh diện tích đất lúa giảm còn 0,01 ha</t>
  </si>
  <si>
    <t>Đất rừng phòng hộ (ha)</t>
  </si>
  <si>
    <t>Đất rừng đặc dụng (ha)</t>
  </si>
  <si>
    <t>Đất trồng lúa (ha)</t>
  </si>
  <si>
    <t>Các loại đất khác (ha)</t>
  </si>
  <si>
    <t>Địa điểm thực hiện</t>
  </si>
  <si>
    <t>Danh mục công trình, dự án</t>
  </si>
  <si>
    <t>NQ 18/2019</t>
  </si>
  <si>
    <t>lúa</t>
  </si>
  <si>
    <t>RPH</t>
  </si>
  <si>
    <t>NQ46/2019</t>
  </si>
  <si>
    <t>NQ 03/2021</t>
  </si>
  <si>
    <t>NQ 50/2022</t>
  </si>
  <si>
    <t>NQ 37/2023</t>
  </si>
  <si>
    <t>được cho thuê</t>
  </si>
  <si>
    <t>Vàng ma chải 2</t>
  </si>
  <si>
    <t>Vàng ma chải 3</t>
  </si>
  <si>
    <t>Huyện ...</t>
  </si>
  <si>
    <t xml:space="preserve">Công trình, dự án đầu tư sử dụng vốn NSNN </t>
  </si>
  <si>
    <t>Xã ...</t>
  </si>
  <si>
    <t xml:space="preserve">Công trình, dự án đầu tư sử dụng vốn ngoài NSNN </t>
  </si>
  <si>
    <t xml:space="preserve">Tổng diện tích thu hồi (ha) </t>
  </si>
  <si>
    <t>Tên Công trình, dự án: ...</t>
  </si>
  <si>
    <t>Tổng diện tích (ha)</t>
  </si>
  <si>
    <t>Kết quả thực hiện</t>
  </si>
  <si>
    <t>Quyết định thu hồi đất</t>
  </si>
  <si>
    <t>Quyết định chuyển mục đích</t>
  </si>
  <si>
    <t>Diện tích được chấp thuận</t>
  </si>
  <si>
    <t>Nghị quyết đã thông qua</t>
  </si>
  <si>
    <t>Nghị quyết số...</t>
  </si>
  <si>
    <t>KẾT QUẢ THỰC HIỆN CHUYỂN MỤC ĐÍCH SỬ DỤNG ĐẤT TỪ NĂM 2021-2024</t>
  </si>
  <si>
    <t>KẾT QUẢ THỰC HIỆN THU HỒI ĐẤT TỪ NĂM 2021-2024</t>
  </si>
  <si>
    <t>(Kèm theo Công văn số           /UBND-TNMT ngày      tháng 9 năm 2024 của UBND huyện Than Uyên)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</si>
</sst>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2" formatCode="_(&quot;$&quot;* #,##0_);_(&quot;$&quot;* \(#,##0\);_(&quot;$&quot;* &quot;-&quot;_);_(@_)"/>
    <numFmt numFmtId="43" formatCode="_(* #,##0.00_);_(* \(#,##0.00\);_(* &quot;-&quot;??_);_(@_)"/>
    <numFmt numFmtId="164" formatCode="_-* #,##0.00\ _₫_-;\-* #,##0.00\ _₫_-;_-* &quot;-&quot;??\ _₫_-;_-@_-"/>
    <numFmt numFmtId="165" formatCode="0_);\(0\)"/>
    <numFmt numFmtId="166" formatCode="_-* #.##0.00\ _₫_-;\-* #.##0.00\ _₫_-;_-* &quot;-&quot;??\ _₫_-;_-@_-"/>
    <numFmt numFmtId="167" formatCode="_(* #.##0.00_);_(* \(#.##0.00\);_(* &quot;-&quot;??_);_(@_)"/>
    <numFmt numFmtId="168" formatCode="_-* #,##0_-;\-* #,##0_-;_-* &quot;-&quot;_-;_-@_-"/>
    <numFmt numFmtId="169" formatCode="_ * #,##0_ ;_ * \-#,##0_ ;_ * &quot;-&quot;_ ;_ @_ "/>
    <numFmt numFmtId="170" formatCode="_-* #,##0.00_-;\-* #,##0.00_-;_-* &quot;-&quot;&quot;?&quot;&quot;?&quot;_-;_-@_-"/>
    <numFmt numFmtId="171" formatCode="_-&quot;$&quot;* #,##0_-;\-&quot;$&quot;* #,##0_-;_-&quot;$&quot;* &quot;-&quot;_-;_-@_-"/>
    <numFmt numFmtId="172" formatCode="_(&quot;$&quot;* #,##0.00_);_(&quot;$&quot;* \(#,##0.00\);_(&quot;$&quot;* &quot;-&quot;&quot;?&quot;&quot;?&quot;_);_(@_)"/>
    <numFmt numFmtId="173" formatCode="_ * #,##0.00_ ;_ * \-#,##0.00_ ;_ * &quot;-&quot;&quot;?&quot;&quot;?&quot;_ ;_ @_ "/>
    <numFmt numFmtId="174" formatCode="_-&quot;$&quot;* #,##0.00_-;\-&quot;$&quot;* #,##0.00_-;_-&quot;$&quot;* &quot;-&quot;&quot;?&quot;&quot;?&quot;_-;_-@_-"/>
    <numFmt numFmtId="175" formatCode="_ &quot;\&quot;* #,##0_ ;_ &quot;\&quot;* &quot;\&quot;\!\-#,##0_ ;_ &quot;\&quot;* &quot;-&quot;_ ;_ @_ "/>
    <numFmt numFmtId="176" formatCode="_ &quot;\&quot;* #,##0.00_ ;_ &quot;\&quot;* &quot;\&quot;\!\-#,##0.00_ ;_ &quot;\&quot;* &quot;-&quot;&quot;?&quot;&quot;?&quot;_ ;_ @_ "/>
    <numFmt numFmtId="177" formatCode="&quot;SFr.&quot;\ #,##0.00;[Red]&quot;SFr.&quot;\ \-#,##0.00"/>
    <numFmt numFmtId="178" formatCode="_ &quot;SFr.&quot;\ * #,##0_ ;_ &quot;SFr.&quot;\ * \-#,##0_ ;_ &quot;SFr.&quot;\ * &quot;-&quot;_ ;_ @_ "/>
    <numFmt numFmtId="179" formatCode="&quot;\&quot;#,##0;[Red]\-&quot;\&quot;#,##0"/>
    <numFmt numFmtId="180" formatCode="&quot;\&quot;#,##0.00;\-&quot;\&quot;#,##0.00"/>
    <numFmt numFmtId="181" formatCode="#.##00"/>
    <numFmt numFmtId="182" formatCode="#,##0.000"/>
    <numFmt numFmtId="183" formatCode="0.0"/>
    <numFmt numFmtId="184" formatCode="#,##0;[Red]#,##0"/>
    <numFmt numFmtId="185" formatCode="0.0_);\(0.0\)"/>
    <numFmt numFmtId="186" formatCode="0.00_);\(0.00\)"/>
  </numFmts>
  <fonts count="37">
    <font>
      <sz val="11"/>
      <color theme="1"/>
      <name val="Calibri"/>
      <family val="2"/>
      <scheme val="minor"/>
    </font>
    <font>
      <b/>
      <sz val="12"/>
      <name val="Times New Roman"/>
      <family val="1"/>
    </font>
    <font>
      <sz val="12"/>
      <name val="Times New Roman"/>
      <family val="1"/>
    </font>
    <font>
      <i/>
      <sz val="12"/>
      <name val="Times New Roman"/>
      <family val="1"/>
    </font>
    <font>
      <sz val="10"/>
      <name val="Times New Roman"/>
      <family val="1"/>
    </font>
    <font>
      <sz val="10"/>
      <name val="Arial"/>
      <family val="2"/>
    </font>
    <font>
      <sz val="14"/>
      <name val="Times New Roman"/>
      <family val="1"/>
    </font>
    <font>
      <sz val="11"/>
      <color indexed="8"/>
      <name val="Calibri"/>
      <family val="2"/>
    </font>
    <font>
      <sz val="10"/>
      <name val="MS Sans Serif"/>
      <family val="2"/>
    </font>
    <font>
      <sz val="12"/>
      <name val=".VnTime"/>
      <family val="2"/>
    </font>
    <font>
      <sz val="10"/>
      <name val="Helv"/>
      <family val="2"/>
    </font>
    <font>
      <sz val="12"/>
      <name val=".VnArial Narrow"/>
      <family val="2"/>
    </font>
    <font>
      <sz val="10"/>
      <name val="Arial"/>
      <family val="2"/>
      <charset val="163"/>
    </font>
    <font>
      <sz val="12"/>
      <name val="¹UAAA¼"/>
      <family val="3"/>
      <charset val="129"/>
    </font>
    <font>
      <sz val="10"/>
      <name val=".VnTime"/>
      <family val="2"/>
    </font>
    <font>
      <sz val="12"/>
      <name val="바탕체"/>
      <family val="1"/>
      <charset val="129"/>
    </font>
    <font>
      <b/>
      <u/>
      <sz val="14"/>
      <color indexed="8"/>
      <name val=".VnBook-AntiquaH"/>
      <family val="2"/>
    </font>
    <font>
      <sz val="12"/>
      <name val=".VnArial"/>
      <family val="2"/>
    </font>
    <font>
      <sz val="10"/>
      <name val="AngsanaUPC"/>
      <family val="1"/>
    </font>
    <font>
      <sz val="12"/>
      <name val="|??¢¥¢¬¨Ï"/>
      <family val="1"/>
      <charset val="129"/>
    </font>
    <font>
      <sz val="12"/>
      <name val="|??´¸ⓒ"/>
      <family val="1"/>
      <charset val="129"/>
    </font>
    <font>
      <sz val="11"/>
      <name val=".VnTime"/>
      <family val="2"/>
    </font>
    <font>
      <sz val="12"/>
      <color indexed="8"/>
      <name val="¹ÙÅÁÃ¼"/>
      <family val="1"/>
      <charset val="129"/>
    </font>
    <font>
      <sz val="12"/>
      <name val="¹ÙÅÁÃ¼"/>
      <charset val="129"/>
    </font>
    <font>
      <sz val="12"/>
      <name val="¹ÙÅÁÃ¼"/>
      <family val="1"/>
      <charset val="129"/>
    </font>
    <font>
      <sz val="12"/>
      <color indexed="8"/>
      <name val="바탕체"/>
      <family val="3"/>
    </font>
    <font>
      <sz val="12"/>
      <name val="바탕체"/>
      <family val="3"/>
      <charset val="129"/>
    </font>
    <font>
      <sz val="11"/>
      <name val="UVnTime"/>
    </font>
    <font>
      <b/>
      <sz val="11"/>
      <name val="Times New Roman"/>
      <family val="1"/>
    </font>
    <font>
      <i/>
      <sz val="11"/>
      <name val="Times New Roman"/>
      <family val="1"/>
    </font>
    <font>
      <sz val="11"/>
      <name val="Times New Roman"/>
      <family val="1"/>
    </font>
    <font>
      <sz val="11"/>
      <color theme="1"/>
      <name val="Calibri"/>
      <family val="2"/>
      <scheme val="minor"/>
    </font>
    <font>
      <sz val="10"/>
      <color indexed="9"/>
      <name val="Arial"/>
      <family val="2"/>
    </font>
    <font>
      <sz val="10"/>
      <name val="Arial"/>
      <family val="2"/>
    </font>
    <font>
      <b/>
      <i/>
      <sz val="12"/>
      <name val="Times New Roman"/>
      <family val="1"/>
    </font>
    <font>
      <b/>
      <i/>
      <sz val="11"/>
      <name val="Times New Roman"/>
      <family val="1"/>
    </font>
    <font>
      <b/>
      <sz val="14"/>
      <name val="Times New Roman"/>
      <family val="1"/>
    </font>
  </fonts>
  <fills count="8">
    <fill>
      <patternFill patternType="none"/>
    </fill>
    <fill>
      <patternFill patternType="gray125"/>
    </fill>
    <fill>
      <patternFill patternType="solid">
        <fgColor indexed="22"/>
        <bgColor indexed="64"/>
      </patternFill>
    </fill>
    <fill>
      <patternFill patternType="solid">
        <fgColor theme="9" tint="0.39997558519241921"/>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85">
    <xf numFmtId="0" fontId="0" fillId="0" borderId="0"/>
    <xf numFmtId="0" fontId="6" fillId="0" borderId="0"/>
    <xf numFmtId="0" fontId="8" fillId="0" borderId="0"/>
    <xf numFmtId="166" fontId="5" fillId="0" borderId="0" applyFont="0" applyFill="0" applyBorder="0" applyAlignment="0" applyProtection="0"/>
    <xf numFmtId="167" fontId="9"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5" fillId="0" borderId="0"/>
    <xf numFmtId="0" fontId="5" fillId="0" borderId="0"/>
    <xf numFmtId="0" fontId="5" fillId="0" borderId="0"/>
    <xf numFmtId="0" fontId="6" fillId="0" borderId="0"/>
    <xf numFmtId="0" fontId="7" fillId="0" borderId="0" applyFill="0" applyProtection="0"/>
    <xf numFmtId="43" fontId="5" fillId="0" borderId="0" applyFont="0" applyFill="0" applyBorder="0" applyAlignment="0" applyProtection="0"/>
    <xf numFmtId="0" fontId="8" fillId="0" borderId="0"/>
    <xf numFmtId="0" fontId="11" fillId="0" borderId="0"/>
    <xf numFmtId="0" fontId="9" fillId="0" borderId="0" applyNumberFormat="0" applyFill="0" applyBorder="0" applyAlignment="0" applyProtection="0"/>
    <xf numFmtId="0" fontId="17" fillId="0" borderId="0" applyFont="0" applyFill="0" applyBorder="0" applyAlignment="0" applyProtection="0"/>
    <xf numFmtId="181" fontId="14" fillId="0" borderId="0" applyFont="0" applyFill="0" applyBorder="0" applyAlignment="0" applyProtection="0"/>
    <xf numFmtId="0" fontId="18"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9" fillId="0" borderId="0"/>
    <xf numFmtId="0" fontId="20" fillId="0" borderId="0"/>
    <xf numFmtId="0" fontId="16" fillId="2" borderId="0"/>
    <xf numFmtId="0" fontId="21" fillId="2" borderId="0"/>
    <xf numFmtId="9" fontId="22" fillId="0" borderId="0" applyBorder="0" applyAlignment="0" applyProtection="0"/>
    <xf numFmtId="0" fontId="21" fillId="2" borderId="0"/>
    <xf numFmtId="0" fontId="21" fillId="2" borderId="0"/>
    <xf numFmtId="0" fontId="21" fillId="0" borderId="0">
      <alignment wrapText="1"/>
    </xf>
    <xf numFmtId="177" fontId="5" fillId="0" borderId="0" applyFont="0" applyFill="0" applyBorder="0" applyAlignment="0" applyProtection="0"/>
    <xf numFmtId="0" fontId="13" fillId="0" borderId="0" applyFont="0" applyFill="0" applyBorder="0" applyAlignment="0" applyProtection="0"/>
    <xf numFmtId="178" fontId="5" fillId="0" borderId="0" applyFont="0" applyFill="0" applyBorder="0" applyAlignment="0" applyProtection="0"/>
    <xf numFmtId="0" fontId="13" fillId="0" borderId="0" applyFont="0" applyFill="0" applyBorder="0" applyAlignment="0" applyProtection="0"/>
    <xf numFmtId="169" fontId="23" fillId="0" borderId="0" applyFont="0" applyFill="0" applyBorder="0" applyAlignment="0" applyProtection="0"/>
    <xf numFmtId="0" fontId="13" fillId="0" borderId="0" applyFont="0" applyFill="0" applyBorder="0" applyAlignment="0" applyProtection="0"/>
    <xf numFmtId="173" fontId="23" fillId="0" borderId="0" applyFont="0" applyFill="0" applyBorder="0" applyAlignment="0" applyProtection="0"/>
    <xf numFmtId="0" fontId="13" fillId="0" borderId="0" applyFont="0" applyFill="0" applyBorder="0" applyAlignment="0" applyProtection="0"/>
    <xf numFmtId="0" fontId="13" fillId="0" borderId="0"/>
    <xf numFmtId="0" fontId="4" fillId="0" borderId="0"/>
    <xf numFmtId="0" fontId="13" fillId="0" borderId="0"/>
    <xf numFmtId="0" fontId="24" fillId="0" borderId="0"/>
    <xf numFmtId="164"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168"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4" fontId="5" fillId="0" borderId="0" applyFont="0" applyFill="0" applyBorder="0" applyAlignment="0" applyProtection="0"/>
    <xf numFmtId="179" fontId="5" fillId="0" borderId="0" applyFont="0" applyFill="0" applyBorder="0" applyAlignment="0" applyProtection="0"/>
    <xf numFmtId="180"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27" fillId="0" borderId="0"/>
    <xf numFmtId="0" fontId="12" fillId="0" borderId="0"/>
    <xf numFmtId="0" fontId="10" fillId="0" borderId="0"/>
    <xf numFmtId="9" fontId="25" fillId="0" borderId="0" applyBorder="0" applyAlignment="0" applyProtection="0"/>
    <xf numFmtId="0" fontId="15" fillId="0" borderId="0" applyFont="0" applyFill="0" applyBorder="0" applyAlignment="0" applyProtection="0"/>
    <xf numFmtId="0" fontId="15" fillId="0" borderId="0" applyFont="0" applyFill="0" applyBorder="0" applyAlignment="0" applyProtection="0"/>
    <xf numFmtId="175" fontId="26" fillId="0" borderId="0" applyFont="0" applyFill="0" applyBorder="0" applyAlignment="0" applyProtection="0"/>
    <xf numFmtId="176" fontId="26" fillId="0" borderId="0" applyFont="0" applyFill="0" applyBorder="0" applyAlignment="0" applyProtection="0"/>
    <xf numFmtId="173" fontId="5" fillId="0" borderId="0" applyFont="0" applyFill="0" applyBorder="0" applyAlignment="0" applyProtection="0"/>
    <xf numFmtId="169" fontId="5" fillId="0" borderId="0" applyFont="0" applyFill="0" applyBorder="0" applyAlignment="0" applyProtection="0"/>
    <xf numFmtId="0" fontId="5" fillId="0" borderId="0"/>
    <xf numFmtId="172" fontId="5" fillId="0" borderId="0" applyFont="0" applyFill="0" applyBorder="0" applyAlignment="0" applyProtection="0"/>
    <xf numFmtId="42" fontId="5" fillId="0" borderId="0" applyFont="0" applyFill="0" applyBorder="0" applyAlignment="0" applyProtection="0"/>
    <xf numFmtId="0" fontId="5" fillId="0" borderId="0"/>
    <xf numFmtId="43" fontId="31" fillId="0" borderId="0" applyFont="0" applyFill="0" applyBorder="0" applyAlignment="0" applyProtection="0"/>
    <xf numFmtId="0" fontId="11" fillId="0" borderId="0"/>
    <xf numFmtId="43" fontId="27" fillId="0" borderId="0" applyFont="0" applyFill="0" applyBorder="0" applyAlignment="0" applyProtection="0"/>
    <xf numFmtId="0" fontId="5" fillId="0" borderId="0"/>
    <xf numFmtId="0" fontId="5" fillId="0" borderId="0"/>
    <xf numFmtId="0" fontId="32" fillId="0" borderId="0" applyFill="0" applyProtection="0"/>
    <xf numFmtId="43" fontId="5" fillId="0" borderId="0" applyFont="0" applyFill="0" applyBorder="0" applyAlignment="0" applyProtection="0"/>
    <xf numFmtId="0" fontId="33" fillId="0" borderId="0"/>
    <xf numFmtId="164" fontId="5" fillId="0" borderId="0" applyFont="0" applyFill="0" applyBorder="0" applyAlignment="0" applyProtection="0"/>
    <xf numFmtId="0" fontId="27" fillId="0" borderId="0"/>
    <xf numFmtId="0" fontId="7" fillId="0" borderId="0"/>
    <xf numFmtId="0" fontId="10" fillId="0" borderId="0"/>
    <xf numFmtId="0" fontId="5" fillId="0" borderId="0"/>
    <xf numFmtId="0" fontId="5" fillId="0" borderId="0"/>
  </cellStyleXfs>
  <cellXfs count="480">
    <xf numFmtId="0" fontId="0" fillId="0" borderId="0" xfId="0"/>
    <xf numFmtId="2"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4" fontId="2" fillId="0" borderId="0" xfId="0" applyNumberFormat="1" applyFont="1" applyAlignment="1">
      <alignment horizontal="right" vertical="center" wrapText="1"/>
    </xf>
    <xf numFmtId="49" fontId="2" fillId="0" borderId="0" xfId="0" applyNumberFormat="1" applyFont="1" applyAlignment="1">
      <alignment horizontal="center" vertical="center" wrapText="1"/>
    </xf>
    <xf numFmtId="2" fontId="30" fillId="0" borderId="0" xfId="0" applyNumberFormat="1" applyFont="1" applyAlignment="1">
      <alignment horizontal="center" vertical="center" wrapText="1"/>
    </xf>
    <xf numFmtId="2" fontId="28" fillId="0" borderId="0" xfId="0" applyNumberFormat="1" applyFont="1" applyAlignment="1">
      <alignment horizontal="center" vertical="center" wrapText="1"/>
    </xf>
    <xf numFmtId="165" fontId="29" fillId="0" borderId="2" xfId="0" applyNumberFormat="1" applyFont="1" applyBorder="1" applyAlignment="1">
      <alignment horizontal="center" vertical="center" wrapText="1"/>
    </xf>
    <xf numFmtId="165" fontId="29" fillId="0" borderId="0" xfId="0" applyNumberFormat="1" applyFont="1" applyAlignment="1">
      <alignment horizontal="center" vertical="center" wrapText="1"/>
    </xf>
    <xf numFmtId="4" fontId="28" fillId="0" borderId="5" xfId="0" applyNumberFormat="1" applyFont="1" applyBorder="1" applyAlignment="1">
      <alignment horizontal="center" vertical="center" wrapText="1"/>
    </xf>
    <xf numFmtId="3" fontId="2" fillId="0" borderId="0" xfId="0" applyNumberFormat="1" applyFont="1" applyAlignment="1">
      <alignment horizontal="center" vertical="center" wrapText="1"/>
    </xf>
    <xf numFmtId="3" fontId="28" fillId="0" borderId="2" xfId="0" applyNumberFormat="1" applyFont="1" applyBorder="1" applyAlignment="1">
      <alignment horizontal="center" vertical="center" wrapText="1"/>
    </xf>
    <xf numFmtId="4" fontId="28" fillId="0" borderId="2" xfId="0" applyNumberFormat="1" applyFont="1" applyBorder="1" applyAlignment="1">
      <alignment horizontal="center" vertical="center" wrapText="1"/>
    </xf>
    <xf numFmtId="2" fontId="2" fillId="0" borderId="0" xfId="0" applyNumberFormat="1" applyFont="1" applyAlignment="1">
      <alignment horizontal="center" vertical="center"/>
    </xf>
    <xf numFmtId="182" fontId="28" fillId="0" borderId="2" xfId="0" applyNumberFormat="1" applyFont="1" applyBorder="1" applyAlignment="1">
      <alignment horizontal="center" vertical="center" wrapText="1"/>
    </xf>
    <xf numFmtId="4" fontId="29" fillId="0" borderId="2" xfId="0" applyNumberFormat="1" applyFont="1" applyBorder="1" applyAlignment="1">
      <alignment horizontal="center" vertical="center" wrapText="1"/>
    </xf>
    <xf numFmtId="165" fontId="29" fillId="0" borderId="2" xfId="0" applyNumberFormat="1" applyFont="1" applyBorder="1" applyAlignment="1">
      <alignment horizontal="left" vertical="center" wrapText="1"/>
    </xf>
    <xf numFmtId="49" fontId="29" fillId="0" borderId="2" xfId="0" applyNumberFormat="1" applyFont="1" applyBorder="1" applyAlignment="1">
      <alignment horizontal="left" vertical="center" wrapText="1"/>
    </xf>
    <xf numFmtId="1" fontId="30" fillId="0" borderId="2" xfId="0" applyNumberFormat="1" applyFont="1" applyBorder="1" applyAlignment="1">
      <alignment horizontal="center" vertical="center" wrapText="1"/>
    </xf>
    <xf numFmtId="0" fontId="35" fillId="0" borderId="2" xfId="0" quotePrefix="1" applyFont="1" applyBorder="1" applyAlignment="1">
      <alignment horizontal="center" vertical="center"/>
    </xf>
    <xf numFmtId="2" fontId="35" fillId="0" borderId="2" xfId="0" applyNumberFormat="1" applyFont="1" applyBorder="1" applyAlignment="1">
      <alignment horizontal="center" vertical="center" wrapText="1"/>
    </xf>
    <xf numFmtId="1" fontId="35" fillId="0" borderId="2" xfId="0" applyNumberFormat="1" applyFont="1" applyBorder="1" applyAlignment="1">
      <alignment horizontal="center" vertical="center" wrapText="1"/>
    </xf>
    <xf numFmtId="49" fontId="29" fillId="0" borderId="2" xfId="0" applyNumberFormat="1" applyFont="1" applyBorder="1" applyAlignment="1">
      <alignment horizontal="center" vertical="center" wrapText="1"/>
    </xf>
    <xf numFmtId="49" fontId="28" fillId="0" borderId="2" xfId="0" applyNumberFormat="1" applyFont="1" applyBorder="1" applyAlignment="1">
      <alignment horizontal="left" vertical="center" wrapText="1"/>
    </xf>
    <xf numFmtId="49" fontId="35" fillId="0" borderId="2" xfId="0" quotePrefix="1" applyNumberFormat="1" applyFont="1" applyBorder="1" applyAlignment="1">
      <alignment horizontal="left" vertical="center" wrapText="1"/>
    </xf>
    <xf numFmtId="49" fontId="35" fillId="0" borderId="2" xfId="0" applyNumberFormat="1" applyFont="1" applyBorder="1" applyAlignment="1">
      <alignment horizontal="center" vertical="center" wrapText="1"/>
    </xf>
    <xf numFmtId="49" fontId="30" fillId="0" borderId="2" xfId="0" applyNumberFormat="1" applyFont="1" applyBorder="1" applyAlignment="1">
      <alignment horizontal="center" vertical="center" wrapText="1"/>
    </xf>
    <xf numFmtId="4" fontId="2" fillId="0" borderId="0" xfId="0" applyNumberFormat="1" applyFont="1" applyAlignment="1">
      <alignment horizontal="center" vertical="center" wrapText="1"/>
    </xf>
    <xf numFmtId="4" fontId="2" fillId="0" borderId="0" xfId="0" applyNumberFormat="1" applyFont="1" applyAlignment="1">
      <alignment vertical="center" wrapText="1"/>
    </xf>
    <xf numFmtId="182" fontId="2" fillId="0" borderId="0" xfId="0" applyNumberFormat="1" applyFont="1" applyAlignment="1">
      <alignment horizontal="center" vertical="center" wrapText="1"/>
    </xf>
    <xf numFmtId="1" fontId="28" fillId="0" borderId="2" xfId="0" applyNumberFormat="1" applyFont="1" applyBorder="1" applyAlignment="1">
      <alignment horizontal="center" vertical="center" wrapText="1"/>
    </xf>
    <xf numFmtId="0" fontId="30" fillId="0" borderId="2" xfId="0" applyFont="1" applyBorder="1" applyAlignment="1">
      <alignment horizontal="left" vertical="center" wrapText="1"/>
    </xf>
    <xf numFmtId="0" fontId="28" fillId="0" borderId="2" xfId="0" applyFont="1" applyBorder="1" applyAlignment="1">
      <alignment horizontal="center" vertical="center"/>
    </xf>
    <xf numFmtId="0" fontId="35" fillId="0" borderId="2" xfId="0" applyFont="1" applyBorder="1" applyAlignment="1">
      <alignment vertical="center"/>
    </xf>
    <xf numFmtId="0" fontId="28" fillId="0" borderId="2" xfId="0" applyFont="1" applyBorder="1" applyAlignment="1">
      <alignment horizontal="center" vertical="center" wrapText="1"/>
    </xf>
    <xf numFmtId="0" fontId="28" fillId="0" borderId="2" xfId="0" applyFont="1" applyBorder="1" applyAlignment="1">
      <alignment horizontal="left" vertical="center"/>
    </xf>
    <xf numFmtId="0" fontId="28" fillId="0" borderId="2" xfId="0" quotePrefix="1" applyFont="1" applyBorder="1" applyAlignment="1">
      <alignment horizontal="center" vertical="center"/>
    </xf>
    <xf numFmtId="2" fontId="28" fillId="0" borderId="2" xfId="0" applyNumberFormat="1" applyFont="1" applyBorder="1" applyAlignment="1">
      <alignment horizontal="left" vertical="center" wrapText="1"/>
    </xf>
    <xf numFmtId="49" fontId="28" fillId="0" borderId="2" xfId="0" quotePrefix="1" applyNumberFormat="1" applyFont="1" applyBorder="1" applyAlignment="1">
      <alignment horizontal="left" vertical="center" wrapText="1"/>
    </xf>
    <xf numFmtId="165" fontId="35" fillId="0" borderId="0" xfId="0" applyNumberFormat="1" applyFont="1" applyAlignment="1">
      <alignment horizontal="center" vertical="center" wrapText="1"/>
    </xf>
    <xf numFmtId="0" fontId="28" fillId="0" borderId="2" xfId="0" applyFont="1" applyBorder="1" applyAlignment="1">
      <alignment vertical="center" wrapText="1"/>
    </xf>
    <xf numFmtId="0" fontId="28" fillId="0" borderId="5" xfId="0" quotePrefix="1" applyFont="1" applyBorder="1" applyAlignment="1">
      <alignment horizontal="center" vertical="center"/>
    </xf>
    <xf numFmtId="0" fontId="28" fillId="0" borderId="5" xfId="0" applyFont="1" applyBorder="1" applyAlignment="1">
      <alignment horizontal="center" vertical="center" wrapText="1"/>
    </xf>
    <xf numFmtId="165" fontId="35" fillId="0" borderId="2" xfId="0" applyNumberFormat="1" applyFont="1" applyBorder="1" applyAlignment="1">
      <alignment horizontal="left" vertical="center" wrapText="1"/>
    </xf>
    <xf numFmtId="49" fontId="35" fillId="0" borderId="1" xfId="0" quotePrefix="1" applyNumberFormat="1" applyFont="1" applyBorder="1" applyAlignment="1">
      <alignment horizontal="left" vertical="center" wrapText="1"/>
    </xf>
    <xf numFmtId="49" fontId="35" fillId="0" borderId="2" xfId="0" applyNumberFormat="1" applyFont="1" applyBorder="1" applyAlignment="1">
      <alignment horizontal="left" vertical="center" wrapText="1"/>
    </xf>
    <xf numFmtId="49" fontId="35" fillId="0" borderId="9" xfId="0" quotePrefix="1" applyNumberFormat="1" applyFont="1" applyBorder="1" applyAlignment="1">
      <alignment horizontal="left" vertical="center" wrapText="1"/>
    </xf>
    <xf numFmtId="49" fontId="30" fillId="0" borderId="2" xfId="0" applyNumberFormat="1" applyFont="1" applyBorder="1" applyAlignment="1">
      <alignment horizontal="center" vertical="center"/>
    </xf>
    <xf numFmtId="165" fontId="35" fillId="0" borderId="2" xfId="0" applyNumberFormat="1" applyFont="1" applyBorder="1" applyAlignment="1">
      <alignment horizontal="center" vertical="center" wrapText="1"/>
    </xf>
    <xf numFmtId="0" fontId="35" fillId="0" borderId="2" xfId="0" applyFont="1" applyBorder="1" applyAlignment="1">
      <alignment horizontal="center" vertical="center" wrapText="1"/>
    </xf>
    <xf numFmtId="2" fontId="35" fillId="0" borderId="2" xfId="0" applyNumberFormat="1" applyFont="1" applyBorder="1" applyAlignment="1">
      <alignment horizontal="center" vertical="center"/>
    </xf>
    <xf numFmtId="0" fontId="35" fillId="0" borderId="2" xfId="0" applyFont="1" applyBorder="1" applyAlignment="1">
      <alignment horizontal="left" vertical="center"/>
    </xf>
    <xf numFmtId="2" fontId="34" fillId="0" borderId="0" xfId="0" applyNumberFormat="1" applyFont="1" applyAlignment="1">
      <alignment horizontal="center" vertical="center" wrapText="1"/>
    </xf>
    <xf numFmtId="49" fontId="36" fillId="0" borderId="2" xfId="0" applyNumberFormat="1" applyFont="1" applyBorder="1" applyAlignment="1">
      <alignment horizontal="left" vertical="center"/>
    </xf>
    <xf numFmtId="49" fontId="28" fillId="0" borderId="2" xfId="0" applyNumberFormat="1" applyFont="1" applyBorder="1" applyAlignment="1">
      <alignment vertical="center" wrapText="1"/>
    </xf>
    <xf numFmtId="49" fontId="35" fillId="0" borderId="2" xfId="0" applyNumberFormat="1" applyFont="1" applyBorder="1" applyAlignment="1">
      <alignment vertical="center" wrapText="1"/>
    </xf>
    <xf numFmtId="49" fontId="35" fillId="0" borderId="2" xfId="71" applyNumberFormat="1" applyFont="1" applyFill="1" applyBorder="1" applyAlignment="1">
      <alignment horizontal="center" vertical="center"/>
    </xf>
    <xf numFmtId="49" fontId="29" fillId="0" borderId="2" xfId="0" applyNumberFormat="1" applyFont="1" applyBorder="1" applyAlignment="1">
      <alignment horizontal="left" vertical="center"/>
    </xf>
    <xf numFmtId="49" fontId="28" fillId="0" borderId="2" xfId="0" applyNumberFormat="1" applyFont="1" applyBorder="1" applyAlignment="1">
      <alignment horizontal="center" vertical="center"/>
    </xf>
    <xf numFmtId="49" fontId="28" fillId="0" borderId="2" xfId="0" applyNumberFormat="1" applyFont="1" applyBorder="1" applyAlignment="1">
      <alignment horizontal="center" vertical="center" wrapText="1"/>
    </xf>
    <xf numFmtId="2" fontId="1"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4" fontId="28" fillId="0" borderId="2" xfId="0" applyNumberFormat="1" applyFont="1" applyBorder="1" applyAlignment="1">
      <alignment horizontal="right" vertical="center" wrapText="1"/>
    </xf>
    <xf numFmtId="184" fontId="35" fillId="0" borderId="2" xfId="0" applyNumberFormat="1" applyFont="1" applyBorder="1" applyAlignment="1">
      <alignment horizontal="center" vertical="center"/>
    </xf>
    <xf numFmtId="1" fontId="35" fillId="0" borderId="2" xfId="0" applyNumberFormat="1" applyFont="1" applyBorder="1" applyAlignment="1">
      <alignment horizontal="center" vertical="center"/>
    </xf>
    <xf numFmtId="2" fontId="35" fillId="0" borderId="2" xfId="0" applyNumberFormat="1" applyFont="1" applyBorder="1" applyAlignment="1">
      <alignment horizontal="left" vertical="center"/>
    </xf>
    <xf numFmtId="0" fontId="35" fillId="0" borderId="2" xfId="0" applyFont="1" applyBorder="1" applyAlignment="1">
      <alignment horizontal="center" vertical="center"/>
    </xf>
    <xf numFmtId="0" fontId="35" fillId="0" borderId="2" xfId="74" applyFont="1" applyBorder="1" applyAlignment="1">
      <alignment horizontal="center" vertical="center" wrapText="1"/>
    </xf>
    <xf numFmtId="49" fontId="35" fillId="0" borderId="2" xfId="52" quotePrefix="1" applyNumberFormat="1" applyFont="1" applyBorder="1" applyAlignment="1">
      <alignment horizontal="left" vertical="center" wrapText="1"/>
    </xf>
    <xf numFmtId="4" fontId="29" fillId="0" borderId="2" xfId="0" applyNumberFormat="1" applyFont="1" applyBorder="1" applyAlignment="1">
      <alignment vertical="center" wrapText="1"/>
    </xf>
    <xf numFmtId="37" fontId="29" fillId="0" borderId="2" xfId="0" applyNumberFormat="1" applyFont="1" applyBorder="1" applyAlignment="1">
      <alignment horizontal="center" vertical="center" wrapText="1"/>
    </xf>
    <xf numFmtId="49" fontId="35" fillId="0" borderId="2" xfId="16" applyNumberFormat="1" applyFont="1" applyBorder="1" applyAlignment="1">
      <alignment horizontal="left" vertical="center" wrapText="1"/>
    </xf>
    <xf numFmtId="49" fontId="35" fillId="0" borderId="2" xfId="11" applyNumberFormat="1" applyFont="1" applyBorder="1" applyAlignment="1">
      <alignment horizontal="center" vertical="center" wrapText="1"/>
    </xf>
    <xf numFmtId="49" fontId="30" fillId="0" borderId="0" xfId="0" applyNumberFormat="1" applyFont="1" applyAlignment="1">
      <alignment horizontal="left" vertical="center" wrapText="1"/>
    </xf>
    <xf numFmtId="2" fontId="30" fillId="0" borderId="0" xfId="0" applyNumberFormat="1" applyFont="1" applyAlignment="1">
      <alignment horizontal="left" vertical="center" wrapText="1"/>
    </xf>
    <xf numFmtId="2" fontId="30" fillId="0" borderId="2" xfId="0" applyNumberFormat="1" applyFont="1" applyBorder="1" applyAlignment="1">
      <alignment horizontal="left" vertical="center" wrapText="1"/>
    </xf>
    <xf numFmtId="165" fontId="29" fillId="0" borderId="2" xfId="0" applyNumberFormat="1" applyFont="1" applyBorder="1" applyAlignment="1">
      <alignment horizontal="left" vertical="center"/>
    </xf>
    <xf numFmtId="0" fontId="28" fillId="0" borderId="2" xfId="0" applyFont="1" applyBorder="1" applyAlignment="1">
      <alignment horizontal="left" vertical="center" wrapText="1"/>
    </xf>
    <xf numFmtId="2" fontId="35" fillId="0" borderId="2" xfId="0" applyNumberFormat="1" applyFont="1" applyBorder="1" applyAlignment="1">
      <alignment horizontal="left" vertical="center" wrapText="1"/>
    </xf>
    <xf numFmtId="0" fontId="35" fillId="0" borderId="2" xfId="83" applyFont="1" applyBorder="1" applyAlignment="1">
      <alignment horizontal="center" vertical="center" wrapText="1"/>
    </xf>
    <xf numFmtId="49" fontId="35" fillId="0" borderId="2" xfId="2" quotePrefix="1" applyNumberFormat="1" applyFont="1" applyBorder="1" applyAlignment="1">
      <alignment horizontal="center" vertical="center" wrapText="1"/>
    </xf>
    <xf numFmtId="49" fontId="35" fillId="0" borderId="2" xfId="0" applyNumberFormat="1" applyFont="1" applyBorder="1" applyAlignment="1">
      <alignment horizontal="center" vertical="center"/>
    </xf>
    <xf numFmtId="4" fontId="35" fillId="0" borderId="2" xfId="0" applyNumberFormat="1" applyFont="1" applyBorder="1" applyAlignment="1">
      <alignment horizontal="right" vertical="center" wrapText="1"/>
    </xf>
    <xf numFmtId="4" fontId="28" fillId="0" borderId="2" xfId="0" applyNumberFormat="1" applyFont="1" applyBorder="1" applyAlignment="1">
      <alignment vertical="center" wrapText="1"/>
    </xf>
    <xf numFmtId="4" fontId="28" fillId="0" borderId="2" xfId="71" applyNumberFormat="1" applyFont="1" applyFill="1" applyBorder="1" applyAlignment="1">
      <alignment vertical="center" wrapText="1"/>
    </xf>
    <xf numFmtId="4" fontId="35" fillId="0" borderId="2" xfId="0" applyNumberFormat="1" applyFont="1" applyBorder="1" applyAlignment="1">
      <alignment vertical="center" wrapText="1"/>
    </xf>
    <xf numFmtId="4" fontId="28" fillId="0" borderId="2" xfId="0" applyNumberFormat="1" applyFont="1" applyBorder="1" applyAlignment="1">
      <alignment vertical="center"/>
    </xf>
    <xf numFmtId="4" fontId="35" fillId="0" borderId="2" xfId="0" applyNumberFormat="1" applyFont="1" applyBorder="1" applyAlignment="1">
      <alignment vertical="center"/>
    </xf>
    <xf numFmtId="4" fontId="30" fillId="0" borderId="2" xfId="0" applyNumberFormat="1" applyFont="1" applyBorder="1" applyAlignment="1">
      <alignment vertical="center"/>
    </xf>
    <xf numFmtId="4" fontId="35" fillId="0" borderId="2" xfId="71" applyNumberFormat="1" applyFont="1" applyFill="1" applyBorder="1" applyAlignment="1">
      <alignment vertical="center"/>
    </xf>
    <xf numFmtId="4" fontId="35" fillId="0" borderId="2" xfId="71" applyNumberFormat="1" applyFont="1" applyFill="1" applyBorder="1" applyAlignment="1">
      <alignment vertical="center" wrapText="1"/>
    </xf>
    <xf numFmtId="4" fontId="30" fillId="0" borderId="2" xfId="0" applyNumberFormat="1" applyFont="1" applyBorder="1" applyAlignment="1">
      <alignment vertical="center" wrapText="1"/>
    </xf>
    <xf numFmtId="49" fontId="29" fillId="0" borderId="2" xfId="0" applyNumberFormat="1" applyFont="1" applyBorder="1" applyAlignment="1">
      <alignment horizontal="center" vertical="center"/>
    </xf>
    <xf numFmtId="2" fontId="29" fillId="0" borderId="2" xfId="0" applyNumberFormat="1" applyFont="1" applyBorder="1" applyAlignment="1">
      <alignment horizontal="left" vertical="center"/>
    </xf>
    <xf numFmtId="0" fontId="30" fillId="0" borderId="2" xfId="0" applyFont="1" applyBorder="1" applyAlignment="1">
      <alignment horizontal="center" vertical="center"/>
    </xf>
    <xf numFmtId="0" fontId="30" fillId="0" borderId="2" xfId="0" applyFont="1" applyBorder="1" applyAlignment="1">
      <alignment vertical="center" wrapText="1"/>
    </xf>
    <xf numFmtId="4" fontId="30" fillId="0" borderId="2" xfId="71" applyNumberFormat="1" applyFont="1" applyFill="1" applyBorder="1" applyAlignment="1">
      <alignment vertical="center" wrapText="1"/>
    </xf>
    <xf numFmtId="49" fontId="30" fillId="0" borderId="2" xfId="0" applyNumberFormat="1" applyFont="1" applyBorder="1" applyAlignment="1">
      <alignment horizontal="left" vertical="center" wrapText="1"/>
    </xf>
    <xf numFmtId="49" fontId="30" fillId="0" borderId="2" xfId="16" applyNumberFormat="1" applyFont="1" applyBorder="1" applyAlignment="1">
      <alignment horizontal="left" vertical="center" wrapText="1"/>
    </xf>
    <xf numFmtId="2" fontId="30" fillId="0" borderId="2" xfId="0" applyNumberFormat="1" applyFont="1" applyBorder="1" applyAlignment="1">
      <alignment horizontal="center" vertical="center"/>
    </xf>
    <xf numFmtId="0" fontId="30" fillId="0" borderId="2" xfId="79" applyNumberFormat="1" applyFont="1" applyFill="1" applyBorder="1" applyAlignment="1">
      <alignment horizontal="left" vertical="center" wrapText="1"/>
    </xf>
    <xf numFmtId="2" fontId="30" fillId="0" borderId="2" xfId="0" applyNumberFormat="1" applyFont="1" applyBorder="1" applyAlignment="1">
      <alignment horizontal="center" vertical="center" wrapText="1"/>
    </xf>
    <xf numFmtId="49" fontId="30" fillId="0" borderId="2" xfId="11" applyNumberFormat="1" applyFont="1" applyBorder="1" applyAlignment="1">
      <alignment horizontal="left" vertical="center" wrapText="1"/>
    </xf>
    <xf numFmtId="49" fontId="30" fillId="0" borderId="2" xfId="0" quotePrefix="1" applyNumberFormat="1" applyFont="1" applyBorder="1" applyAlignment="1">
      <alignment horizontal="left" vertical="center" wrapText="1"/>
    </xf>
    <xf numFmtId="1" fontId="30" fillId="0" borderId="2" xfId="0" applyNumberFormat="1" applyFont="1" applyBorder="1" applyAlignment="1">
      <alignment horizontal="center" vertical="center"/>
    </xf>
    <xf numFmtId="183" fontId="30" fillId="0" borderId="2" xfId="0" applyNumberFormat="1" applyFont="1" applyBorder="1" applyAlignment="1">
      <alignment horizontal="left" vertical="center" wrapText="1"/>
    </xf>
    <xf numFmtId="0" fontId="30" fillId="0" borderId="2" xfId="72" applyFont="1" applyBorder="1" applyAlignment="1">
      <alignment horizontal="center" vertical="center" wrapText="1"/>
    </xf>
    <xf numFmtId="49" fontId="30" fillId="0" borderId="2" xfId="16" quotePrefix="1" applyNumberFormat="1" applyFont="1" applyBorder="1" applyAlignment="1">
      <alignment horizontal="left" vertical="center" wrapText="1"/>
    </xf>
    <xf numFmtId="0" fontId="30" fillId="0" borderId="2" xfId="82" applyFont="1" applyBorder="1" applyAlignment="1">
      <alignment horizontal="left" vertical="center" wrapText="1"/>
    </xf>
    <xf numFmtId="0" fontId="30" fillId="0" borderId="2" xfId="83" applyFont="1" applyBorder="1" applyAlignment="1">
      <alignment horizontal="center" vertical="center" wrapText="1"/>
    </xf>
    <xf numFmtId="49" fontId="30" fillId="0" borderId="2" xfId="2" quotePrefix="1" applyNumberFormat="1" applyFont="1" applyBorder="1" applyAlignment="1">
      <alignment horizontal="left" vertical="center" wrapText="1"/>
    </xf>
    <xf numFmtId="0" fontId="30" fillId="0" borderId="2" xfId="0" applyFont="1" applyBorder="1" applyAlignment="1">
      <alignment horizontal="center" vertical="center" wrapText="1"/>
    </xf>
    <xf numFmtId="49" fontId="30" fillId="0" borderId="2" xfId="2" applyNumberFormat="1" applyFont="1" applyBorder="1" applyAlignment="1">
      <alignment horizontal="left" vertical="center" wrapText="1"/>
    </xf>
    <xf numFmtId="0" fontId="30" fillId="0" borderId="2" xfId="52" applyFont="1" applyBorder="1" applyAlignment="1">
      <alignment horizontal="center" vertical="center" wrapText="1"/>
    </xf>
    <xf numFmtId="0" fontId="30" fillId="0" borderId="2" xfId="72" applyFont="1" applyBorder="1" applyAlignment="1">
      <alignment horizontal="left" vertical="center" wrapText="1"/>
    </xf>
    <xf numFmtId="49" fontId="30" fillId="0" borderId="2" xfId="0" applyNumberFormat="1" applyFont="1" applyBorder="1" applyAlignment="1">
      <alignment vertical="center" wrapText="1"/>
    </xf>
    <xf numFmtId="165" fontId="30" fillId="0" borderId="2" xfId="0" applyNumberFormat="1" applyFont="1" applyBorder="1" applyAlignment="1">
      <alignment horizontal="left" vertical="center" wrapText="1"/>
    </xf>
    <xf numFmtId="0" fontId="29" fillId="0" borderId="2" xfId="16" applyFont="1" applyBorder="1" applyAlignment="1">
      <alignment horizontal="left" vertical="center" wrapText="1"/>
    </xf>
    <xf numFmtId="1" fontId="28" fillId="0" borderId="2" xfId="0" applyNumberFormat="1" applyFont="1" applyBorder="1" applyAlignment="1">
      <alignment horizontal="center" vertical="center"/>
    </xf>
    <xf numFmtId="165" fontId="28" fillId="0" borderId="2" xfId="0" applyNumberFormat="1" applyFont="1" applyBorder="1" applyAlignment="1">
      <alignment horizontal="left" vertical="center"/>
    </xf>
    <xf numFmtId="165" fontId="29" fillId="0" borderId="2" xfId="0" applyNumberFormat="1" applyFont="1" applyBorder="1" applyAlignment="1">
      <alignment horizontal="center" vertical="center"/>
    </xf>
    <xf numFmtId="0" fontId="30" fillId="0" borderId="2" xfId="11" applyFont="1" applyBorder="1" applyAlignment="1">
      <alignment horizontal="center" vertical="center" wrapText="1"/>
    </xf>
    <xf numFmtId="4" fontId="30" fillId="0" borderId="2" xfId="11" applyNumberFormat="1" applyFont="1" applyBorder="1" applyAlignment="1">
      <alignment vertical="center"/>
    </xf>
    <xf numFmtId="165" fontId="30" fillId="0" borderId="2" xfId="0" applyNumberFormat="1" applyFont="1" applyBorder="1" applyAlignment="1">
      <alignment horizontal="center" vertical="center" wrapText="1"/>
    </xf>
    <xf numFmtId="49" fontId="35" fillId="0" borderId="2" xfId="0" quotePrefix="1" applyNumberFormat="1" applyFont="1" applyBorder="1" applyAlignment="1">
      <alignment vertical="center" wrapText="1"/>
    </xf>
    <xf numFmtId="0" fontId="35" fillId="0" borderId="2" xfId="5" applyFont="1" applyBorder="1" applyAlignment="1">
      <alignment horizontal="left" vertical="center" wrapText="1"/>
    </xf>
    <xf numFmtId="49" fontId="29" fillId="0" borderId="2" xfId="0" quotePrefix="1" applyNumberFormat="1" applyFont="1" applyBorder="1" applyAlignment="1">
      <alignment horizontal="center" vertical="center" wrapText="1"/>
    </xf>
    <xf numFmtId="183" fontId="29" fillId="0" borderId="2" xfId="7" applyNumberFormat="1" applyFont="1" applyBorder="1" applyAlignment="1">
      <alignment horizontal="left" vertical="center" wrapText="1"/>
    </xf>
    <xf numFmtId="0" fontId="30" fillId="0" borderId="2" xfId="52" applyFont="1" applyBorder="1" applyAlignment="1">
      <alignment horizontal="left" vertical="center" wrapText="1"/>
    </xf>
    <xf numFmtId="2" fontId="30" fillId="0" borderId="2" xfId="52" applyNumberFormat="1" applyFont="1" applyBorder="1" applyAlignment="1">
      <alignment horizontal="center" vertical="center" wrapText="1"/>
    </xf>
    <xf numFmtId="4" fontId="30" fillId="0" borderId="2" xfId="14" applyNumberFormat="1" applyFont="1" applyFill="1" applyBorder="1" applyAlignment="1">
      <alignment vertical="center"/>
    </xf>
    <xf numFmtId="183" fontId="30" fillId="0" borderId="2" xfId="7" applyNumberFormat="1" applyFont="1" applyBorder="1" applyAlignment="1">
      <alignment horizontal="left" vertical="center" wrapText="1"/>
    </xf>
    <xf numFmtId="2" fontId="35" fillId="0" borderId="2" xfId="52" applyNumberFormat="1" applyFont="1" applyBorder="1" applyAlignment="1">
      <alignment horizontal="center" vertical="center" wrapText="1"/>
    </xf>
    <xf numFmtId="4" fontId="35" fillId="0" borderId="2" xfId="14" applyNumberFormat="1" applyFont="1" applyFill="1" applyBorder="1" applyAlignment="1">
      <alignment vertical="center"/>
    </xf>
    <xf numFmtId="183" fontId="35" fillId="0" borderId="2" xfId="7" applyNumberFormat="1" applyFont="1" applyBorder="1" applyAlignment="1">
      <alignment horizontal="left" vertical="center" wrapText="1"/>
    </xf>
    <xf numFmtId="183" fontId="30" fillId="0" borderId="2" xfId="7" quotePrefix="1" applyNumberFormat="1" applyFont="1" applyBorder="1" applyAlignment="1">
      <alignment horizontal="left" vertical="center" wrapText="1"/>
    </xf>
    <xf numFmtId="0" fontId="35" fillId="0" borderId="2" xfId="1" quotePrefix="1" applyFont="1" applyBorder="1" applyAlignment="1">
      <alignment horizontal="left" vertical="center" wrapText="1"/>
    </xf>
    <xf numFmtId="0" fontId="30" fillId="0" borderId="2" xfId="2" quotePrefix="1" applyFont="1" applyBorder="1" applyAlignment="1">
      <alignment horizontal="left" vertical="center" wrapText="1"/>
    </xf>
    <xf numFmtId="0" fontId="35" fillId="0" borderId="2" xfId="2" applyFont="1" applyBorder="1" applyAlignment="1">
      <alignment horizontal="left" vertical="center" wrapText="1"/>
    </xf>
    <xf numFmtId="0" fontId="30" fillId="0" borderId="2" xfId="81" applyFont="1" applyBorder="1" applyAlignment="1">
      <alignment horizontal="left" vertical="center" wrapText="1"/>
    </xf>
    <xf numFmtId="0" fontId="30" fillId="0" borderId="2" xfId="0" quotePrefix="1" applyFont="1" applyBorder="1" applyAlignment="1">
      <alignment horizontal="center" vertical="center"/>
    </xf>
    <xf numFmtId="4" fontId="30" fillId="0" borderId="2" xfId="71" applyNumberFormat="1" applyFont="1" applyFill="1" applyBorder="1" applyAlignment="1">
      <alignment horizontal="right" vertical="center" wrapText="1"/>
    </xf>
    <xf numFmtId="4" fontId="30" fillId="0" borderId="2" xfId="0" applyNumberFormat="1" applyFont="1" applyBorder="1" applyAlignment="1">
      <alignment horizontal="right" vertical="center"/>
    </xf>
    <xf numFmtId="3" fontId="30" fillId="0" borderId="2" xfId="0" applyNumberFormat="1" applyFont="1" applyBorder="1" applyAlignment="1">
      <alignment horizontal="center" vertical="center"/>
    </xf>
    <xf numFmtId="185" fontId="35" fillId="0" borderId="0" xfId="0" applyNumberFormat="1" applyFont="1" applyAlignment="1">
      <alignment horizontal="center" vertical="center" wrapText="1"/>
    </xf>
    <xf numFmtId="184" fontId="30" fillId="0" borderId="2" xfId="0" applyNumberFormat="1" applyFont="1" applyBorder="1" applyAlignment="1">
      <alignment horizontal="center" vertical="center"/>
    </xf>
    <xf numFmtId="4" fontId="30" fillId="0" borderId="2" xfId="0" applyNumberFormat="1" applyFont="1" applyBorder="1" applyAlignment="1">
      <alignment horizontal="right" vertical="center" wrapText="1"/>
    </xf>
    <xf numFmtId="3" fontId="30" fillId="0" borderId="2" xfId="0" applyNumberFormat="1" applyFont="1" applyBorder="1" applyAlignment="1">
      <alignment horizontal="center" vertical="center" wrapText="1"/>
    </xf>
    <xf numFmtId="0" fontId="30" fillId="0" borderId="2" xfId="52" applyFont="1" applyBorder="1" applyAlignment="1">
      <alignment vertical="center" wrapText="1"/>
    </xf>
    <xf numFmtId="0" fontId="30" fillId="0" borderId="2" xfId="74" applyFont="1" applyBorder="1" applyAlignment="1">
      <alignment horizontal="center" vertical="center" wrapText="1"/>
    </xf>
    <xf numFmtId="49" fontId="30" fillId="0" borderId="2" xfId="74" quotePrefix="1" applyNumberFormat="1" applyFont="1" applyBorder="1" applyAlignment="1">
      <alignment horizontal="left" vertical="center" wrapText="1"/>
    </xf>
    <xf numFmtId="0" fontId="30" fillId="0" borderId="2" xfId="74" applyFont="1" applyBorder="1" applyAlignment="1">
      <alignment horizontal="left" vertical="center" wrapText="1"/>
    </xf>
    <xf numFmtId="49" fontId="30" fillId="0" borderId="2" xfId="52" quotePrefix="1" applyNumberFormat="1" applyFont="1" applyBorder="1" applyAlignment="1">
      <alignment horizontal="left" vertical="center" wrapText="1"/>
    </xf>
    <xf numFmtId="4" fontId="28" fillId="0" borderId="2" xfId="71" applyNumberFormat="1" applyFont="1" applyFill="1" applyBorder="1" applyAlignment="1">
      <alignment horizontal="right" vertical="center" wrapText="1"/>
    </xf>
    <xf numFmtId="3" fontId="28" fillId="0" borderId="2" xfId="71" applyNumberFormat="1" applyFont="1" applyFill="1" applyBorder="1" applyAlignment="1">
      <alignment horizontal="center" vertical="center" wrapText="1"/>
    </xf>
    <xf numFmtId="4" fontId="35" fillId="0" borderId="2" xfId="71" applyNumberFormat="1" applyFont="1" applyFill="1" applyBorder="1" applyAlignment="1">
      <alignment horizontal="right" vertical="center" wrapText="1"/>
    </xf>
    <xf numFmtId="3" fontId="35" fillId="0" borderId="2" xfId="71" applyNumberFormat="1" applyFont="1" applyFill="1" applyBorder="1" applyAlignment="1">
      <alignment horizontal="center" vertical="center" wrapText="1"/>
    </xf>
    <xf numFmtId="0" fontId="35" fillId="0" borderId="2" xfId="11" applyFont="1" applyBorder="1" applyAlignment="1">
      <alignment horizontal="center" vertical="center" wrapText="1"/>
    </xf>
    <xf numFmtId="3" fontId="30" fillId="0" borderId="0" xfId="0" applyNumberFormat="1" applyFont="1" applyAlignment="1">
      <alignment horizontal="center" vertical="center" wrapText="1"/>
    </xf>
    <xf numFmtId="4" fontId="35" fillId="0" borderId="2" xfId="0" applyNumberFormat="1" applyFont="1" applyBorder="1" applyAlignment="1">
      <alignment horizontal="right" vertical="center"/>
    </xf>
    <xf numFmtId="3" fontId="35" fillId="0" borderId="2" xfId="0" applyNumberFormat="1" applyFont="1" applyBorder="1" applyAlignment="1">
      <alignment horizontal="center" vertical="center"/>
    </xf>
    <xf numFmtId="4" fontId="30" fillId="0" borderId="2" xfId="14" applyNumberFormat="1" applyFont="1" applyFill="1" applyBorder="1" applyAlignment="1">
      <alignment horizontal="right" vertical="center"/>
    </xf>
    <xf numFmtId="3" fontId="35" fillId="0" borderId="2" xfId="0" applyNumberFormat="1" applyFont="1" applyBorder="1" applyAlignment="1">
      <alignment horizontal="center" vertical="center" wrapText="1"/>
    </xf>
    <xf numFmtId="3" fontId="30" fillId="0" borderId="2" xfId="0" quotePrefix="1" applyNumberFormat="1" applyFont="1" applyBorder="1" applyAlignment="1">
      <alignment horizontal="center" vertical="center"/>
    </xf>
    <xf numFmtId="3" fontId="30" fillId="0" borderId="2" xfId="14" applyNumberFormat="1" applyFont="1" applyFill="1" applyBorder="1" applyAlignment="1">
      <alignment horizontal="center" vertical="center" wrapText="1"/>
    </xf>
    <xf numFmtId="4" fontId="30" fillId="0" borderId="2" xfId="14" applyNumberFormat="1" applyFont="1" applyFill="1" applyBorder="1" applyAlignment="1">
      <alignment horizontal="right" vertical="center" wrapText="1"/>
    </xf>
    <xf numFmtId="165" fontId="35" fillId="3" borderId="0" xfId="0" applyNumberFormat="1" applyFont="1" applyFill="1" applyAlignment="1">
      <alignment horizontal="center" vertical="center" wrapText="1"/>
    </xf>
    <xf numFmtId="2" fontId="1" fillId="3" borderId="0" xfId="0" applyNumberFormat="1" applyFont="1" applyFill="1" applyAlignment="1">
      <alignment horizontal="center" vertical="center" wrapText="1"/>
    </xf>
    <xf numFmtId="2" fontId="34" fillId="3" borderId="0" xfId="0" applyNumberFormat="1" applyFont="1" applyFill="1" applyAlignment="1">
      <alignment horizontal="center" vertical="center" wrapText="1"/>
    </xf>
    <xf numFmtId="0" fontId="30" fillId="0" borderId="6" xfId="0" applyFont="1" applyBorder="1" applyAlignment="1">
      <alignment vertical="center" wrapText="1"/>
    </xf>
    <xf numFmtId="0" fontId="30" fillId="0" borderId="2" xfId="0" applyFont="1" applyBorder="1" applyAlignment="1">
      <alignment vertical="center"/>
    </xf>
    <xf numFmtId="0" fontId="30" fillId="0" borderId="2" xfId="56" applyFont="1" applyBorder="1" applyAlignment="1">
      <alignment horizontal="left" vertical="center" wrapText="1"/>
    </xf>
    <xf numFmtId="183" fontId="35" fillId="0" borderId="2" xfId="0" applyNumberFormat="1" applyFont="1" applyBorder="1" applyAlignment="1">
      <alignment horizontal="left" vertical="center" wrapText="1"/>
    </xf>
    <xf numFmtId="0" fontId="30" fillId="0" borderId="2" xfId="0" quotePrefix="1" applyFont="1" applyBorder="1" applyAlignment="1">
      <alignment horizontal="left" vertical="center" wrapText="1"/>
    </xf>
    <xf numFmtId="0" fontId="30" fillId="0" borderId="2" xfId="0" quotePrefix="1" applyFont="1" applyBorder="1" applyAlignment="1">
      <alignment horizontal="center" vertical="center" wrapText="1"/>
    </xf>
    <xf numFmtId="4" fontId="30" fillId="0" borderId="2" xfId="71" applyNumberFormat="1" applyFont="1" applyFill="1" applyBorder="1" applyAlignment="1">
      <alignment vertical="center"/>
    </xf>
    <xf numFmtId="165" fontId="30" fillId="0" borderId="2" xfId="0" applyNumberFormat="1" applyFont="1" applyBorder="1" applyAlignment="1">
      <alignment horizontal="left" vertical="center"/>
    </xf>
    <xf numFmtId="2" fontId="30" fillId="0" borderId="2" xfId="0" quotePrefix="1" applyNumberFormat="1" applyFont="1" applyBorder="1" applyAlignment="1">
      <alignment horizontal="left" vertical="center" wrapText="1"/>
    </xf>
    <xf numFmtId="0" fontId="30" fillId="0" borderId="2" xfId="1" applyFont="1" applyBorder="1" applyAlignment="1">
      <alignment horizontal="left" vertical="center" wrapText="1"/>
    </xf>
    <xf numFmtId="49" fontId="35" fillId="0" borderId="2" xfId="0" applyNumberFormat="1" applyFont="1" applyBorder="1" applyAlignment="1">
      <alignment horizontal="right" vertical="center" wrapText="1"/>
    </xf>
    <xf numFmtId="2" fontId="35" fillId="0" borderId="2" xfId="0" applyNumberFormat="1" applyFont="1" applyBorder="1" applyAlignment="1">
      <alignment horizontal="right" vertical="center" wrapText="1"/>
    </xf>
    <xf numFmtId="2" fontId="34" fillId="0" borderId="0" xfId="0" applyNumberFormat="1" applyFont="1" applyAlignment="1">
      <alignment horizontal="right" vertical="center" wrapText="1"/>
    </xf>
    <xf numFmtId="4" fontId="30" fillId="0" borderId="2" xfId="2" applyNumberFormat="1" applyFont="1" applyBorder="1" applyAlignment="1">
      <alignment vertical="center"/>
    </xf>
    <xf numFmtId="0" fontId="30" fillId="0" borderId="2" xfId="2" applyFont="1" applyBorder="1" applyAlignment="1">
      <alignment horizontal="left" vertical="center" wrapText="1"/>
    </xf>
    <xf numFmtId="0" fontId="30" fillId="0" borderId="2" xfId="79" applyNumberFormat="1" applyFont="1" applyFill="1" applyBorder="1" applyAlignment="1">
      <alignment vertical="center" wrapText="1"/>
    </xf>
    <xf numFmtId="0" fontId="30" fillId="0" borderId="2" xfId="16" applyFont="1" applyBorder="1" applyAlignment="1">
      <alignment horizontal="center" vertical="center" wrapText="1"/>
    </xf>
    <xf numFmtId="49" fontId="30" fillId="0" borderId="2" xfId="0" quotePrefix="1" applyNumberFormat="1" applyFont="1" applyBorder="1" applyAlignment="1">
      <alignment vertical="center" wrapText="1"/>
    </xf>
    <xf numFmtId="49" fontId="35" fillId="0" borderId="2" xfId="2" quotePrefix="1" applyNumberFormat="1" applyFont="1" applyBorder="1" applyAlignment="1">
      <alignment horizontal="left" vertical="center" wrapText="1"/>
    </xf>
    <xf numFmtId="4" fontId="28" fillId="0" borderId="8" xfId="0" applyNumberFormat="1" applyFont="1" applyBorder="1" applyAlignment="1">
      <alignment horizontal="center" vertical="center" wrapText="1"/>
    </xf>
    <xf numFmtId="1" fontId="35" fillId="4" borderId="2" xfId="0" applyNumberFormat="1" applyFont="1" applyFill="1" applyBorder="1" applyAlignment="1">
      <alignment horizontal="center" vertical="center" wrapText="1"/>
    </xf>
    <xf numFmtId="165" fontId="35" fillId="4" borderId="2" xfId="0" applyNumberFormat="1" applyFont="1" applyFill="1" applyBorder="1" applyAlignment="1">
      <alignment horizontal="left" vertical="center" wrapText="1"/>
    </xf>
    <xf numFmtId="0" fontId="35" fillId="4" borderId="2" xfId="0" applyFont="1" applyFill="1" applyBorder="1" applyAlignment="1">
      <alignment horizontal="center" vertical="center" wrapText="1"/>
    </xf>
    <xf numFmtId="4" fontId="35" fillId="4" borderId="2" xfId="71" applyNumberFormat="1" applyFont="1" applyFill="1" applyBorder="1" applyAlignment="1">
      <alignment horizontal="right" vertical="center" wrapText="1"/>
    </xf>
    <xf numFmtId="3" fontId="35" fillId="4" borderId="2" xfId="71" applyNumberFormat="1" applyFont="1" applyFill="1" applyBorder="1" applyAlignment="1">
      <alignment horizontal="center" vertical="center" wrapText="1"/>
    </xf>
    <xf numFmtId="49" fontId="35" fillId="4" borderId="2" xfId="0" quotePrefix="1" applyNumberFormat="1" applyFont="1" applyFill="1" applyBorder="1" applyAlignment="1">
      <alignment horizontal="left" vertical="center" wrapText="1"/>
    </xf>
    <xf numFmtId="49" fontId="35" fillId="4" borderId="2" xfId="0" applyNumberFormat="1" applyFont="1" applyFill="1" applyBorder="1" applyAlignment="1">
      <alignment horizontal="left" vertical="center" wrapText="1"/>
    </xf>
    <xf numFmtId="165" fontId="35" fillId="4" borderId="0" xfId="0" applyNumberFormat="1" applyFont="1" applyFill="1" applyAlignment="1">
      <alignment horizontal="center" vertical="center" wrapText="1"/>
    </xf>
    <xf numFmtId="0" fontId="30" fillId="4" borderId="2" xfId="0" quotePrefix="1" applyFont="1" applyFill="1" applyBorder="1" applyAlignment="1">
      <alignment horizontal="center" vertical="center"/>
    </xf>
    <xf numFmtId="0" fontId="30" fillId="4" borderId="2" xfId="0" applyFont="1" applyFill="1" applyBorder="1" applyAlignment="1">
      <alignment vertical="center" wrapText="1"/>
    </xf>
    <xf numFmtId="0" fontId="30" fillId="4" borderId="2" xfId="0" applyFont="1" applyFill="1" applyBorder="1" applyAlignment="1">
      <alignment horizontal="center" vertical="center" wrapText="1"/>
    </xf>
    <xf numFmtId="4" fontId="30" fillId="4" borderId="2" xfId="71" applyNumberFormat="1" applyFont="1" applyFill="1" applyBorder="1" applyAlignment="1">
      <alignment horizontal="right" vertical="center" wrapText="1"/>
    </xf>
    <xf numFmtId="4" fontId="30" fillId="4" borderId="2" xfId="0" applyNumberFormat="1" applyFont="1" applyFill="1" applyBorder="1" applyAlignment="1">
      <alignment horizontal="right" vertical="center"/>
    </xf>
    <xf numFmtId="3" fontId="30" fillId="4" borderId="2" xfId="0" applyNumberFormat="1" applyFont="1" applyFill="1" applyBorder="1" applyAlignment="1">
      <alignment horizontal="center" vertical="center"/>
    </xf>
    <xf numFmtId="49" fontId="30" fillId="4" borderId="2" xfId="0" applyNumberFormat="1" applyFont="1" applyFill="1" applyBorder="1" applyAlignment="1">
      <alignment horizontal="left" vertical="center" wrapText="1"/>
    </xf>
    <xf numFmtId="185" fontId="35" fillId="4" borderId="0" xfId="0" applyNumberFormat="1" applyFont="1" applyFill="1" applyAlignment="1">
      <alignment horizontal="center" vertical="center" wrapText="1"/>
    </xf>
    <xf numFmtId="0" fontId="35" fillId="4" borderId="2" xfId="0" quotePrefix="1" applyFont="1" applyFill="1" applyBorder="1" applyAlignment="1">
      <alignment horizontal="center" vertical="center"/>
    </xf>
    <xf numFmtId="49" fontId="35" fillId="4" borderId="2" xfId="0" applyNumberFormat="1" applyFont="1" applyFill="1" applyBorder="1" applyAlignment="1">
      <alignment vertical="center" wrapText="1"/>
    </xf>
    <xf numFmtId="184" fontId="30" fillId="4" borderId="2" xfId="0" applyNumberFormat="1" applyFont="1" applyFill="1" applyBorder="1" applyAlignment="1">
      <alignment horizontal="center" vertical="center"/>
    </xf>
    <xf numFmtId="2" fontId="30" fillId="4" borderId="2" xfId="0" applyNumberFormat="1" applyFont="1" applyFill="1" applyBorder="1" applyAlignment="1">
      <alignment horizontal="left" vertical="center" wrapText="1"/>
    </xf>
    <xf numFmtId="2" fontId="30" fillId="4" borderId="2" xfId="0" applyNumberFormat="1" applyFont="1" applyFill="1" applyBorder="1" applyAlignment="1">
      <alignment horizontal="center" vertical="center"/>
    </xf>
    <xf numFmtId="49" fontId="30" fillId="4" borderId="2" xfId="0" applyNumberFormat="1" applyFont="1" applyFill="1" applyBorder="1" applyAlignment="1">
      <alignment vertical="center" wrapText="1"/>
    </xf>
    <xf numFmtId="49" fontId="30" fillId="4" borderId="2" xfId="16" applyNumberFormat="1" applyFont="1" applyFill="1" applyBorder="1" applyAlignment="1">
      <alignment horizontal="left" vertical="center" wrapText="1"/>
    </xf>
    <xf numFmtId="4" fontId="30" fillId="4" borderId="2" xfId="0" applyNumberFormat="1" applyFont="1" applyFill="1" applyBorder="1" applyAlignment="1">
      <alignment horizontal="right" vertical="center" wrapText="1"/>
    </xf>
    <xf numFmtId="2" fontId="30" fillId="4" borderId="2" xfId="0" applyNumberFormat="1" applyFont="1" applyFill="1" applyBorder="1" applyAlignment="1">
      <alignment horizontal="center" vertical="center" wrapText="1"/>
    </xf>
    <xf numFmtId="165" fontId="30" fillId="4" borderId="2" xfId="0" applyNumberFormat="1" applyFont="1" applyFill="1" applyBorder="1" applyAlignment="1">
      <alignment horizontal="left" vertical="center" wrapText="1"/>
    </xf>
    <xf numFmtId="0" fontId="35" fillId="4" borderId="2" xfId="11" applyFont="1" applyFill="1" applyBorder="1" applyAlignment="1">
      <alignment horizontal="center" vertical="center" wrapText="1"/>
    </xf>
    <xf numFmtId="49" fontId="35" fillId="4" borderId="2" xfId="11" applyNumberFormat="1" applyFont="1" applyFill="1" applyBorder="1" applyAlignment="1">
      <alignment horizontal="center" vertical="center" wrapText="1"/>
    </xf>
    <xf numFmtId="2" fontId="34" fillId="4" borderId="0" xfId="0" applyNumberFormat="1" applyFont="1" applyFill="1" applyAlignment="1">
      <alignment horizontal="center" vertical="center" wrapText="1"/>
    </xf>
    <xf numFmtId="3" fontId="30" fillId="4" borderId="0" xfId="0" applyNumberFormat="1" applyFont="1" applyFill="1" applyAlignment="1">
      <alignment horizontal="center" vertical="center" wrapText="1"/>
    </xf>
    <xf numFmtId="165" fontId="30" fillId="4" borderId="2" xfId="0" applyNumberFormat="1" applyFont="1" applyFill="1" applyBorder="1" applyAlignment="1">
      <alignment horizontal="center" vertical="center" wrapText="1"/>
    </xf>
    <xf numFmtId="0" fontId="30" fillId="4" borderId="2" xfId="0" applyFont="1" applyFill="1" applyBorder="1" applyAlignment="1">
      <alignment horizontal="left" vertical="center" wrapText="1"/>
    </xf>
    <xf numFmtId="0" fontId="30" fillId="4" borderId="2" xfId="11" applyFont="1" applyFill="1" applyBorder="1" applyAlignment="1">
      <alignment horizontal="center" vertical="center" wrapText="1"/>
    </xf>
    <xf numFmtId="4" fontId="30" fillId="4" borderId="2" xfId="11" applyNumberFormat="1" applyFont="1" applyFill="1" applyBorder="1" applyAlignment="1">
      <alignment horizontal="right" vertical="center"/>
    </xf>
    <xf numFmtId="3" fontId="30" fillId="4" borderId="2" xfId="0" applyNumberFormat="1" applyFont="1" applyFill="1" applyBorder="1" applyAlignment="1">
      <alignment horizontal="center" vertical="center" wrapText="1"/>
    </xf>
    <xf numFmtId="49" fontId="30" fillId="4" borderId="2" xfId="11" applyNumberFormat="1" applyFont="1" applyFill="1" applyBorder="1" applyAlignment="1">
      <alignment horizontal="left" vertical="center" wrapText="1"/>
    </xf>
    <xf numFmtId="2" fontId="2" fillId="4" borderId="0" xfId="0" applyNumberFormat="1" applyFont="1" applyFill="1" applyAlignment="1">
      <alignment horizontal="center" vertical="center" wrapText="1"/>
    </xf>
    <xf numFmtId="0" fontId="35" fillId="4" borderId="2" xfId="0" applyFont="1" applyFill="1" applyBorder="1" applyAlignment="1">
      <alignment vertical="center"/>
    </xf>
    <xf numFmtId="4" fontId="35" fillId="4" borderId="2" xfId="0" applyNumberFormat="1" applyFont="1" applyFill="1" applyBorder="1" applyAlignment="1">
      <alignment horizontal="right" vertical="center" wrapText="1"/>
    </xf>
    <xf numFmtId="3" fontId="35" fillId="4" borderId="2" xfId="0" applyNumberFormat="1" applyFont="1" applyFill="1" applyBorder="1" applyAlignment="1">
      <alignment horizontal="center" vertical="center" wrapText="1"/>
    </xf>
    <xf numFmtId="49" fontId="35" fillId="4" borderId="2" xfId="0" applyNumberFormat="1" applyFont="1" applyFill="1" applyBorder="1" applyAlignment="1">
      <alignment horizontal="center" vertical="center" wrapText="1"/>
    </xf>
    <xf numFmtId="0" fontId="30" fillId="4" borderId="2" xfId="0" applyFont="1" applyFill="1" applyBorder="1" applyAlignment="1">
      <alignment horizontal="center" vertical="center"/>
    </xf>
    <xf numFmtId="0" fontId="30" fillId="4" borderId="2" xfId="79" applyNumberFormat="1" applyFont="1" applyFill="1" applyBorder="1" applyAlignment="1">
      <alignment horizontal="left" vertical="center" wrapText="1"/>
    </xf>
    <xf numFmtId="0" fontId="30" fillId="4" borderId="2" xfId="72" applyFont="1" applyFill="1" applyBorder="1" applyAlignment="1">
      <alignment horizontal="center" vertical="center" wrapText="1"/>
    </xf>
    <xf numFmtId="49" fontId="30" fillId="4" borderId="2" xfId="16" quotePrefix="1" applyNumberFormat="1" applyFont="1" applyFill="1" applyBorder="1" applyAlignment="1">
      <alignment horizontal="left" vertical="center" wrapText="1"/>
    </xf>
    <xf numFmtId="49" fontId="30" fillId="4" borderId="2" xfId="2" quotePrefix="1" applyNumberFormat="1" applyFont="1" applyFill="1" applyBorder="1" applyAlignment="1">
      <alignment horizontal="left" vertical="center" wrapText="1"/>
    </xf>
    <xf numFmtId="0" fontId="30" fillId="4" borderId="2" xfId="82" applyFont="1" applyFill="1" applyBorder="1" applyAlignment="1">
      <alignment horizontal="left" vertical="center" wrapText="1"/>
    </xf>
    <xf numFmtId="0" fontId="30" fillId="4" borderId="2" xfId="83" applyFont="1" applyFill="1" applyBorder="1" applyAlignment="1">
      <alignment horizontal="center" vertical="center" wrapText="1"/>
    </xf>
    <xf numFmtId="49" fontId="30" fillId="4" borderId="2" xfId="0" quotePrefix="1" applyNumberFormat="1" applyFont="1" applyFill="1" applyBorder="1" applyAlignment="1">
      <alignment horizontal="left" vertical="center" wrapText="1"/>
    </xf>
    <xf numFmtId="1" fontId="30" fillId="4" borderId="2" xfId="0" applyNumberFormat="1" applyFont="1" applyFill="1" applyBorder="1" applyAlignment="1">
      <alignment horizontal="center" vertical="center" wrapText="1"/>
    </xf>
    <xf numFmtId="49" fontId="30" fillId="4" borderId="2" xfId="0" applyNumberFormat="1" applyFont="1" applyFill="1" applyBorder="1" applyAlignment="1">
      <alignment horizontal="center" vertical="center" wrapText="1"/>
    </xf>
    <xf numFmtId="3" fontId="30" fillId="4" borderId="2" xfId="0" quotePrefix="1" applyNumberFormat="1" applyFont="1" applyFill="1" applyBorder="1" applyAlignment="1">
      <alignment horizontal="center" vertical="center"/>
    </xf>
    <xf numFmtId="3" fontId="30" fillId="3" borderId="0" xfId="0" applyNumberFormat="1" applyFont="1" applyFill="1" applyAlignment="1">
      <alignment horizontal="center" vertical="center" wrapText="1"/>
    </xf>
    <xf numFmtId="3" fontId="2" fillId="4" borderId="0" xfId="0" applyNumberFormat="1" applyFont="1" applyFill="1" applyAlignment="1">
      <alignment horizontal="center" vertical="center" wrapText="1"/>
    </xf>
    <xf numFmtId="3" fontId="2" fillId="3" borderId="0" xfId="0" applyNumberFormat="1" applyFont="1" applyFill="1" applyAlignment="1">
      <alignment horizontal="center" vertical="center" wrapText="1"/>
    </xf>
    <xf numFmtId="4" fontId="30" fillId="4" borderId="2" xfId="71" applyNumberFormat="1" applyFont="1" applyFill="1" applyBorder="1" applyAlignment="1">
      <alignment vertical="center" wrapText="1"/>
    </xf>
    <xf numFmtId="4" fontId="30" fillId="4" borderId="2" xfId="0" applyNumberFormat="1" applyFont="1" applyFill="1" applyBorder="1" applyAlignment="1">
      <alignment vertical="center"/>
    </xf>
    <xf numFmtId="49" fontId="30" fillId="4" borderId="2" xfId="0" applyNumberFormat="1" applyFont="1" applyFill="1" applyBorder="1" applyAlignment="1">
      <alignment horizontal="center" vertical="center"/>
    </xf>
    <xf numFmtId="1" fontId="30" fillId="4" borderId="2" xfId="0" applyNumberFormat="1" applyFont="1" applyFill="1" applyBorder="1" applyAlignment="1">
      <alignment horizontal="center" vertical="center"/>
    </xf>
    <xf numFmtId="4" fontId="30" fillId="4" borderId="2" xfId="11" applyNumberFormat="1" applyFont="1" applyFill="1" applyBorder="1" applyAlignment="1">
      <alignment vertical="center"/>
    </xf>
    <xf numFmtId="0" fontId="30" fillId="4" borderId="2" xfId="52" applyFont="1" applyFill="1" applyBorder="1" applyAlignment="1">
      <alignment horizontal="left" vertical="center" wrapText="1"/>
    </xf>
    <xf numFmtId="2" fontId="30" fillId="4" borderId="2" xfId="52" applyNumberFormat="1" applyFont="1" applyFill="1" applyBorder="1" applyAlignment="1">
      <alignment horizontal="center" vertical="center" wrapText="1"/>
    </xf>
    <xf numFmtId="0" fontId="30" fillId="4" borderId="2" xfId="0" quotePrefix="1" applyFont="1" applyFill="1" applyBorder="1" applyAlignment="1">
      <alignment horizontal="left" vertical="center" wrapText="1"/>
    </xf>
    <xf numFmtId="4" fontId="30" fillId="4" borderId="2" xfId="0" applyNumberFormat="1" applyFont="1" applyFill="1" applyBorder="1" applyAlignment="1">
      <alignment vertical="center" wrapText="1"/>
    </xf>
    <xf numFmtId="2" fontId="30" fillId="4" borderId="2" xfId="0" quotePrefix="1" applyNumberFormat="1" applyFont="1" applyFill="1" applyBorder="1" applyAlignment="1">
      <alignment horizontal="left" vertical="center" wrapText="1"/>
    </xf>
    <xf numFmtId="0" fontId="30" fillId="4" borderId="2" xfId="2" quotePrefix="1" applyFont="1" applyFill="1" applyBorder="1" applyAlignment="1">
      <alignment horizontal="left" vertical="center" wrapText="1"/>
    </xf>
    <xf numFmtId="0" fontId="30" fillId="5" borderId="2" xfId="0" applyFont="1" applyFill="1" applyBorder="1" applyAlignment="1">
      <alignment horizontal="center" vertical="center"/>
    </xf>
    <xf numFmtId="0" fontId="30" fillId="5" borderId="2" xfId="52" applyFont="1" applyFill="1" applyBorder="1" applyAlignment="1">
      <alignment horizontal="left" vertical="center" wrapText="1"/>
    </xf>
    <xf numFmtId="2" fontId="30" fillId="5" borderId="2" xfId="52" applyNumberFormat="1" applyFont="1" applyFill="1" applyBorder="1" applyAlignment="1">
      <alignment horizontal="center" vertical="center" wrapText="1"/>
    </xf>
    <xf numFmtId="4" fontId="30" fillId="5" borderId="2" xfId="71" applyNumberFormat="1" applyFont="1" applyFill="1" applyBorder="1" applyAlignment="1">
      <alignment horizontal="right" vertical="center" wrapText="1"/>
    </xf>
    <xf numFmtId="4" fontId="30" fillId="5" borderId="2" xfId="0" applyNumberFormat="1" applyFont="1" applyFill="1" applyBorder="1" applyAlignment="1">
      <alignment horizontal="right" vertical="center" wrapText="1"/>
    </xf>
    <xf numFmtId="3" fontId="30" fillId="5" borderId="0" xfId="0" applyNumberFormat="1" applyFont="1" applyFill="1" applyAlignment="1">
      <alignment horizontal="center" vertical="center" wrapText="1"/>
    </xf>
    <xf numFmtId="49" fontId="30" fillId="5" borderId="2" xfId="0" applyNumberFormat="1" applyFont="1" applyFill="1" applyBorder="1" applyAlignment="1">
      <alignment horizontal="left" vertical="center" wrapText="1"/>
    </xf>
    <xf numFmtId="2" fontId="2" fillId="5" borderId="0" xfId="0" applyNumberFormat="1" applyFont="1" applyFill="1" applyAlignment="1">
      <alignment horizontal="center" vertical="center" wrapText="1"/>
    </xf>
    <xf numFmtId="4" fontId="30" fillId="5" borderId="2" xfId="0" applyNumberFormat="1" applyFont="1" applyFill="1" applyBorder="1" applyAlignment="1">
      <alignment horizontal="right" vertical="center"/>
    </xf>
    <xf numFmtId="3" fontId="30" fillId="5" borderId="2" xfId="0" applyNumberFormat="1" applyFont="1" applyFill="1" applyBorder="1" applyAlignment="1">
      <alignment horizontal="center" vertical="center" wrapText="1"/>
    </xf>
    <xf numFmtId="182" fontId="28" fillId="0" borderId="6" xfId="0" applyNumberFormat="1" applyFont="1" applyBorder="1" applyAlignment="1">
      <alignment horizontal="center" vertical="center" wrapText="1"/>
    </xf>
    <xf numFmtId="1" fontId="30" fillId="5" borderId="2" xfId="0" applyNumberFormat="1" applyFont="1" applyFill="1" applyBorder="1" applyAlignment="1">
      <alignment horizontal="center" vertical="center" wrapText="1"/>
    </xf>
    <xf numFmtId="0" fontId="30" fillId="5" borderId="2" xfId="0" applyFont="1" applyFill="1" applyBorder="1" applyAlignment="1">
      <alignment horizontal="left" vertical="center" wrapText="1"/>
    </xf>
    <xf numFmtId="49" fontId="30" fillId="5" borderId="2" xfId="0" applyNumberFormat="1" applyFont="1" applyFill="1" applyBorder="1" applyAlignment="1">
      <alignment horizontal="center" vertical="center" wrapText="1"/>
    </xf>
    <xf numFmtId="3" fontId="30" fillId="5" borderId="2" xfId="0" quotePrefix="1" applyNumberFormat="1" applyFont="1" applyFill="1" applyBorder="1" applyAlignment="1">
      <alignment horizontal="center" vertical="center"/>
    </xf>
    <xf numFmtId="49" fontId="30" fillId="5" borderId="2" xfId="0" quotePrefix="1" applyNumberFormat="1" applyFont="1" applyFill="1" applyBorder="1" applyAlignment="1">
      <alignment horizontal="left" vertical="center" wrapText="1"/>
    </xf>
    <xf numFmtId="184" fontId="30" fillId="5" borderId="2" xfId="0" applyNumberFormat="1" applyFont="1" applyFill="1" applyBorder="1" applyAlignment="1">
      <alignment horizontal="center" vertical="center"/>
    </xf>
    <xf numFmtId="165" fontId="30" fillId="5" borderId="2" xfId="0" applyNumberFormat="1" applyFont="1" applyFill="1" applyBorder="1" applyAlignment="1">
      <alignment horizontal="left" vertical="center" wrapText="1"/>
    </xf>
    <xf numFmtId="2" fontId="30" fillId="5" borderId="2" xfId="0" applyNumberFormat="1" applyFont="1" applyFill="1" applyBorder="1" applyAlignment="1">
      <alignment horizontal="center" vertical="center" wrapText="1"/>
    </xf>
    <xf numFmtId="49" fontId="30" fillId="5" borderId="2" xfId="16" applyNumberFormat="1" applyFont="1" applyFill="1" applyBorder="1" applyAlignment="1">
      <alignment horizontal="left" vertical="center" wrapText="1"/>
    </xf>
    <xf numFmtId="165" fontId="35" fillId="5" borderId="0" xfId="0" applyNumberFormat="1" applyFont="1" applyFill="1" applyAlignment="1">
      <alignment horizontal="center" vertical="center" wrapText="1"/>
    </xf>
    <xf numFmtId="2" fontId="30" fillId="5" borderId="2" xfId="0" applyNumberFormat="1" applyFont="1" applyFill="1" applyBorder="1" applyAlignment="1">
      <alignment horizontal="center" vertical="center"/>
    </xf>
    <xf numFmtId="3" fontId="30" fillId="5" borderId="2" xfId="0" applyNumberFormat="1" applyFont="1" applyFill="1" applyBorder="1" applyAlignment="1">
      <alignment horizontal="center" vertical="center"/>
    </xf>
    <xf numFmtId="165" fontId="30" fillId="5" borderId="2" xfId="0" applyNumberFormat="1" applyFont="1" applyFill="1" applyBorder="1" applyAlignment="1">
      <alignment horizontal="center" vertical="center" wrapText="1"/>
    </xf>
    <xf numFmtId="0" fontId="30" fillId="5" borderId="2" xfId="11" applyFont="1" applyFill="1" applyBorder="1" applyAlignment="1">
      <alignment horizontal="center" vertical="center" wrapText="1"/>
    </xf>
    <xf numFmtId="4" fontId="30" fillId="5" borderId="2" xfId="11" applyNumberFormat="1" applyFont="1" applyFill="1" applyBorder="1" applyAlignment="1">
      <alignment horizontal="right" vertical="center"/>
    </xf>
    <xf numFmtId="49" fontId="30" fillId="5" borderId="2" xfId="11" applyNumberFormat="1" applyFont="1" applyFill="1" applyBorder="1" applyAlignment="1">
      <alignment horizontal="left" vertical="center" wrapText="1"/>
    </xf>
    <xf numFmtId="0" fontId="30" fillId="5" borderId="2" xfId="79" applyNumberFormat="1" applyFont="1" applyFill="1" applyBorder="1" applyAlignment="1">
      <alignment horizontal="left" vertical="center" wrapText="1"/>
    </xf>
    <xf numFmtId="0" fontId="30" fillId="5" borderId="2" xfId="72" applyFont="1" applyFill="1" applyBorder="1" applyAlignment="1">
      <alignment horizontal="center" vertical="center" wrapText="1"/>
    </xf>
    <xf numFmtId="49" fontId="30" fillId="5" borderId="2" xfId="16" quotePrefix="1" applyNumberFormat="1" applyFont="1" applyFill="1" applyBorder="1" applyAlignment="1">
      <alignment horizontal="left" vertical="center" wrapText="1"/>
    </xf>
    <xf numFmtId="49" fontId="30" fillId="5" borderId="2" xfId="2" quotePrefix="1" applyNumberFormat="1" applyFont="1" applyFill="1" applyBorder="1" applyAlignment="1">
      <alignment horizontal="left" vertical="center" wrapText="1"/>
    </xf>
    <xf numFmtId="0" fontId="30" fillId="5" borderId="2" xfId="82" applyFont="1" applyFill="1" applyBorder="1" applyAlignment="1">
      <alignment horizontal="left" vertical="center" wrapText="1"/>
    </xf>
    <xf numFmtId="0" fontId="30" fillId="5" borderId="2" xfId="83" applyFont="1" applyFill="1" applyBorder="1" applyAlignment="1">
      <alignment horizontal="center" vertical="center" wrapText="1"/>
    </xf>
    <xf numFmtId="0" fontId="30" fillId="5" borderId="2" xfId="0" applyFont="1" applyFill="1" applyBorder="1" applyAlignment="1">
      <alignment horizontal="center" vertical="center" wrapText="1"/>
    </xf>
    <xf numFmtId="3" fontId="30" fillId="5" borderId="2" xfId="14" applyNumberFormat="1" applyFont="1" applyFill="1" applyBorder="1" applyAlignment="1">
      <alignment horizontal="center" vertical="center" wrapText="1"/>
    </xf>
    <xf numFmtId="49" fontId="30" fillId="5" borderId="2" xfId="2" applyNumberFormat="1" applyFont="1" applyFill="1" applyBorder="1" applyAlignment="1">
      <alignment horizontal="left" vertical="center" wrapText="1"/>
    </xf>
    <xf numFmtId="3" fontId="30" fillId="6" borderId="0" xfId="0" applyNumberFormat="1" applyFont="1" applyFill="1" applyAlignment="1">
      <alignment horizontal="center" vertical="center" wrapText="1"/>
    </xf>
    <xf numFmtId="165" fontId="35" fillId="6" borderId="0" xfId="0" applyNumberFormat="1" applyFont="1" applyFill="1" applyAlignment="1">
      <alignment horizontal="center" vertical="center" wrapText="1"/>
    </xf>
    <xf numFmtId="3" fontId="2" fillId="6" borderId="0" xfId="0" applyNumberFormat="1" applyFont="1" applyFill="1" applyAlignment="1">
      <alignment horizontal="center" vertical="center" wrapText="1"/>
    </xf>
    <xf numFmtId="4" fontId="30" fillId="6" borderId="0" xfId="0" applyNumberFormat="1" applyFont="1" applyFill="1" applyAlignment="1">
      <alignment horizontal="center" vertical="center" wrapText="1"/>
    </xf>
    <xf numFmtId="2" fontId="2" fillId="6" borderId="0" xfId="0" applyNumberFormat="1" applyFont="1" applyFill="1" applyAlignment="1">
      <alignment horizontal="center" vertical="center" wrapText="1"/>
    </xf>
    <xf numFmtId="49" fontId="30" fillId="6" borderId="2" xfId="0" applyNumberFormat="1" applyFont="1" applyFill="1" applyBorder="1" applyAlignment="1">
      <alignment horizontal="left" vertical="center" wrapText="1"/>
    </xf>
    <xf numFmtId="2" fontId="30" fillId="6" borderId="2" xfId="0" applyNumberFormat="1" applyFont="1" applyFill="1" applyBorder="1" applyAlignment="1">
      <alignment horizontal="left" vertical="center" wrapText="1"/>
    </xf>
    <xf numFmtId="49" fontId="2" fillId="7" borderId="0" xfId="0" applyNumberFormat="1" applyFont="1" applyFill="1" applyAlignment="1">
      <alignment horizontal="center" vertical="center" wrapText="1"/>
    </xf>
    <xf numFmtId="4" fontId="2" fillId="7" borderId="0" xfId="0" applyNumberFormat="1" applyFont="1" applyFill="1" applyAlignment="1">
      <alignment horizontal="center" vertical="center" wrapText="1"/>
    </xf>
    <xf numFmtId="182" fontId="2" fillId="7" borderId="0" xfId="0" applyNumberFormat="1" applyFont="1" applyFill="1" applyAlignment="1">
      <alignment horizontal="center" vertical="center" wrapText="1"/>
    </xf>
    <xf numFmtId="2" fontId="30" fillId="7" borderId="0" xfId="0" applyNumberFormat="1" applyFont="1" applyFill="1" applyAlignment="1">
      <alignment horizontal="left" vertical="center" wrapText="1"/>
    </xf>
    <xf numFmtId="3" fontId="2" fillId="7" borderId="0" xfId="0" applyNumberFormat="1" applyFont="1" applyFill="1" applyAlignment="1">
      <alignment horizontal="center" vertical="center" wrapText="1"/>
    </xf>
    <xf numFmtId="2" fontId="2" fillId="7" borderId="0" xfId="0" applyNumberFormat="1" applyFont="1" applyFill="1" applyAlignment="1">
      <alignment horizontal="center" vertical="center" wrapText="1"/>
    </xf>
    <xf numFmtId="3" fontId="2" fillId="7" borderId="0" xfId="0" applyNumberFormat="1" applyFont="1" applyFill="1" applyAlignment="1">
      <alignment horizontal="center" vertical="center"/>
    </xf>
    <xf numFmtId="4" fontId="2" fillId="7" borderId="0" xfId="0" applyNumberFormat="1" applyFont="1" applyFill="1" applyAlignment="1">
      <alignment horizontal="center" vertical="center"/>
    </xf>
    <xf numFmtId="2" fontId="2" fillId="7" borderId="0" xfId="0" applyNumberFormat="1" applyFont="1" applyFill="1" applyAlignment="1">
      <alignment horizontal="center" vertical="center"/>
    </xf>
    <xf numFmtId="2" fontId="3" fillId="7" borderId="0" xfId="0" applyNumberFormat="1" applyFont="1" applyFill="1" applyAlignment="1">
      <alignment vertical="center" wrapText="1"/>
    </xf>
    <xf numFmtId="3" fontId="30" fillId="7" borderId="0" xfId="0" applyNumberFormat="1" applyFont="1" applyFill="1" applyAlignment="1">
      <alignment horizontal="center" vertical="center" wrapText="1"/>
    </xf>
    <xf numFmtId="4" fontId="30" fillId="7" borderId="0" xfId="0" applyNumberFormat="1" applyFont="1" applyFill="1" applyAlignment="1">
      <alignment horizontal="center" vertical="center" wrapText="1"/>
    </xf>
    <xf numFmtId="2" fontId="28" fillId="7" borderId="0" xfId="0" applyNumberFormat="1" applyFont="1" applyFill="1" applyAlignment="1">
      <alignment horizontal="center" vertical="center" wrapText="1"/>
    </xf>
    <xf numFmtId="4" fontId="28" fillId="7" borderId="2" xfId="0" applyNumberFormat="1" applyFont="1" applyFill="1" applyBorder="1" applyAlignment="1">
      <alignment horizontal="center" vertical="center" wrapText="1"/>
    </xf>
    <xf numFmtId="182" fontId="28" fillId="7" borderId="2" xfId="0" applyNumberFormat="1" applyFont="1" applyFill="1" applyBorder="1" applyAlignment="1">
      <alignment horizontal="center" vertical="center" wrapText="1"/>
    </xf>
    <xf numFmtId="2" fontId="30" fillId="7" borderId="0" xfId="0" applyNumberFormat="1" applyFont="1" applyFill="1" applyAlignment="1">
      <alignment horizontal="center" vertical="center" wrapText="1"/>
    </xf>
    <xf numFmtId="165" fontId="29" fillId="7" borderId="2" xfId="0" applyNumberFormat="1" applyFont="1" applyFill="1" applyBorder="1" applyAlignment="1">
      <alignment horizontal="center" vertical="center" wrapText="1"/>
    </xf>
    <xf numFmtId="165" fontId="29" fillId="7" borderId="0" xfId="0" applyNumberFormat="1" applyFont="1" applyFill="1" applyAlignment="1">
      <alignment horizontal="center" vertical="center" wrapText="1"/>
    </xf>
    <xf numFmtId="49" fontId="36" fillId="7" borderId="2" xfId="0" applyNumberFormat="1" applyFont="1" applyFill="1" applyBorder="1" applyAlignment="1">
      <alignment horizontal="left" vertical="center"/>
    </xf>
    <xf numFmtId="3" fontId="28" fillId="7" borderId="2" xfId="0" applyNumberFormat="1" applyFont="1" applyFill="1" applyBorder="1" applyAlignment="1">
      <alignment horizontal="center" vertical="center" wrapText="1"/>
    </xf>
    <xf numFmtId="49" fontId="29" fillId="7" borderId="2" xfId="0" applyNumberFormat="1" applyFont="1" applyFill="1" applyBorder="1" applyAlignment="1">
      <alignment horizontal="left" vertical="center" wrapText="1"/>
    </xf>
    <xf numFmtId="165" fontId="29" fillId="7" borderId="2" xfId="0" applyNumberFormat="1" applyFont="1" applyFill="1" applyBorder="1" applyAlignment="1">
      <alignment horizontal="left" vertical="center" wrapText="1"/>
    </xf>
    <xf numFmtId="49" fontId="1" fillId="7" borderId="2" xfId="0" applyNumberFormat="1" applyFont="1" applyFill="1" applyBorder="1" applyAlignment="1">
      <alignment horizontal="left" vertical="center"/>
    </xf>
    <xf numFmtId="4" fontId="35" fillId="7" borderId="2" xfId="0" applyNumberFormat="1" applyFont="1" applyFill="1" applyBorder="1" applyAlignment="1">
      <alignment horizontal="center" vertical="center" wrapText="1"/>
    </xf>
    <xf numFmtId="0" fontId="30" fillId="7" borderId="2" xfId="0" applyFont="1" applyFill="1" applyBorder="1" applyAlignment="1">
      <alignment horizontal="center" vertical="center"/>
    </xf>
    <xf numFmtId="4" fontId="30" fillId="7" borderId="2" xfId="71" applyNumberFormat="1" applyFont="1" applyFill="1" applyBorder="1" applyAlignment="1">
      <alignment horizontal="center" vertical="center" wrapText="1"/>
    </xf>
    <xf numFmtId="4" fontId="30" fillId="7" borderId="2" xfId="0" applyNumberFormat="1" applyFont="1" applyFill="1" applyBorder="1" applyAlignment="1">
      <alignment horizontal="center" vertical="center" wrapText="1"/>
    </xf>
    <xf numFmtId="2" fontId="30" fillId="7" borderId="2" xfId="0" applyNumberFormat="1" applyFont="1" applyFill="1" applyBorder="1" applyAlignment="1">
      <alignment horizontal="left" vertical="center" wrapText="1"/>
    </xf>
    <xf numFmtId="165" fontId="35" fillId="7" borderId="0" xfId="0" applyNumberFormat="1" applyFont="1" applyFill="1" applyAlignment="1">
      <alignment horizontal="center" vertical="center" wrapText="1"/>
    </xf>
    <xf numFmtId="0" fontId="28" fillId="7" borderId="2" xfId="0" applyFont="1" applyFill="1" applyBorder="1" applyAlignment="1">
      <alignment horizontal="center" vertical="center"/>
    </xf>
    <xf numFmtId="0" fontId="28" fillId="7" borderId="2" xfId="0" applyFont="1" applyFill="1" applyBorder="1" applyAlignment="1">
      <alignment vertical="center" wrapText="1"/>
    </xf>
    <xf numFmtId="0" fontId="28" fillId="7" borderId="2" xfId="0" applyFont="1" applyFill="1" applyBorder="1" applyAlignment="1">
      <alignment horizontal="center" vertical="center" wrapText="1"/>
    </xf>
    <xf numFmtId="49" fontId="28" fillId="7" borderId="2" xfId="0" applyNumberFormat="1" applyFont="1" applyFill="1" applyBorder="1" applyAlignment="1">
      <alignment vertical="center" wrapText="1"/>
    </xf>
    <xf numFmtId="2" fontId="28" fillId="7" borderId="2" xfId="0" applyNumberFormat="1" applyFont="1" applyFill="1" applyBorder="1" applyAlignment="1">
      <alignment horizontal="left" vertical="center" wrapText="1"/>
    </xf>
    <xf numFmtId="3" fontId="28" fillId="7" borderId="0" xfId="0" applyNumberFormat="1" applyFont="1" applyFill="1" applyAlignment="1">
      <alignment horizontal="center" vertical="center" wrapText="1"/>
    </xf>
    <xf numFmtId="4" fontId="28" fillId="7" borderId="0" xfId="0" applyNumberFormat="1" applyFont="1" applyFill="1" applyAlignment="1">
      <alignment horizontal="center" vertical="center" wrapText="1"/>
    </xf>
    <xf numFmtId="0" fontId="35" fillId="7" borderId="2" xfId="0" applyFont="1" applyFill="1" applyBorder="1" applyAlignment="1">
      <alignment horizontal="center" vertical="center"/>
    </xf>
    <xf numFmtId="2" fontId="35" fillId="7" borderId="2" xfId="0" applyNumberFormat="1" applyFont="1" applyFill="1" applyBorder="1" applyAlignment="1">
      <alignment horizontal="left" vertical="center" wrapText="1"/>
    </xf>
    <xf numFmtId="0" fontId="35" fillId="7" borderId="2" xfId="0" applyFont="1" applyFill="1" applyBorder="1" applyAlignment="1">
      <alignment horizontal="center" vertical="center" wrapText="1"/>
    </xf>
    <xf numFmtId="4" fontId="35" fillId="7" borderId="2" xfId="71" applyNumberFormat="1" applyFont="1" applyFill="1" applyBorder="1" applyAlignment="1">
      <alignment horizontal="center" vertical="center" wrapText="1"/>
    </xf>
    <xf numFmtId="49" fontId="35" fillId="7" borderId="2" xfId="0" applyNumberFormat="1" applyFont="1" applyFill="1" applyBorder="1" applyAlignment="1">
      <alignment vertical="center" wrapText="1"/>
    </xf>
    <xf numFmtId="3" fontId="35" fillId="7" borderId="0" xfId="0" applyNumberFormat="1" applyFont="1" applyFill="1" applyAlignment="1">
      <alignment horizontal="center" vertical="center" wrapText="1"/>
    </xf>
    <xf numFmtId="4" fontId="35" fillId="7" borderId="0" xfId="0" applyNumberFormat="1" applyFont="1" applyFill="1" applyAlignment="1">
      <alignment horizontal="center" vertical="center" wrapText="1"/>
    </xf>
    <xf numFmtId="1" fontId="30" fillId="7" borderId="2" xfId="0" applyNumberFormat="1" applyFont="1" applyFill="1" applyBorder="1" applyAlignment="1">
      <alignment horizontal="center" vertical="center" wrapText="1"/>
    </xf>
    <xf numFmtId="165" fontId="30" fillId="7" borderId="2" xfId="0" applyNumberFormat="1" applyFont="1" applyFill="1" applyBorder="1" applyAlignment="1">
      <alignment horizontal="left" vertical="center" wrapText="1"/>
    </xf>
    <xf numFmtId="2" fontId="30" fillId="7" borderId="2" xfId="0" applyNumberFormat="1" applyFont="1" applyFill="1" applyBorder="1" applyAlignment="1">
      <alignment horizontal="center" vertical="center"/>
    </xf>
    <xf numFmtId="0" fontId="30" fillId="7" borderId="2" xfId="11" applyFont="1" applyFill="1" applyBorder="1" applyAlignment="1">
      <alignment horizontal="center" vertical="center" wrapText="1"/>
    </xf>
    <xf numFmtId="49" fontId="30" fillId="7" borderId="2" xfId="0" applyNumberFormat="1" applyFont="1" applyFill="1" applyBorder="1" applyAlignment="1">
      <alignment horizontal="left" vertical="center" wrapText="1"/>
    </xf>
    <xf numFmtId="1" fontId="28" fillId="7" borderId="2" xfId="0" applyNumberFormat="1" applyFont="1" applyFill="1" applyBorder="1" applyAlignment="1">
      <alignment horizontal="center" vertical="center"/>
    </xf>
    <xf numFmtId="165" fontId="28" fillId="7" borderId="2" xfId="0" applyNumberFormat="1" applyFont="1" applyFill="1" applyBorder="1" applyAlignment="1">
      <alignment horizontal="left" vertical="center"/>
    </xf>
    <xf numFmtId="165" fontId="35" fillId="7" borderId="2" xfId="0" applyNumberFormat="1" applyFont="1" applyFill="1" applyBorder="1" applyAlignment="1">
      <alignment horizontal="center" vertical="center"/>
    </xf>
    <xf numFmtId="186" fontId="35" fillId="7" borderId="2" xfId="0" applyNumberFormat="1" applyFont="1" applyFill="1" applyBorder="1" applyAlignment="1">
      <alignment horizontal="center" vertical="center"/>
    </xf>
    <xf numFmtId="4" fontId="28" fillId="7" borderId="2" xfId="0" applyNumberFormat="1" applyFont="1" applyFill="1" applyBorder="1" applyAlignment="1">
      <alignment horizontal="center" vertical="center"/>
    </xf>
    <xf numFmtId="49" fontId="35" fillId="7" borderId="2" xfId="0" applyNumberFormat="1" applyFont="1" applyFill="1" applyBorder="1" applyAlignment="1">
      <alignment horizontal="center" vertical="center"/>
    </xf>
    <xf numFmtId="3" fontId="1" fillId="7" borderId="0" xfId="0" applyNumberFormat="1" applyFont="1" applyFill="1" applyAlignment="1">
      <alignment horizontal="center" vertical="center" wrapText="1"/>
    </xf>
    <xf numFmtId="4" fontId="1" fillId="7" borderId="0" xfId="0" applyNumberFormat="1" applyFont="1" applyFill="1" applyAlignment="1">
      <alignment horizontal="center" vertical="center" wrapText="1"/>
    </xf>
    <xf numFmtId="2" fontId="1" fillId="7" borderId="0" xfId="0" applyNumberFormat="1" applyFont="1" applyFill="1" applyAlignment="1">
      <alignment horizontal="center" vertical="center" wrapText="1"/>
    </xf>
    <xf numFmtId="1" fontId="35" fillId="7" borderId="2" xfId="0" applyNumberFormat="1" applyFont="1" applyFill="1" applyBorder="1" applyAlignment="1">
      <alignment horizontal="center" vertical="center"/>
    </xf>
    <xf numFmtId="2" fontId="35" fillId="7" borderId="2" xfId="0" applyNumberFormat="1" applyFont="1" applyFill="1" applyBorder="1" applyAlignment="1">
      <alignment horizontal="center" vertical="center" wrapText="1"/>
    </xf>
    <xf numFmtId="4" fontId="35" fillId="7" borderId="2" xfId="0" applyNumberFormat="1" applyFont="1" applyFill="1" applyBorder="1" applyAlignment="1">
      <alignment horizontal="center" vertical="center"/>
    </xf>
    <xf numFmtId="1" fontId="30" fillId="7" borderId="2" xfId="0" applyNumberFormat="1" applyFont="1" applyFill="1" applyBorder="1" applyAlignment="1">
      <alignment horizontal="center" vertical="center"/>
    </xf>
    <xf numFmtId="0" fontId="30" fillId="7" borderId="2" xfId="0" applyFont="1" applyFill="1" applyBorder="1" applyAlignment="1">
      <alignment horizontal="left" vertical="center" wrapText="1"/>
    </xf>
    <xf numFmtId="4" fontId="30" fillId="7" borderId="2" xfId="11" applyNumberFormat="1" applyFont="1" applyFill="1" applyBorder="1" applyAlignment="1">
      <alignment horizontal="center" vertical="center"/>
    </xf>
    <xf numFmtId="49" fontId="30" fillId="7" borderId="2" xfId="11" applyNumberFormat="1" applyFont="1" applyFill="1" applyBorder="1" applyAlignment="1">
      <alignment horizontal="left" vertical="center" wrapText="1"/>
    </xf>
    <xf numFmtId="0" fontId="28" fillId="7" borderId="2" xfId="0" applyFont="1" applyFill="1" applyBorder="1" applyAlignment="1">
      <alignment horizontal="left" vertical="center" wrapText="1"/>
    </xf>
    <xf numFmtId="0" fontId="28" fillId="7" borderId="2" xfId="11" applyFont="1" applyFill="1" applyBorder="1" applyAlignment="1">
      <alignment horizontal="center" vertical="center" wrapText="1"/>
    </xf>
    <xf numFmtId="2" fontId="28" fillId="7" borderId="2" xfId="11" applyNumberFormat="1" applyFont="1" applyFill="1" applyBorder="1" applyAlignment="1">
      <alignment horizontal="center" vertical="center" wrapText="1"/>
    </xf>
    <xf numFmtId="49" fontId="28" fillId="7" borderId="2" xfId="11" applyNumberFormat="1" applyFont="1" applyFill="1" applyBorder="1" applyAlignment="1">
      <alignment horizontal="left" vertical="center" wrapText="1"/>
    </xf>
    <xf numFmtId="49" fontId="28" fillId="7" borderId="2" xfId="0" applyNumberFormat="1" applyFont="1" applyFill="1" applyBorder="1" applyAlignment="1">
      <alignment horizontal="left" vertical="center" wrapText="1"/>
    </xf>
    <xf numFmtId="2" fontId="35" fillId="7" borderId="2" xfId="0" applyNumberFormat="1" applyFont="1" applyFill="1" applyBorder="1" applyAlignment="1">
      <alignment horizontal="left" vertical="center"/>
    </xf>
    <xf numFmtId="2" fontId="35" fillId="7" borderId="2" xfId="0" applyNumberFormat="1" applyFont="1" applyFill="1" applyBorder="1" applyAlignment="1">
      <alignment horizontal="center" vertical="center"/>
    </xf>
    <xf numFmtId="49" fontId="29" fillId="7" borderId="2" xfId="0" quotePrefix="1" applyNumberFormat="1" applyFont="1" applyFill="1" applyBorder="1" applyAlignment="1">
      <alignment horizontal="center" vertical="center" wrapText="1"/>
    </xf>
    <xf numFmtId="183" fontId="29" fillId="7" borderId="2" xfId="7" applyNumberFormat="1" applyFont="1" applyFill="1" applyBorder="1" applyAlignment="1">
      <alignment horizontal="left" vertical="center" wrapText="1"/>
    </xf>
    <xf numFmtId="2" fontId="3" fillId="7" borderId="0" xfId="0" applyNumberFormat="1" applyFont="1" applyFill="1" applyAlignment="1">
      <alignment horizontal="center" vertical="center" wrapText="1"/>
    </xf>
    <xf numFmtId="0" fontId="30" fillId="7" borderId="2" xfId="52" applyFont="1" applyFill="1" applyBorder="1" applyAlignment="1">
      <alignment horizontal="left" vertical="center" wrapText="1"/>
    </xf>
    <xf numFmtId="2" fontId="30" fillId="7" borderId="2" xfId="52" applyNumberFormat="1" applyFont="1" applyFill="1" applyBorder="1" applyAlignment="1">
      <alignment horizontal="center" vertical="center" wrapText="1"/>
    </xf>
    <xf numFmtId="4" fontId="30" fillId="7" borderId="2" xfId="14" applyNumberFormat="1" applyFont="1" applyFill="1" applyBorder="1" applyAlignment="1">
      <alignment horizontal="center" vertical="center"/>
    </xf>
    <xf numFmtId="183" fontId="30" fillId="7" borderId="2" xfId="7" quotePrefix="1" applyNumberFormat="1" applyFont="1" applyFill="1" applyBorder="1" applyAlignment="1">
      <alignment horizontal="left" vertical="center" wrapText="1"/>
    </xf>
    <xf numFmtId="0" fontId="28" fillId="7" borderId="2" xfId="52" applyFont="1" applyFill="1" applyBorder="1" applyAlignment="1">
      <alignment horizontal="left" vertical="center" wrapText="1"/>
    </xf>
    <xf numFmtId="2" fontId="28" fillId="7" borderId="2" xfId="52" applyNumberFormat="1" applyFont="1" applyFill="1" applyBorder="1" applyAlignment="1">
      <alignment horizontal="center" vertical="center" wrapText="1"/>
    </xf>
    <xf numFmtId="4" fontId="28" fillId="7" borderId="2" xfId="71" applyNumberFormat="1" applyFont="1" applyFill="1" applyBorder="1" applyAlignment="1">
      <alignment horizontal="center" vertical="center" wrapText="1"/>
    </xf>
    <xf numFmtId="183" fontId="28" fillId="7" borderId="2" xfId="7" quotePrefix="1" applyNumberFormat="1" applyFont="1" applyFill="1" applyBorder="1" applyAlignment="1">
      <alignment horizontal="left" vertical="center" wrapText="1"/>
    </xf>
    <xf numFmtId="1" fontId="35" fillId="7" borderId="2" xfId="0" applyNumberFormat="1" applyFont="1" applyFill="1" applyBorder="1" applyAlignment="1">
      <alignment horizontal="center" vertical="center" wrapText="1"/>
    </xf>
    <xf numFmtId="2" fontId="35" fillId="7" borderId="2" xfId="0" quotePrefix="1" applyNumberFormat="1" applyFont="1" applyFill="1" applyBorder="1" applyAlignment="1">
      <alignment horizontal="center" vertical="center" wrapText="1"/>
    </xf>
    <xf numFmtId="49" fontId="28" fillId="7" borderId="2" xfId="0" quotePrefix="1" applyNumberFormat="1" applyFont="1" applyFill="1" applyBorder="1" applyAlignment="1">
      <alignment horizontal="left" vertical="center" wrapText="1"/>
    </xf>
    <xf numFmtId="49" fontId="30" fillId="7" borderId="2" xfId="0" quotePrefix="1" applyNumberFormat="1" applyFont="1" applyFill="1" applyBorder="1" applyAlignment="1">
      <alignment horizontal="left" vertical="center" wrapText="1"/>
    </xf>
    <xf numFmtId="1" fontId="28" fillId="7" borderId="2" xfId="0" applyNumberFormat="1" applyFont="1" applyFill="1" applyBorder="1" applyAlignment="1">
      <alignment horizontal="center" vertical="center" wrapText="1"/>
    </xf>
    <xf numFmtId="0" fontId="28" fillId="7" borderId="2" xfId="0" quotePrefix="1" applyFont="1" applyFill="1" applyBorder="1" applyAlignment="1">
      <alignment horizontal="left" vertical="center" wrapText="1"/>
    </xf>
    <xf numFmtId="2" fontId="28" fillId="7" borderId="2" xfId="0" applyNumberFormat="1" applyFont="1" applyFill="1" applyBorder="1" applyAlignment="1">
      <alignment horizontal="center" vertical="center" wrapText="1"/>
    </xf>
    <xf numFmtId="2" fontId="28" fillId="7" borderId="2" xfId="0" quotePrefix="1" applyNumberFormat="1" applyFont="1" applyFill="1" applyBorder="1" applyAlignment="1">
      <alignment horizontal="left" vertical="center" wrapText="1"/>
    </xf>
    <xf numFmtId="49" fontId="35" fillId="7" borderId="2" xfId="0" applyNumberFormat="1" applyFont="1" applyFill="1" applyBorder="1" applyAlignment="1">
      <alignment horizontal="center" vertical="center" wrapText="1"/>
    </xf>
    <xf numFmtId="2" fontId="34" fillId="7" borderId="0" xfId="0" applyNumberFormat="1" applyFont="1" applyFill="1" applyAlignment="1">
      <alignment horizontal="center" vertical="center" wrapText="1"/>
    </xf>
    <xf numFmtId="0" fontId="28" fillId="7" borderId="2" xfId="1" applyFont="1" applyFill="1" applyBorder="1" applyAlignment="1">
      <alignment horizontal="left" vertical="center" wrapText="1"/>
    </xf>
    <xf numFmtId="0" fontId="35" fillId="7" borderId="2" xfId="0" applyFont="1" applyFill="1" applyBorder="1" applyAlignment="1">
      <alignment vertical="center"/>
    </xf>
    <xf numFmtId="49" fontId="28" fillId="7" borderId="2" xfId="0" applyNumberFormat="1" applyFont="1" applyFill="1" applyBorder="1" applyAlignment="1">
      <alignment horizontal="center" vertical="center"/>
    </xf>
    <xf numFmtId="0" fontId="28" fillId="7" borderId="2" xfId="0" applyFont="1" applyFill="1" applyBorder="1" applyAlignment="1">
      <alignment horizontal="left" vertical="center"/>
    </xf>
    <xf numFmtId="0" fontId="30" fillId="7" borderId="2" xfId="79" applyNumberFormat="1" applyFont="1" applyFill="1" applyBorder="1" applyAlignment="1">
      <alignment horizontal="left" vertical="center" wrapText="1"/>
    </xf>
    <xf numFmtId="0" fontId="30" fillId="7" borderId="2" xfId="72" applyFont="1" applyFill="1" applyBorder="1" applyAlignment="1">
      <alignment horizontal="center" vertical="center" wrapText="1"/>
    </xf>
    <xf numFmtId="2" fontId="30" fillId="7" borderId="2" xfId="72" applyNumberFormat="1" applyFont="1" applyFill="1" applyBorder="1" applyAlignment="1">
      <alignment horizontal="center" vertical="center" wrapText="1"/>
    </xf>
    <xf numFmtId="49" fontId="30" fillId="7" borderId="2" xfId="2" applyNumberFormat="1" applyFont="1" applyFill="1" applyBorder="1" applyAlignment="1">
      <alignment horizontal="left" vertical="center" wrapText="1"/>
    </xf>
    <xf numFmtId="0" fontId="35" fillId="7" borderId="2" xfId="0" applyFont="1" applyFill="1" applyBorder="1" applyAlignment="1">
      <alignment horizontal="left" vertical="center"/>
    </xf>
    <xf numFmtId="0" fontId="35" fillId="7" borderId="2" xfId="83" applyFont="1" applyFill="1" applyBorder="1" applyAlignment="1">
      <alignment horizontal="center" vertical="center" wrapText="1"/>
    </xf>
    <xf numFmtId="49" fontId="35" fillId="7" borderId="2" xfId="2" quotePrefix="1" applyNumberFormat="1" applyFont="1" applyFill="1" applyBorder="1" applyAlignment="1">
      <alignment horizontal="center" vertical="center" wrapText="1"/>
    </xf>
    <xf numFmtId="0" fontId="35" fillId="7" borderId="2" xfId="2" applyFont="1" applyFill="1" applyBorder="1" applyAlignment="1">
      <alignment horizontal="left" vertical="center" wrapText="1"/>
    </xf>
    <xf numFmtId="0" fontId="30" fillId="7" borderId="2" xfId="72" applyFont="1" applyFill="1" applyBorder="1" applyAlignment="1">
      <alignment horizontal="left" vertical="center" wrapText="1"/>
    </xf>
    <xf numFmtId="4" fontId="30" fillId="7" borderId="2" xfId="2" applyNumberFormat="1" applyFont="1" applyFill="1" applyBorder="1" applyAlignment="1">
      <alignment horizontal="center" vertical="center"/>
    </xf>
    <xf numFmtId="182" fontId="30" fillId="7" borderId="2" xfId="0" applyNumberFormat="1" applyFont="1" applyFill="1" applyBorder="1" applyAlignment="1">
      <alignment horizontal="center" vertical="center" wrapText="1"/>
    </xf>
    <xf numFmtId="0" fontId="30" fillId="7" borderId="2" xfId="2" quotePrefix="1" applyFont="1" applyFill="1" applyBorder="1" applyAlignment="1">
      <alignment horizontal="left" vertical="center" wrapText="1"/>
    </xf>
    <xf numFmtId="1" fontId="2" fillId="7" borderId="0" xfId="0" applyNumberFormat="1" applyFont="1" applyFill="1" applyAlignment="1">
      <alignment horizontal="center" vertical="center" wrapText="1"/>
    </xf>
    <xf numFmtId="0" fontId="30" fillId="6" borderId="2" xfId="0" applyFont="1" applyFill="1" applyBorder="1" applyAlignment="1">
      <alignment horizontal="center" vertical="center"/>
    </xf>
    <xf numFmtId="0" fontId="30" fillId="6" borderId="2" xfId="0" applyFont="1" applyFill="1" applyBorder="1" applyAlignment="1">
      <alignment vertical="center" wrapText="1"/>
    </xf>
    <xf numFmtId="0" fontId="30" fillId="6" borderId="2" xfId="0" applyFont="1" applyFill="1" applyBorder="1" applyAlignment="1">
      <alignment horizontal="center" vertical="center" wrapText="1"/>
    </xf>
    <xf numFmtId="4" fontId="30" fillId="6" borderId="2" xfId="71" applyNumberFormat="1" applyFont="1" applyFill="1" applyBorder="1" applyAlignment="1">
      <alignment horizontal="center" vertical="center" wrapText="1"/>
    </xf>
    <xf numFmtId="4" fontId="30" fillId="6" borderId="2" xfId="0" applyNumberFormat="1" applyFont="1" applyFill="1" applyBorder="1" applyAlignment="1">
      <alignment horizontal="center" vertical="center" wrapText="1"/>
    </xf>
    <xf numFmtId="49" fontId="30" fillId="6" borderId="2" xfId="0" applyNumberFormat="1" applyFont="1" applyFill="1" applyBorder="1" applyAlignment="1">
      <alignment vertical="center" wrapText="1"/>
    </xf>
    <xf numFmtId="1" fontId="30" fillId="6" borderId="2" xfId="0" applyNumberFormat="1" applyFont="1" applyFill="1" applyBorder="1" applyAlignment="1">
      <alignment horizontal="center" vertical="center" wrapText="1"/>
    </xf>
    <xf numFmtId="0" fontId="30" fillId="6" borderId="2" xfId="0" quotePrefix="1" applyFont="1" applyFill="1" applyBorder="1" applyAlignment="1">
      <alignment horizontal="left" vertical="center" wrapText="1"/>
    </xf>
    <xf numFmtId="0" fontId="30" fillId="6" borderId="2" xfId="0" quotePrefix="1" applyFont="1" applyFill="1" applyBorder="1" applyAlignment="1">
      <alignment horizontal="center" vertical="center" wrapText="1"/>
    </xf>
    <xf numFmtId="49" fontId="30" fillId="6" borderId="2" xfId="0" quotePrefix="1" applyNumberFormat="1" applyFont="1" applyFill="1" applyBorder="1" applyAlignment="1">
      <alignment horizontal="left" vertical="center" wrapText="1"/>
    </xf>
    <xf numFmtId="2" fontId="30" fillId="6" borderId="2" xfId="0" quotePrefix="1" applyNumberFormat="1" applyFont="1" applyFill="1" applyBorder="1" applyAlignment="1">
      <alignment horizontal="left" vertical="center" wrapText="1"/>
    </xf>
    <xf numFmtId="2" fontId="30" fillId="6" borderId="2" xfId="0" applyNumberFormat="1" applyFont="1" applyFill="1" applyBorder="1" applyAlignment="1">
      <alignment horizontal="center" vertical="center" wrapText="1"/>
    </xf>
    <xf numFmtId="2" fontId="2" fillId="6" borderId="2" xfId="0" applyNumberFormat="1" applyFont="1" applyFill="1" applyBorder="1" applyAlignment="1">
      <alignment horizontal="left" vertical="center" wrapText="1"/>
    </xf>
    <xf numFmtId="4" fontId="30" fillId="6" borderId="2" xfId="0" applyNumberFormat="1" applyFont="1" applyFill="1" applyBorder="1" applyAlignment="1">
      <alignment horizontal="center" vertical="center"/>
    </xf>
    <xf numFmtId="4" fontId="2" fillId="6" borderId="0" xfId="0" applyNumberFormat="1" applyFont="1" applyFill="1" applyAlignment="1">
      <alignment horizontal="center" vertical="center" wrapText="1"/>
    </xf>
    <xf numFmtId="2" fontId="3" fillId="6" borderId="0" xfId="0" applyNumberFormat="1" applyFont="1" applyFill="1" applyAlignment="1">
      <alignment horizontal="center" vertical="center" wrapText="1"/>
    </xf>
    <xf numFmtId="1" fontId="2" fillId="6" borderId="2" xfId="0" applyNumberFormat="1" applyFont="1" applyFill="1" applyBorder="1" applyAlignment="1">
      <alignment horizontal="center" vertical="center" wrapText="1"/>
    </xf>
    <xf numFmtId="2" fontId="2" fillId="6" borderId="2" xfId="0" applyNumberFormat="1" applyFont="1" applyFill="1" applyBorder="1" applyAlignment="1">
      <alignment horizontal="center" vertical="center" wrapText="1"/>
    </xf>
    <xf numFmtId="0" fontId="30" fillId="6" borderId="2" xfId="1" applyFont="1" applyFill="1" applyBorder="1" applyAlignment="1">
      <alignment horizontal="left" vertical="center" wrapText="1"/>
    </xf>
    <xf numFmtId="2" fontId="30" fillId="6" borderId="2" xfId="0" applyNumberFormat="1" applyFont="1" applyFill="1" applyBorder="1" applyAlignment="1">
      <alignment horizontal="center" vertical="center"/>
    </xf>
    <xf numFmtId="2" fontId="30" fillId="6" borderId="2" xfId="0" quotePrefix="1" applyNumberFormat="1" applyFont="1" applyFill="1" applyBorder="1" applyAlignment="1">
      <alignment horizontal="center" vertical="center" wrapText="1"/>
    </xf>
    <xf numFmtId="0" fontId="30" fillId="6" borderId="2" xfId="82" applyFont="1" applyFill="1" applyBorder="1" applyAlignment="1">
      <alignment horizontal="left" vertical="center" wrapText="1"/>
    </xf>
    <xf numFmtId="0" fontId="30" fillId="6" borderId="2" xfId="83" applyFont="1" applyFill="1" applyBorder="1" applyAlignment="1">
      <alignment horizontal="center" vertical="center" wrapText="1"/>
    </xf>
    <xf numFmtId="49" fontId="30" fillId="6" borderId="2" xfId="2" applyNumberFormat="1" applyFont="1" applyFill="1" applyBorder="1" applyAlignment="1">
      <alignment horizontal="left" vertical="center" wrapText="1"/>
    </xf>
    <xf numFmtId="49" fontId="30" fillId="6" borderId="2" xfId="0" quotePrefix="1" applyNumberFormat="1" applyFont="1" applyFill="1" applyBorder="1" applyAlignment="1">
      <alignment vertical="center" wrapText="1"/>
    </xf>
    <xf numFmtId="2" fontId="0" fillId="0" borderId="0" xfId="0" applyNumberFormat="1"/>
    <xf numFmtId="2" fontId="35" fillId="0" borderId="0" xfId="0" applyNumberFormat="1" applyFont="1" applyAlignment="1">
      <alignment horizontal="center" vertical="center" wrapText="1"/>
    </xf>
    <xf numFmtId="4" fontId="1" fillId="0" borderId="0" xfId="0" applyNumberFormat="1" applyFont="1" applyAlignment="1">
      <alignment horizontal="center" vertical="center" wrapText="1"/>
    </xf>
    <xf numFmtId="4" fontId="1" fillId="0" borderId="0" xfId="0" applyNumberFormat="1" applyFont="1" applyAlignment="1">
      <alignment vertical="center" wrapText="1"/>
    </xf>
    <xf numFmtId="1" fontId="30" fillId="0" borderId="0" xfId="0" applyNumberFormat="1" applyFont="1" applyAlignment="1">
      <alignment horizontal="center" vertical="center" wrapText="1"/>
    </xf>
    <xf numFmtId="1" fontId="29" fillId="0" borderId="0" xfId="0" applyNumberFormat="1" applyFont="1" applyAlignment="1">
      <alignment horizontal="center" vertical="center" wrapText="1"/>
    </xf>
    <xf numFmtId="4" fontId="28" fillId="0" borderId="3" xfId="0" applyNumberFormat="1" applyFont="1" applyBorder="1" applyAlignment="1">
      <alignment horizontal="center" vertical="center" wrapText="1"/>
    </xf>
    <xf numFmtId="4" fontId="28" fillId="0" borderId="10" xfId="0" applyNumberFormat="1" applyFont="1" applyBorder="1" applyAlignment="1">
      <alignment horizontal="center" vertical="center" wrapText="1"/>
    </xf>
    <xf numFmtId="2" fontId="1" fillId="0" borderId="0" xfId="0" applyNumberFormat="1" applyFont="1" applyAlignment="1">
      <alignment horizontal="left" vertical="center" wrapText="1"/>
    </xf>
    <xf numFmtId="2" fontId="1"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1" fontId="28" fillId="0" borderId="5" xfId="0" applyNumberFormat="1" applyFont="1" applyBorder="1" applyAlignment="1">
      <alignment horizontal="center" vertical="center" wrapText="1"/>
    </xf>
    <xf numFmtId="1" fontId="28" fillId="0" borderId="6" xfId="0" applyNumberFormat="1" applyFont="1" applyBorder="1" applyAlignment="1">
      <alignment horizontal="center" vertical="center" wrapText="1"/>
    </xf>
    <xf numFmtId="49" fontId="28" fillId="0" borderId="5" xfId="0" applyNumberFormat="1" applyFont="1" applyBorder="1" applyAlignment="1">
      <alignment horizontal="center" vertical="center" wrapText="1"/>
    </xf>
    <xf numFmtId="49" fontId="28" fillId="0" borderId="6" xfId="0" applyNumberFormat="1" applyFont="1" applyBorder="1" applyAlignment="1">
      <alignment horizontal="center" vertical="center" wrapText="1"/>
    </xf>
    <xf numFmtId="3" fontId="28" fillId="0" borderId="5" xfId="0" applyNumberFormat="1" applyFont="1" applyBorder="1" applyAlignment="1">
      <alignment horizontal="center" vertical="center" wrapText="1"/>
    </xf>
    <xf numFmtId="3" fontId="28" fillId="0" borderId="6" xfId="0" applyNumberFormat="1" applyFont="1" applyBorder="1" applyAlignment="1">
      <alignment horizontal="center" vertical="center" wrapText="1"/>
    </xf>
    <xf numFmtId="4" fontId="28" fillId="0" borderId="1" xfId="0" applyNumberFormat="1" applyFont="1" applyBorder="1" applyAlignment="1">
      <alignment horizontal="center" vertical="center" wrapText="1"/>
    </xf>
    <xf numFmtId="4" fontId="28" fillId="0" borderId="4" xfId="0" applyNumberFormat="1" applyFont="1" applyBorder="1" applyAlignment="1">
      <alignment horizontal="center" vertical="center" wrapText="1"/>
    </xf>
    <xf numFmtId="4" fontId="28" fillId="0" borderId="3" xfId="0" applyNumberFormat="1" applyFont="1" applyBorder="1" applyAlignment="1">
      <alignment horizontal="center" vertical="center" wrapText="1"/>
    </xf>
    <xf numFmtId="2" fontId="1" fillId="0" borderId="0" xfId="0" applyNumberFormat="1" applyFont="1" applyAlignment="1">
      <alignment horizontal="center" vertical="center"/>
    </xf>
    <xf numFmtId="2" fontId="28" fillId="0" borderId="5" xfId="0" applyNumberFormat="1" applyFont="1" applyBorder="1" applyAlignment="1">
      <alignment horizontal="left" vertical="center" wrapText="1"/>
    </xf>
    <xf numFmtId="2" fontId="28" fillId="0" borderId="6" xfId="0" applyNumberFormat="1" applyFont="1" applyBorder="1" applyAlignment="1">
      <alignment horizontal="left" vertical="center" wrapText="1"/>
    </xf>
    <xf numFmtId="4" fontId="28" fillId="0" borderId="7" xfId="0" applyNumberFormat="1" applyFont="1" applyBorder="1" applyAlignment="1">
      <alignment horizontal="center" vertical="center" wrapText="1"/>
    </xf>
    <xf numFmtId="4" fontId="28" fillId="0" borderId="8" xfId="0" applyNumberFormat="1" applyFont="1" applyBorder="1" applyAlignment="1">
      <alignment horizontal="center" vertical="center" wrapText="1"/>
    </xf>
    <xf numFmtId="0" fontId="35" fillId="0" borderId="2" xfId="0" quotePrefix="1" applyFont="1" applyBorder="1" applyAlignment="1">
      <alignment horizontal="left" vertical="center" wrapText="1"/>
    </xf>
    <xf numFmtId="0" fontId="35" fillId="0" borderId="2" xfId="0" applyFont="1" applyBorder="1" applyAlignment="1">
      <alignment horizontal="left" vertical="center" wrapText="1"/>
    </xf>
    <xf numFmtId="2" fontId="35" fillId="0" borderId="2" xfId="0" applyNumberFormat="1" applyFont="1" applyBorder="1" applyAlignment="1">
      <alignment horizontal="left" vertical="center"/>
    </xf>
    <xf numFmtId="1" fontId="28" fillId="0" borderId="2" xfId="0" applyNumberFormat="1" applyFont="1" applyBorder="1" applyAlignment="1">
      <alignment horizontal="center" vertical="center" wrapText="1"/>
    </xf>
    <xf numFmtId="49" fontId="28" fillId="0" borderId="2" xfId="0" applyNumberFormat="1" applyFont="1" applyBorder="1" applyAlignment="1">
      <alignment horizontal="center" vertical="center" wrapText="1"/>
    </xf>
    <xf numFmtId="0" fontId="35" fillId="7" borderId="1" xfId="1" quotePrefix="1" applyFont="1" applyFill="1" applyBorder="1" applyAlignment="1">
      <alignment horizontal="left" vertical="center" wrapText="1"/>
    </xf>
    <xf numFmtId="0" fontId="35" fillId="7" borderId="3" xfId="1" quotePrefix="1" applyFont="1" applyFill="1" applyBorder="1" applyAlignment="1">
      <alignment horizontal="left" vertical="center" wrapText="1"/>
    </xf>
    <xf numFmtId="2" fontId="35" fillId="7" borderId="1" xfId="0" applyNumberFormat="1" applyFont="1" applyFill="1" applyBorder="1" applyAlignment="1">
      <alignment horizontal="left" vertical="center" wrapText="1"/>
    </xf>
    <xf numFmtId="2" fontId="35" fillId="7" borderId="3" xfId="0" applyNumberFormat="1" applyFont="1" applyFill="1" applyBorder="1" applyAlignment="1">
      <alignment horizontal="left" vertical="center" wrapText="1"/>
    </xf>
    <xf numFmtId="0" fontId="35" fillId="7" borderId="2" xfId="0" quotePrefix="1" applyFont="1" applyFill="1" applyBorder="1" applyAlignment="1">
      <alignment horizontal="left" vertical="center" wrapText="1"/>
    </xf>
    <xf numFmtId="2" fontId="1" fillId="7" borderId="0" xfId="0" applyNumberFormat="1" applyFont="1" applyFill="1" applyAlignment="1">
      <alignment horizontal="left" vertical="center" wrapText="1"/>
    </xf>
    <xf numFmtId="2" fontId="1" fillId="7" borderId="0" xfId="0" applyNumberFormat="1" applyFont="1" applyFill="1" applyAlignment="1">
      <alignment horizontal="center" vertical="center" wrapText="1"/>
    </xf>
    <xf numFmtId="2" fontId="1" fillId="7" borderId="0" xfId="0" applyNumberFormat="1" applyFont="1" applyFill="1" applyAlignment="1">
      <alignment horizontal="center" vertical="center"/>
    </xf>
    <xf numFmtId="1" fontId="28" fillId="7" borderId="5" xfId="0" applyNumberFormat="1" applyFont="1" applyFill="1" applyBorder="1" applyAlignment="1">
      <alignment horizontal="center" vertical="center" wrapText="1"/>
    </xf>
    <xf numFmtId="1" fontId="28" fillId="7" borderId="6" xfId="0" applyNumberFormat="1" applyFont="1" applyFill="1" applyBorder="1" applyAlignment="1">
      <alignment horizontal="center" vertical="center" wrapText="1"/>
    </xf>
    <xf numFmtId="49" fontId="28" fillId="7" borderId="2" xfId="0" applyNumberFormat="1" applyFont="1" applyFill="1" applyBorder="1" applyAlignment="1">
      <alignment horizontal="center" vertical="center" wrapText="1"/>
    </xf>
    <xf numFmtId="4" fontId="28" fillId="7" borderId="2" xfId="0" applyNumberFormat="1" applyFont="1" applyFill="1" applyBorder="1" applyAlignment="1">
      <alignment horizontal="center" vertical="center" wrapText="1"/>
    </xf>
    <xf numFmtId="2" fontId="28" fillId="7" borderId="5" xfId="0" applyNumberFormat="1" applyFont="1" applyFill="1" applyBorder="1" applyAlignment="1">
      <alignment horizontal="center" vertical="center" wrapText="1"/>
    </xf>
    <xf numFmtId="2" fontId="28" fillId="7" borderId="6" xfId="0" applyNumberFormat="1" applyFont="1" applyFill="1" applyBorder="1" applyAlignment="1">
      <alignment horizontal="center" vertical="center" wrapText="1"/>
    </xf>
    <xf numFmtId="49" fontId="28" fillId="7" borderId="5" xfId="0" applyNumberFormat="1" applyFont="1" applyFill="1" applyBorder="1" applyAlignment="1">
      <alignment horizontal="center" vertical="center" wrapText="1"/>
    </xf>
    <xf numFmtId="49" fontId="28" fillId="7" borderId="6" xfId="0" applyNumberFormat="1" applyFont="1" applyFill="1" applyBorder="1" applyAlignment="1">
      <alignment horizontal="center" vertical="center" wrapText="1"/>
    </xf>
    <xf numFmtId="2" fontId="3" fillId="7" borderId="0" xfId="0" applyNumberFormat="1" applyFont="1" applyFill="1" applyAlignment="1">
      <alignment horizontal="center" vertical="center" wrapText="1"/>
    </xf>
    <xf numFmtId="0" fontId="0" fillId="0" borderId="0" xfId="0" applyAlignment="1">
      <alignment horizontal="center"/>
    </xf>
  </cellXfs>
  <cellStyles count="85">
    <cellStyle name="          _x000d__x000a_shell=progman.exe_x000d__x000a_m" xfId="17" xr:uid="{00000000-0005-0000-0000-000000000000}"/>
    <cellStyle name="???? [0.00]_      " xfId="18" xr:uid="{00000000-0005-0000-0000-000001000000}"/>
    <cellStyle name="????_      " xfId="19" xr:uid="{00000000-0005-0000-0000-000002000000}"/>
    <cellStyle name="??_      " xfId="20" xr:uid="{00000000-0005-0000-0000-000003000000}"/>
    <cellStyle name="??A? [0]_laroux_1_¸???™? " xfId="21" xr:uid="{00000000-0005-0000-0000-000004000000}"/>
    <cellStyle name="??A?_laroux_1_¸???™? " xfId="22" xr:uid="{00000000-0005-0000-0000-000005000000}"/>
    <cellStyle name="?¡±¢¥?_?¨ù??¢´¢¥_¢¬???¢â? " xfId="23" xr:uid="{00000000-0005-0000-0000-000006000000}"/>
    <cellStyle name="?”´?_?¼??¤´_¸???™? " xfId="24" xr:uid="{00000000-0005-0000-0000-000007000000}"/>
    <cellStyle name="1" xfId="25" xr:uid="{00000000-0005-0000-0000-000008000000}"/>
    <cellStyle name="1_Gia_VLQL48_duyet " xfId="26" xr:uid="{00000000-0005-0000-0000-000009000000}"/>
    <cellStyle name="¹éºÐÀ²_      " xfId="27" xr:uid="{00000000-0005-0000-0000-00000A000000}"/>
    <cellStyle name="2_Gia_VLQL48_duyet " xfId="28" xr:uid="{00000000-0005-0000-0000-00000B000000}"/>
    <cellStyle name="3_Gia_VLQL48_duyet " xfId="29" xr:uid="{00000000-0005-0000-0000-00000C000000}"/>
    <cellStyle name="4_Gia_VLQL48_duyet " xfId="30" xr:uid="{00000000-0005-0000-0000-00000D000000}"/>
    <cellStyle name="ÅëÈ­ [0]_      " xfId="31" xr:uid="{00000000-0005-0000-0000-00000E000000}"/>
    <cellStyle name="AeE­ [0]_INQUIRY ¿?¾÷AßAø " xfId="32" xr:uid="{00000000-0005-0000-0000-00000F000000}"/>
    <cellStyle name="ÅëÈ­_      " xfId="33" xr:uid="{00000000-0005-0000-0000-000010000000}"/>
    <cellStyle name="AeE­_INQUIRY ¿?¾÷AßAø " xfId="34" xr:uid="{00000000-0005-0000-0000-000011000000}"/>
    <cellStyle name="ÄÞ¸¶ [0]_      " xfId="35" xr:uid="{00000000-0005-0000-0000-000012000000}"/>
    <cellStyle name="AÞ¸¶ [0]_INQUIRY ¿?¾÷AßAø " xfId="36" xr:uid="{00000000-0005-0000-0000-000013000000}"/>
    <cellStyle name="ÄÞ¸¶_      " xfId="37" xr:uid="{00000000-0005-0000-0000-000014000000}"/>
    <cellStyle name="AÞ¸¶_INQUIRY ¿?¾÷AßAø " xfId="38" xr:uid="{00000000-0005-0000-0000-000015000000}"/>
    <cellStyle name="C?AØ_¿?¾÷CoE² " xfId="39" xr:uid="{00000000-0005-0000-0000-000016000000}"/>
    <cellStyle name="Ç¥ÁØ_      " xfId="40" xr:uid="{00000000-0005-0000-0000-000017000000}"/>
    <cellStyle name="C￥AØ_¿μ¾÷CoE² " xfId="41" xr:uid="{00000000-0005-0000-0000-000018000000}"/>
    <cellStyle name="Ç¥ÁØ_ÿÿÿÿÿÿ_4_ÃÑÇÕ°è " xfId="42" xr:uid="{00000000-0005-0000-0000-000019000000}"/>
    <cellStyle name="Comma" xfId="71" builtinId="3"/>
    <cellStyle name="Comma 2" xfId="3" xr:uid="{00000000-0005-0000-0000-00001B000000}"/>
    <cellStyle name="Comma 2 2" xfId="14" xr:uid="{00000000-0005-0000-0000-00001C000000}"/>
    <cellStyle name="Comma 2 2 2" xfId="79" xr:uid="{00000000-0005-0000-0000-00001D000000}"/>
    <cellStyle name="Comma 2 3" xfId="43" xr:uid="{00000000-0005-0000-0000-00001E000000}"/>
    <cellStyle name="Comma 2 4" xfId="73" xr:uid="{00000000-0005-0000-0000-00001F000000}"/>
    <cellStyle name="Comma 3" xfId="44" xr:uid="{00000000-0005-0000-0000-000020000000}"/>
    <cellStyle name="Comma 4" xfId="4" xr:uid="{00000000-0005-0000-0000-000021000000}"/>
    <cellStyle name="Comma 5" xfId="45" xr:uid="{00000000-0005-0000-0000-000022000000}"/>
    <cellStyle name="Comma 5 2" xfId="8" xr:uid="{00000000-0005-0000-0000-000023000000}"/>
    <cellStyle name="Comma 9" xfId="77" xr:uid="{00000000-0005-0000-0000-000024000000}"/>
    <cellStyle name="Milliers [0]_      " xfId="46" xr:uid="{00000000-0005-0000-0000-000025000000}"/>
    <cellStyle name="Milliers_      " xfId="47" xr:uid="{00000000-0005-0000-0000-000026000000}"/>
    <cellStyle name="Mon?aire [0]_      " xfId="48" xr:uid="{00000000-0005-0000-0000-000027000000}"/>
    <cellStyle name="Mon?aire_      " xfId="49" xr:uid="{00000000-0005-0000-0000-000028000000}"/>
    <cellStyle name="Monétaire [0]_      " xfId="50" xr:uid="{00000000-0005-0000-0000-000029000000}"/>
    <cellStyle name="Monétaire_      " xfId="51" xr:uid="{00000000-0005-0000-0000-00002A000000}"/>
    <cellStyle name="Normal" xfId="0" builtinId="0"/>
    <cellStyle name="Normal 10" xfId="52" xr:uid="{00000000-0005-0000-0000-00002C000000}"/>
    <cellStyle name="Normal 10 2" xfId="12" xr:uid="{00000000-0005-0000-0000-00002D000000}"/>
    <cellStyle name="Normal 11" xfId="53" xr:uid="{00000000-0005-0000-0000-00002E000000}"/>
    <cellStyle name="Normal 12" xfId="6" xr:uid="{00000000-0005-0000-0000-00002F000000}"/>
    <cellStyle name="Normal 12 2" xfId="7" xr:uid="{00000000-0005-0000-0000-000030000000}"/>
    <cellStyle name="Normal 13" xfId="75" xr:uid="{00000000-0005-0000-0000-000031000000}"/>
    <cellStyle name="Normal 14" xfId="54" xr:uid="{00000000-0005-0000-0000-000032000000}"/>
    <cellStyle name="Normal 16" xfId="55" xr:uid="{00000000-0005-0000-0000-000033000000}"/>
    <cellStyle name="Normal 2" xfId="16" xr:uid="{00000000-0005-0000-0000-000034000000}"/>
    <cellStyle name="Normal 2 10" xfId="11" xr:uid="{00000000-0005-0000-0000-000035000000}"/>
    <cellStyle name="Normal 2 2" xfId="72" xr:uid="{00000000-0005-0000-0000-000036000000}"/>
    <cellStyle name="Normal 3" xfId="56" xr:uid="{00000000-0005-0000-0000-000037000000}"/>
    <cellStyle name="Normal 3 2" xfId="80" xr:uid="{00000000-0005-0000-0000-000038000000}"/>
    <cellStyle name="Normal 3 3 2" xfId="10" xr:uid="{00000000-0005-0000-0000-000039000000}"/>
    <cellStyle name="Normal 32" xfId="70" xr:uid="{00000000-0005-0000-0000-00003A000000}"/>
    <cellStyle name="Normal 4" xfId="9" xr:uid="{00000000-0005-0000-0000-00003B000000}"/>
    <cellStyle name="Normal 4 22" xfId="74" xr:uid="{00000000-0005-0000-0000-00003C000000}"/>
    <cellStyle name="Normal 5" xfId="57" xr:uid="{00000000-0005-0000-0000-00003D000000}"/>
    <cellStyle name="Normal 532" xfId="13" xr:uid="{00000000-0005-0000-0000-00003E000000}"/>
    <cellStyle name="Normal 6" xfId="58" xr:uid="{00000000-0005-0000-0000-00003F000000}"/>
    <cellStyle name="Normal 7" xfId="78" xr:uid="{00000000-0005-0000-0000-000040000000}"/>
    <cellStyle name="Normal 7 2" xfId="84" xr:uid="{00000000-0005-0000-0000-000041000000}"/>
    <cellStyle name="Normal 9" xfId="1" xr:uid="{00000000-0005-0000-0000-000042000000}"/>
    <cellStyle name="Normal 9 2" xfId="5" xr:uid="{00000000-0005-0000-0000-000043000000}"/>
    <cellStyle name="Normal 99" xfId="76" xr:uid="{00000000-0005-0000-0000-000044000000}"/>
    <cellStyle name="Normal_10CH" xfId="82" xr:uid="{00000000-0005-0000-0000-000045000000}"/>
    <cellStyle name="Normal_Sheet1 2" xfId="81" xr:uid="{00000000-0005-0000-0000-000046000000}"/>
    <cellStyle name="Normal_Sheet1_1 2" xfId="83" xr:uid="{00000000-0005-0000-0000-000047000000}"/>
    <cellStyle name="Style 1" xfId="2" xr:uid="{00000000-0005-0000-0000-000048000000}"/>
    <cellStyle name="Style 1 2" xfId="15" xr:uid="{00000000-0005-0000-0000-000049000000}"/>
    <cellStyle name="Style 1 3" xfId="59" xr:uid="{00000000-0005-0000-0000-00004A000000}"/>
    <cellStyle name="백분율_††††† " xfId="60" xr:uid="{00000000-0005-0000-0000-00004B000000}"/>
    <cellStyle name="콤마 [0]_ 비목별 월별기술 " xfId="61" xr:uid="{00000000-0005-0000-0000-00004C000000}"/>
    <cellStyle name="콤마_ 비목별 월별기술 " xfId="62" xr:uid="{00000000-0005-0000-0000-00004D000000}"/>
    <cellStyle name="통화 [0]_††††† " xfId="63" xr:uid="{00000000-0005-0000-0000-00004E000000}"/>
    <cellStyle name="통화_††††† " xfId="64" xr:uid="{00000000-0005-0000-0000-00004F000000}"/>
    <cellStyle name="桁区切り [0.00]_††††† " xfId="65" xr:uid="{00000000-0005-0000-0000-000050000000}"/>
    <cellStyle name="桁区切り_††††† " xfId="66" xr:uid="{00000000-0005-0000-0000-000051000000}"/>
    <cellStyle name="標準_(A1)BOQ " xfId="67" xr:uid="{00000000-0005-0000-0000-000052000000}"/>
    <cellStyle name="通貨 [0.00]_††††† " xfId="68" xr:uid="{00000000-0005-0000-0000-000053000000}"/>
    <cellStyle name="通貨_††††† " xfId="69" xr:uid="{00000000-0005-0000-0000-000054000000}"/>
  </cellStyles>
  <dxfs count="0"/>
  <tableStyles count="0" defaultTableStyle="TableStyleMedium2" defaultPivotStyle="PivotStyleMedium9"/>
  <colors>
    <mruColors>
      <color rgb="FF0000FF"/>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208125</xdr:colOff>
      <xdr:row>3</xdr:row>
      <xdr:rowOff>13610</xdr:rowOff>
    </xdr:from>
    <xdr:to>
      <xdr:col>9</xdr:col>
      <xdr:colOff>885276</xdr:colOff>
      <xdr:row>3</xdr:row>
      <xdr:rowOff>13611</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flipV="1">
          <a:off x="7693654" y="618728"/>
          <a:ext cx="3176063"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122982</xdr:colOff>
      <xdr:row>2</xdr:row>
      <xdr:rowOff>197224</xdr:rowOff>
    </xdr:from>
    <xdr:to>
      <xdr:col>9</xdr:col>
      <xdr:colOff>1619008</xdr:colOff>
      <xdr:row>2</xdr:row>
      <xdr:rowOff>197225</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flipV="1">
          <a:off x="6564263" y="602037"/>
          <a:ext cx="291287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452717</xdr:colOff>
      <xdr:row>3</xdr:row>
      <xdr:rowOff>41462</xdr:rowOff>
    </xdr:from>
    <xdr:to>
      <xdr:col>8</xdr:col>
      <xdr:colOff>142875</xdr:colOff>
      <xdr:row>3</xdr:row>
      <xdr:rowOff>41462</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5748617" y="641537"/>
          <a:ext cx="152848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208125</xdr:colOff>
      <xdr:row>3</xdr:row>
      <xdr:rowOff>13610</xdr:rowOff>
    </xdr:from>
    <xdr:to>
      <xdr:col>9</xdr:col>
      <xdr:colOff>885276</xdr:colOff>
      <xdr:row>3</xdr:row>
      <xdr:rowOff>13611</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flipV="1">
          <a:off x="7685250" y="613685"/>
          <a:ext cx="3172701"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208125</xdr:colOff>
      <xdr:row>3</xdr:row>
      <xdr:rowOff>13610</xdr:rowOff>
    </xdr:from>
    <xdr:to>
      <xdr:col>9</xdr:col>
      <xdr:colOff>885276</xdr:colOff>
      <xdr:row>3</xdr:row>
      <xdr:rowOff>13611</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flipV="1">
          <a:off x="7685250" y="613685"/>
          <a:ext cx="3172701"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122982</xdr:colOff>
      <xdr:row>2</xdr:row>
      <xdr:rowOff>197224</xdr:rowOff>
    </xdr:from>
    <xdr:to>
      <xdr:col>7</xdr:col>
      <xdr:colOff>1619008</xdr:colOff>
      <xdr:row>2</xdr:row>
      <xdr:rowOff>197225</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flipV="1">
          <a:off x="6561882" y="597274"/>
          <a:ext cx="2915251"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122982</xdr:colOff>
      <xdr:row>3</xdr:row>
      <xdr:rowOff>29136</xdr:rowOff>
    </xdr:from>
    <xdr:to>
      <xdr:col>9</xdr:col>
      <xdr:colOff>1619008</xdr:colOff>
      <xdr:row>3</xdr:row>
      <xdr:rowOff>29137</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flipV="1">
          <a:off x="5866557" y="629211"/>
          <a:ext cx="2915251"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462242</xdr:colOff>
      <xdr:row>3</xdr:row>
      <xdr:rowOff>41462</xdr:rowOff>
    </xdr:from>
    <xdr:to>
      <xdr:col>8</xdr:col>
      <xdr:colOff>152400</xdr:colOff>
      <xdr:row>3</xdr:row>
      <xdr:rowOff>41462</xdr:rowOff>
    </xdr:to>
    <xdr:cxnSp macro="">
      <xdr:nvCxnSpPr>
        <xdr:cNvPr id="2" name="Straight Connector 1">
          <a:extLst>
            <a:ext uri="{FF2B5EF4-FFF2-40B4-BE49-F238E27FC236}">
              <a16:creationId xmlns:a16="http://schemas.microsoft.com/office/drawing/2014/main" id="{00000000-0008-0000-0800-000002000000}"/>
            </a:ext>
          </a:extLst>
        </xdr:cNvPr>
        <xdr:cNvCxnSpPr/>
      </xdr:nvCxnSpPr>
      <xdr:spPr>
        <a:xfrm>
          <a:off x="5758142" y="641537"/>
          <a:ext cx="152848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00CC"/>
  </sheetPr>
  <dimension ref="A1:O69"/>
  <sheetViews>
    <sheetView showZeros="0" view="pageBreakPreview" zoomScale="85" zoomScaleNormal="85" zoomScaleSheetLayoutView="85" zoomScalePageLayoutView="90" workbookViewId="0">
      <pane ySplit="6" topLeftCell="A34" activePane="bottomLeft" state="frozen"/>
      <selection activeCell="F39" sqref="F39"/>
      <selection pane="bottomLeft" activeCell="F39" sqref="F39"/>
    </sheetView>
  </sheetViews>
  <sheetFormatPr defaultRowHeight="15.75"/>
  <cols>
    <col min="1" max="1" width="7.42578125" style="2" customWidth="1"/>
    <col min="2" max="2" width="54.7109375" style="4" customWidth="1"/>
    <col min="3" max="3" width="17" style="4" customWidth="1"/>
    <col min="4" max="4" width="13.5703125" style="28" customWidth="1"/>
    <col min="5" max="8" width="9.7109375" style="27" customWidth="1"/>
    <col min="9" max="9" width="18" style="10" customWidth="1"/>
    <col min="10" max="10" width="66.85546875" style="4" customWidth="1"/>
    <col min="11" max="11" width="66.140625" style="73" customWidth="1"/>
    <col min="12" max="200" width="9.42578125" style="1"/>
    <col min="201" max="201" width="8.5703125" style="1" customWidth="1"/>
    <col min="202" max="202" width="42.42578125" style="1" customWidth="1"/>
    <col min="203" max="203" width="19.5703125" style="1" customWidth="1"/>
    <col min="204" max="204" width="11.5703125" style="1" customWidth="1"/>
    <col min="205" max="206" width="10.42578125" style="1" customWidth="1"/>
    <col min="207" max="207" width="13.42578125" style="1" customWidth="1"/>
    <col min="208" max="208" width="11.5703125" style="1" customWidth="1"/>
    <col min="209" max="210" width="25.5703125" style="1" customWidth="1"/>
    <col min="211" max="211" width="16.5703125" style="1" customWidth="1"/>
    <col min="212" max="212" width="49" style="1" customWidth="1"/>
    <col min="213" max="213" width="31.5703125" style="1" customWidth="1"/>
    <col min="214" max="214" width="9.42578125" style="1" customWidth="1"/>
    <col min="215" max="215" width="17.5703125" style="1" customWidth="1"/>
    <col min="216" max="456" width="9.42578125" style="1"/>
    <col min="457" max="457" width="8.5703125" style="1" customWidth="1"/>
    <col min="458" max="458" width="42.42578125" style="1" customWidth="1"/>
    <col min="459" max="459" width="19.5703125" style="1" customWidth="1"/>
    <col min="460" max="460" width="11.5703125" style="1" customWidth="1"/>
    <col min="461" max="462" width="10.42578125" style="1" customWidth="1"/>
    <col min="463" max="463" width="13.42578125" style="1" customWidth="1"/>
    <col min="464" max="464" width="11.5703125" style="1" customWidth="1"/>
    <col min="465" max="466" width="25.5703125" style="1" customWidth="1"/>
    <col min="467" max="467" width="16.5703125" style="1" customWidth="1"/>
    <col min="468" max="468" width="49" style="1" customWidth="1"/>
    <col min="469" max="469" width="31.5703125" style="1" customWidth="1"/>
    <col min="470" max="470" width="9.42578125" style="1" customWidth="1"/>
    <col min="471" max="471" width="17.5703125" style="1" customWidth="1"/>
    <col min="472" max="712" width="9.42578125" style="1"/>
    <col min="713" max="713" width="8.5703125" style="1" customWidth="1"/>
    <col min="714" max="714" width="42.42578125" style="1" customWidth="1"/>
    <col min="715" max="715" width="19.5703125" style="1" customWidth="1"/>
    <col min="716" max="716" width="11.5703125" style="1" customWidth="1"/>
    <col min="717" max="718" width="10.42578125" style="1" customWidth="1"/>
    <col min="719" max="719" width="13.42578125" style="1" customWidth="1"/>
    <col min="720" max="720" width="11.5703125" style="1" customWidth="1"/>
    <col min="721" max="722" width="25.5703125" style="1" customWidth="1"/>
    <col min="723" max="723" width="16.5703125" style="1" customWidth="1"/>
    <col min="724" max="724" width="49" style="1" customWidth="1"/>
    <col min="725" max="725" width="31.5703125" style="1" customWidth="1"/>
    <col min="726" max="726" width="9.42578125" style="1" customWidth="1"/>
    <col min="727" max="727" width="17.5703125" style="1" customWidth="1"/>
    <col min="728" max="968" width="9.42578125" style="1"/>
    <col min="969" max="969" width="8.5703125" style="1" customWidth="1"/>
    <col min="970" max="970" width="42.42578125" style="1" customWidth="1"/>
    <col min="971" max="971" width="19.5703125" style="1" customWidth="1"/>
    <col min="972" max="972" width="11.5703125" style="1" customWidth="1"/>
    <col min="973" max="974" width="10.42578125" style="1" customWidth="1"/>
    <col min="975" max="975" width="13.42578125" style="1" customWidth="1"/>
    <col min="976" max="976" width="11.5703125" style="1" customWidth="1"/>
    <col min="977" max="978" width="25.5703125" style="1" customWidth="1"/>
    <col min="979" max="979" width="16.5703125" style="1" customWidth="1"/>
    <col min="980" max="980" width="49" style="1" customWidth="1"/>
    <col min="981" max="981" width="31.5703125" style="1" customWidth="1"/>
    <col min="982" max="982" width="9.42578125" style="1" customWidth="1"/>
    <col min="983" max="983" width="17.5703125" style="1" customWidth="1"/>
    <col min="984" max="1224" width="9.42578125" style="1"/>
    <col min="1225" max="1225" width="8.5703125" style="1" customWidth="1"/>
    <col min="1226" max="1226" width="42.42578125" style="1" customWidth="1"/>
    <col min="1227" max="1227" width="19.5703125" style="1" customWidth="1"/>
    <col min="1228" max="1228" width="11.5703125" style="1" customWidth="1"/>
    <col min="1229" max="1230" width="10.42578125" style="1" customWidth="1"/>
    <col min="1231" max="1231" width="13.42578125" style="1" customWidth="1"/>
    <col min="1232" max="1232" width="11.5703125" style="1" customWidth="1"/>
    <col min="1233" max="1234" width="25.5703125" style="1" customWidth="1"/>
    <col min="1235" max="1235" width="16.5703125" style="1" customWidth="1"/>
    <col min="1236" max="1236" width="49" style="1" customWidth="1"/>
    <col min="1237" max="1237" width="31.5703125" style="1" customWidth="1"/>
    <col min="1238" max="1238" width="9.42578125" style="1" customWidth="1"/>
    <col min="1239" max="1239" width="17.5703125" style="1" customWidth="1"/>
    <col min="1240" max="1480" width="9.42578125" style="1"/>
    <col min="1481" max="1481" width="8.5703125" style="1" customWidth="1"/>
    <col min="1482" max="1482" width="42.42578125" style="1" customWidth="1"/>
    <col min="1483" max="1483" width="19.5703125" style="1" customWidth="1"/>
    <col min="1484" max="1484" width="11.5703125" style="1" customWidth="1"/>
    <col min="1485" max="1486" width="10.42578125" style="1" customWidth="1"/>
    <col min="1487" max="1487" width="13.42578125" style="1" customWidth="1"/>
    <col min="1488" max="1488" width="11.5703125" style="1" customWidth="1"/>
    <col min="1489" max="1490" width="25.5703125" style="1" customWidth="1"/>
    <col min="1491" max="1491" width="16.5703125" style="1" customWidth="1"/>
    <col min="1492" max="1492" width="49" style="1" customWidth="1"/>
    <col min="1493" max="1493" width="31.5703125" style="1" customWidth="1"/>
    <col min="1494" max="1494" width="9.42578125" style="1" customWidth="1"/>
    <col min="1495" max="1495" width="17.5703125" style="1" customWidth="1"/>
    <col min="1496" max="1736" width="9.42578125" style="1"/>
    <col min="1737" max="1737" width="8.5703125" style="1" customWidth="1"/>
    <col min="1738" max="1738" width="42.42578125" style="1" customWidth="1"/>
    <col min="1739" max="1739" width="19.5703125" style="1" customWidth="1"/>
    <col min="1740" max="1740" width="11.5703125" style="1" customWidth="1"/>
    <col min="1741" max="1742" width="10.42578125" style="1" customWidth="1"/>
    <col min="1743" max="1743" width="13.42578125" style="1" customWidth="1"/>
    <col min="1744" max="1744" width="11.5703125" style="1" customWidth="1"/>
    <col min="1745" max="1746" width="25.5703125" style="1" customWidth="1"/>
    <col min="1747" max="1747" width="16.5703125" style="1" customWidth="1"/>
    <col min="1748" max="1748" width="49" style="1" customWidth="1"/>
    <col min="1749" max="1749" width="31.5703125" style="1" customWidth="1"/>
    <col min="1750" max="1750" width="9.42578125" style="1" customWidth="1"/>
    <col min="1751" max="1751" width="17.5703125" style="1" customWidth="1"/>
    <col min="1752" max="1992" width="9.42578125" style="1"/>
    <col min="1993" max="1993" width="8.5703125" style="1" customWidth="1"/>
    <col min="1994" max="1994" width="42.42578125" style="1" customWidth="1"/>
    <col min="1995" max="1995" width="19.5703125" style="1" customWidth="1"/>
    <col min="1996" max="1996" width="11.5703125" style="1" customWidth="1"/>
    <col min="1997" max="1998" width="10.42578125" style="1" customWidth="1"/>
    <col min="1999" max="1999" width="13.42578125" style="1" customWidth="1"/>
    <col min="2000" max="2000" width="11.5703125" style="1" customWidth="1"/>
    <col min="2001" max="2002" width="25.5703125" style="1" customWidth="1"/>
    <col min="2003" max="2003" width="16.5703125" style="1" customWidth="1"/>
    <col min="2004" max="2004" width="49" style="1" customWidth="1"/>
    <col min="2005" max="2005" width="31.5703125" style="1" customWidth="1"/>
    <col min="2006" max="2006" width="9.42578125" style="1" customWidth="1"/>
    <col min="2007" max="2007" width="17.5703125" style="1" customWidth="1"/>
    <col min="2008" max="2248" width="9.42578125" style="1"/>
    <col min="2249" max="2249" width="8.5703125" style="1" customWidth="1"/>
    <col min="2250" max="2250" width="42.42578125" style="1" customWidth="1"/>
    <col min="2251" max="2251" width="19.5703125" style="1" customWidth="1"/>
    <col min="2252" max="2252" width="11.5703125" style="1" customWidth="1"/>
    <col min="2253" max="2254" width="10.42578125" style="1" customWidth="1"/>
    <col min="2255" max="2255" width="13.42578125" style="1" customWidth="1"/>
    <col min="2256" max="2256" width="11.5703125" style="1" customWidth="1"/>
    <col min="2257" max="2258" width="25.5703125" style="1" customWidth="1"/>
    <col min="2259" max="2259" width="16.5703125" style="1" customWidth="1"/>
    <col min="2260" max="2260" width="49" style="1" customWidth="1"/>
    <col min="2261" max="2261" width="31.5703125" style="1" customWidth="1"/>
    <col min="2262" max="2262" width="9.42578125" style="1" customWidth="1"/>
    <col min="2263" max="2263" width="17.5703125" style="1" customWidth="1"/>
    <col min="2264" max="2504" width="9.42578125" style="1"/>
    <col min="2505" max="2505" width="8.5703125" style="1" customWidth="1"/>
    <col min="2506" max="2506" width="42.42578125" style="1" customWidth="1"/>
    <col min="2507" max="2507" width="19.5703125" style="1" customWidth="1"/>
    <col min="2508" max="2508" width="11.5703125" style="1" customWidth="1"/>
    <col min="2509" max="2510" width="10.42578125" style="1" customWidth="1"/>
    <col min="2511" max="2511" width="13.42578125" style="1" customWidth="1"/>
    <col min="2512" max="2512" width="11.5703125" style="1" customWidth="1"/>
    <col min="2513" max="2514" width="25.5703125" style="1" customWidth="1"/>
    <col min="2515" max="2515" width="16.5703125" style="1" customWidth="1"/>
    <col min="2516" max="2516" width="49" style="1" customWidth="1"/>
    <col min="2517" max="2517" width="31.5703125" style="1" customWidth="1"/>
    <col min="2518" max="2518" width="9.42578125" style="1" customWidth="1"/>
    <col min="2519" max="2519" width="17.5703125" style="1" customWidth="1"/>
    <col min="2520" max="2760" width="9.42578125" style="1"/>
    <col min="2761" max="2761" width="8.5703125" style="1" customWidth="1"/>
    <col min="2762" max="2762" width="42.42578125" style="1" customWidth="1"/>
    <col min="2763" max="2763" width="19.5703125" style="1" customWidth="1"/>
    <col min="2764" max="2764" width="11.5703125" style="1" customWidth="1"/>
    <col min="2765" max="2766" width="10.42578125" style="1" customWidth="1"/>
    <col min="2767" max="2767" width="13.42578125" style="1" customWidth="1"/>
    <col min="2768" max="2768" width="11.5703125" style="1" customWidth="1"/>
    <col min="2769" max="2770" width="25.5703125" style="1" customWidth="1"/>
    <col min="2771" max="2771" width="16.5703125" style="1" customWidth="1"/>
    <col min="2772" max="2772" width="49" style="1" customWidth="1"/>
    <col min="2773" max="2773" width="31.5703125" style="1" customWidth="1"/>
    <col min="2774" max="2774" width="9.42578125" style="1" customWidth="1"/>
    <col min="2775" max="2775" width="17.5703125" style="1" customWidth="1"/>
    <col min="2776" max="3016" width="9.42578125" style="1"/>
    <col min="3017" max="3017" width="8.5703125" style="1" customWidth="1"/>
    <col min="3018" max="3018" width="42.42578125" style="1" customWidth="1"/>
    <col min="3019" max="3019" width="19.5703125" style="1" customWidth="1"/>
    <col min="3020" max="3020" width="11.5703125" style="1" customWidth="1"/>
    <col min="3021" max="3022" width="10.42578125" style="1" customWidth="1"/>
    <col min="3023" max="3023" width="13.42578125" style="1" customWidth="1"/>
    <col min="3024" max="3024" width="11.5703125" style="1" customWidth="1"/>
    <col min="3025" max="3026" width="25.5703125" style="1" customWidth="1"/>
    <col min="3027" max="3027" width="16.5703125" style="1" customWidth="1"/>
    <col min="3028" max="3028" width="49" style="1" customWidth="1"/>
    <col min="3029" max="3029" width="31.5703125" style="1" customWidth="1"/>
    <col min="3030" max="3030" width="9.42578125" style="1" customWidth="1"/>
    <col min="3031" max="3031" width="17.5703125" style="1" customWidth="1"/>
    <col min="3032" max="3272" width="9.42578125" style="1"/>
    <col min="3273" max="3273" width="8.5703125" style="1" customWidth="1"/>
    <col min="3274" max="3274" width="42.42578125" style="1" customWidth="1"/>
    <col min="3275" max="3275" width="19.5703125" style="1" customWidth="1"/>
    <col min="3276" max="3276" width="11.5703125" style="1" customWidth="1"/>
    <col min="3277" max="3278" width="10.42578125" style="1" customWidth="1"/>
    <col min="3279" max="3279" width="13.42578125" style="1" customWidth="1"/>
    <col min="3280" max="3280" width="11.5703125" style="1" customWidth="1"/>
    <col min="3281" max="3282" width="25.5703125" style="1" customWidth="1"/>
    <col min="3283" max="3283" width="16.5703125" style="1" customWidth="1"/>
    <col min="3284" max="3284" width="49" style="1" customWidth="1"/>
    <col min="3285" max="3285" width="31.5703125" style="1" customWidth="1"/>
    <col min="3286" max="3286" width="9.42578125" style="1" customWidth="1"/>
    <col min="3287" max="3287" width="17.5703125" style="1" customWidth="1"/>
    <col min="3288" max="3528" width="9.42578125" style="1"/>
    <col min="3529" max="3529" width="8.5703125" style="1" customWidth="1"/>
    <col min="3530" max="3530" width="42.42578125" style="1" customWidth="1"/>
    <col min="3531" max="3531" width="19.5703125" style="1" customWidth="1"/>
    <col min="3532" max="3532" width="11.5703125" style="1" customWidth="1"/>
    <col min="3533" max="3534" width="10.42578125" style="1" customWidth="1"/>
    <col min="3535" max="3535" width="13.42578125" style="1" customWidth="1"/>
    <col min="3536" max="3536" width="11.5703125" style="1" customWidth="1"/>
    <col min="3537" max="3538" width="25.5703125" style="1" customWidth="1"/>
    <col min="3539" max="3539" width="16.5703125" style="1" customWidth="1"/>
    <col min="3540" max="3540" width="49" style="1" customWidth="1"/>
    <col min="3541" max="3541" width="31.5703125" style="1" customWidth="1"/>
    <col min="3542" max="3542" width="9.42578125" style="1" customWidth="1"/>
    <col min="3543" max="3543" width="17.5703125" style="1" customWidth="1"/>
    <col min="3544" max="3784" width="9.42578125" style="1"/>
    <col min="3785" max="3785" width="8.5703125" style="1" customWidth="1"/>
    <col min="3786" max="3786" width="42.42578125" style="1" customWidth="1"/>
    <col min="3787" max="3787" width="19.5703125" style="1" customWidth="1"/>
    <col min="3788" max="3788" width="11.5703125" style="1" customWidth="1"/>
    <col min="3789" max="3790" width="10.42578125" style="1" customWidth="1"/>
    <col min="3791" max="3791" width="13.42578125" style="1" customWidth="1"/>
    <col min="3792" max="3792" width="11.5703125" style="1" customWidth="1"/>
    <col min="3793" max="3794" width="25.5703125" style="1" customWidth="1"/>
    <col min="3795" max="3795" width="16.5703125" style="1" customWidth="1"/>
    <col min="3796" max="3796" width="49" style="1" customWidth="1"/>
    <col min="3797" max="3797" width="31.5703125" style="1" customWidth="1"/>
    <col min="3798" max="3798" width="9.42578125" style="1" customWidth="1"/>
    <col min="3799" max="3799" width="17.5703125" style="1" customWidth="1"/>
    <col min="3800" max="4040" width="9.42578125" style="1"/>
    <col min="4041" max="4041" width="8.5703125" style="1" customWidth="1"/>
    <col min="4042" max="4042" width="42.42578125" style="1" customWidth="1"/>
    <col min="4043" max="4043" width="19.5703125" style="1" customWidth="1"/>
    <col min="4044" max="4044" width="11.5703125" style="1" customWidth="1"/>
    <col min="4045" max="4046" width="10.42578125" style="1" customWidth="1"/>
    <col min="4047" max="4047" width="13.42578125" style="1" customWidth="1"/>
    <col min="4048" max="4048" width="11.5703125" style="1" customWidth="1"/>
    <col min="4049" max="4050" width="25.5703125" style="1" customWidth="1"/>
    <col min="4051" max="4051" width="16.5703125" style="1" customWidth="1"/>
    <col min="4052" max="4052" width="49" style="1" customWidth="1"/>
    <col min="4053" max="4053" width="31.5703125" style="1" customWidth="1"/>
    <col min="4054" max="4054" width="9.42578125" style="1" customWidth="1"/>
    <col min="4055" max="4055" width="17.5703125" style="1" customWidth="1"/>
    <col min="4056" max="4296" width="9.42578125" style="1"/>
    <col min="4297" max="4297" width="8.5703125" style="1" customWidth="1"/>
    <col min="4298" max="4298" width="42.42578125" style="1" customWidth="1"/>
    <col min="4299" max="4299" width="19.5703125" style="1" customWidth="1"/>
    <col min="4300" max="4300" width="11.5703125" style="1" customWidth="1"/>
    <col min="4301" max="4302" width="10.42578125" style="1" customWidth="1"/>
    <col min="4303" max="4303" width="13.42578125" style="1" customWidth="1"/>
    <col min="4304" max="4304" width="11.5703125" style="1" customWidth="1"/>
    <col min="4305" max="4306" width="25.5703125" style="1" customWidth="1"/>
    <col min="4307" max="4307" width="16.5703125" style="1" customWidth="1"/>
    <col min="4308" max="4308" width="49" style="1" customWidth="1"/>
    <col min="4309" max="4309" width="31.5703125" style="1" customWidth="1"/>
    <col min="4310" max="4310" width="9.42578125" style="1" customWidth="1"/>
    <col min="4311" max="4311" width="17.5703125" style="1" customWidth="1"/>
    <col min="4312" max="4552" width="9.42578125" style="1"/>
    <col min="4553" max="4553" width="8.5703125" style="1" customWidth="1"/>
    <col min="4554" max="4554" width="42.42578125" style="1" customWidth="1"/>
    <col min="4555" max="4555" width="19.5703125" style="1" customWidth="1"/>
    <col min="4556" max="4556" width="11.5703125" style="1" customWidth="1"/>
    <col min="4557" max="4558" width="10.42578125" style="1" customWidth="1"/>
    <col min="4559" max="4559" width="13.42578125" style="1" customWidth="1"/>
    <col min="4560" max="4560" width="11.5703125" style="1" customWidth="1"/>
    <col min="4561" max="4562" width="25.5703125" style="1" customWidth="1"/>
    <col min="4563" max="4563" width="16.5703125" style="1" customWidth="1"/>
    <col min="4564" max="4564" width="49" style="1" customWidth="1"/>
    <col min="4565" max="4565" width="31.5703125" style="1" customWidth="1"/>
    <col min="4566" max="4566" width="9.42578125" style="1" customWidth="1"/>
    <col min="4567" max="4567" width="17.5703125" style="1" customWidth="1"/>
    <col min="4568" max="4808" width="9.42578125" style="1"/>
    <col min="4809" max="4809" width="8.5703125" style="1" customWidth="1"/>
    <col min="4810" max="4810" width="42.42578125" style="1" customWidth="1"/>
    <col min="4811" max="4811" width="19.5703125" style="1" customWidth="1"/>
    <col min="4812" max="4812" width="11.5703125" style="1" customWidth="1"/>
    <col min="4813" max="4814" width="10.42578125" style="1" customWidth="1"/>
    <col min="4815" max="4815" width="13.42578125" style="1" customWidth="1"/>
    <col min="4816" max="4816" width="11.5703125" style="1" customWidth="1"/>
    <col min="4817" max="4818" width="25.5703125" style="1" customWidth="1"/>
    <col min="4819" max="4819" width="16.5703125" style="1" customWidth="1"/>
    <col min="4820" max="4820" width="49" style="1" customWidth="1"/>
    <col min="4821" max="4821" width="31.5703125" style="1" customWidth="1"/>
    <col min="4822" max="4822" width="9.42578125" style="1" customWidth="1"/>
    <col min="4823" max="4823" width="17.5703125" style="1" customWidth="1"/>
    <col min="4824" max="5064" width="9.42578125" style="1"/>
    <col min="5065" max="5065" width="8.5703125" style="1" customWidth="1"/>
    <col min="5066" max="5066" width="42.42578125" style="1" customWidth="1"/>
    <col min="5067" max="5067" width="19.5703125" style="1" customWidth="1"/>
    <col min="5068" max="5068" width="11.5703125" style="1" customWidth="1"/>
    <col min="5069" max="5070" width="10.42578125" style="1" customWidth="1"/>
    <col min="5071" max="5071" width="13.42578125" style="1" customWidth="1"/>
    <col min="5072" max="5072" width="11.5703125" style="1" customWidth="1"/>
    <col min="5073" max="5074" width="25.5703125" style="1" customWidth="1"/>
    <col min="5075" max="5075" width="16.5703125" style="1" customWidth="1"/>
    <col min="5076" max="5076" width="49" style="1" customWidth="1"/>
    <col min="5077" max="5077" width="31.5703125" style="1" customWidth="1"/>
    <col min="5078" max="5078" width="9.42578125" style="1" customWidth="1"/>
    <col min="5079" max="5079" width="17.5703125" style="1" customWidth="1"/>
    <col min="5080" max="5320" width="9.42578125" style="1"/>
    <col min="5321" max="5321" width="8.5703125" style="1" customWidth="1"/>
    <col min="5322" max="5322" width="42.42578125" style="1" customWidth="1"/>
    <col min="5323" max="5323" width="19.5703125" style="1" customWidth="1"/>
    <col min="5324" max="5324" width="11.5703125" style="1" customWidth="1"/>
    <col min="5325" max="5326" width="10.42578125" style="1" customWidth="1"/>
    <col min="5327" max="5327" width="13.42578125" style="1" customWidth="1"/>
    <col min="5328" max="5328" width="11.5703125" style="1" customWidth="1"/>
    <col min="5329" max="5330" width="25.5703125" style="1" customWidth="1"/>
    <col min="5331" max="5331" width="16.5703125" style="1" customWidth="1"/>
    <col min="5332" max="5332" width="49" style="1" customWidth="1"/>
    <col min="5333" max="5333" width="31.5703125" style="1" customWidth="1"/>
    <col min="5334" max="5334" width="9.42578125" style="1" customWidth="1"/>
    <col min="5335" max="5335" width="17.5703125" style="1" customWidth="1"/>
    <col min="5336" max="5576" width="9.42578125" style="1"/>
    <col min="5577" max="5577" width="8.5703125" style="1" customWidth="1"/>
    <col min="5578" max="5578" width="42.42578125" style="1" customWidth="1"/>
    <col min="5579" max="5579" width="19.5703125" style="1" customWidth="1"/>
    <col min="5580" max="5580" width="11.5703125" style="1" customWidth="1"/>
    <col min="5581" max="5582" width="10.42578125" style="1" customWidth="1"/>
    <col min="5583" max="5583" width="13.42578125" style="1" customWidth="1"/>
    <col min="5584" max="5584" width="11.5703125" style="1" customWidth="1"/>
    <col min="5585" max="5586" width="25.5703125" style="1" customWidth="1"/>
    <col min="5587" max="5587" width="16.5703125" style="1" customWidth="1"/>
    <col min="5588" max="5588" width="49" style="1" customWidth="1"/>
    <col min="5589" max="5589" width="31.5703125" style="1" customWidth="1"/>
    <col min="5590" max="5590" width="9.42578125" style="1" customWidth="1"/>
    <col min="5591" max="5591" width="17.5703125" style="1" customWidth="1"/>
    <col min="5592" max="5832" width="9.42578125" style="1"/>
    <col min="5833" max="5833" width="8.5703125" style="1" customWidth="1"/>
    <col min="5834" max="5834" width="42.42578125" style="1" customWidth="1"/>
    <col min="5835" max="5835" width="19.5703125" style="1" customWidth="1"/>
    <col min="5836" max="5836" width="11.5703125" style="1" customWidth="1"/>
    <col min="5837" max="5838" width="10.42578125" style="1" customWidth="1"/>
    <col min="5839" max="5839" width="13.42578125" style="1" customWidth="1"/>
    <col min="5840" max="5840" width="11.5703125" style="1" customWidth="1"/>
    <col min="5841" max="5842" width="25.5703125" style="1" customWidth="1"/>
    <col min="5843" max="5843" width="16.5703125" style="1" customWidth="1"/>
    <col min="5844" max="5844" width="49" style="1" customWidth="1"/>
    <col min="5845" max="5845" width="31.5703125" style="1" customWidth="1"/>
    <col min="5846" max="5846" width="9.42578125" style="1" customWidth="1"/>
    <col min="5847" max="5847" width="17.5703125" style="1" customWidth="1"/>
    <col min="5848" max="6088" width="9.42578125" style="1"/>
    <col min="6089" max="6089" width="8.5703125" style="1" customWidth="1"/>
    <col min="6090" max="6090" width="42.42578125" style="1" customWidth="1"/>
    <col min="6091" max="6091" width="19.5703125" style="1" customWidth="1"/>
    <col min="6092" max="6092" width="11.5703125" style="1" customWidth="1"/>
    <col min="6093" max="6094" width="10.42578125" style="1" customWidth="1"/>
    <col min="6095" max="6095" width="13.42578125" style="1" customWidth="1"/>
    <col min="6096" max="6096" width="11.5703125" style="1" customWidth="1"/>
    <col min="6097" max="6098" width="25.5703125" style="1" customWidth="1"/>
    <col min="6099" max="6099" width="16.5703125" style="1" customWidth="1"/>
    <col min="6100" max="6100" width="49" style="1" customWidth="1"/>
    <col min="6101" max="6101" width="31.5703125" style="1" customWidth="1"/>
    <col min="6102" max="6102" width="9.42578125" style="1" customWidth="1"/>
    <col min="6103" max="6103" width="17.5703125" style="1" customWidth="1"/>
    <col min="6104" max="6344" width="9.42578125" style="1"/>
    <col min="6345" max="6345" width="8.5703125" style="1" customWidth="1"/>
    <col min="6346" max="6346" width="42.42578125" style="1" customWidth="1"/>
    <col min="6347" max="6347" width="19.5703125" style="1" customWidth="1"/>
    <col min="6348" max="6348" width="11.5703125" style="1" customWidth="1"/>
    <col min="6349" max="6350" width="10.42578125" style="1" customWidth="1"/>
    <col min="6351" max="6351" width="13.42578125" style="1" customWidth="1"/>
    <col min="6352" max="6352" width="11.5703125" style="1" customWidth="1"/>
    <col min="6353" max="6354" width="25.5703125" style="1" customWidth="1"/>
    <col min="6355" max="6355" width="16.5703125" style="1" customWidth="1"/>
    <col min="6356" max="6356" width="49" style="1" customWidth="1"/>
    <col min="6357" max="6357" width="31.5703125" style="1" customWidth="1"/>
    <col min="6358" max="6358" width="9.42578125" style="1" customWidth="1"/>
    <col min="6359" max="6359" width="17.5703125" style="1" customWidth="1"/>
    <col min="6360" max="6600" width="9.42578125" style="1"/>
    <col min="6601" max="6601" width="8.5703125" style="1" customWidth="1"/>
    <col min="6602" max="6602" width="42.42578125" style="1" customWidth="1"/>
    <col min="6603" max="6603" width="19.5703125" style="1" customWidth="1"/>
    <col min="6604" max="6604" width="11.5703125" style="1" customWidth="1"/>
    <col min="6605" max="6606" width="10.42578125" style="1" customWidth="1"/>
    <col min="6607" max="6607" width="13.42578125" style="1" customWidth="1"/>
    <col min="6608" max="6608" width="11.5703125" style="1" customWidth="1"/>
    <col min="6609" max="6610" width="25.5703125" style="1" customWidth="1"/>
    <col min="6611" max="6611" width="16.5703125" style="1" customWidth="1"/>
    <col min="6612" max="6612" width="49" style="1" customWidth="1"/>
    <col min="6613" max="6613" width="31.5703125" style="1" customWidth="1"/>
    <col min="6614" max="6614" width="9.42578125" style="1" customWidth="1"/>
    <col min="6615" max="6615" width="17.5703125" style="1" customWidth="1"/>
    <col min="6616" max="6856" width="9.42578125" style="1"/>
    <col min="6857" max="6857" width="8.5703125" style="1" customWidth="1"/>
    <col min="6858" max="6858" width="42.42578125" style="1" customWidth="1"/>
    <col min="6859" max="6859" width="19.5703125" style="1" customWidth="1"/>
    <col min="6860" max="6860" width="11.5703125" style="1" customWidth="1"/>
    <col min="6861" max="6862" width="10.42578125" style="1" customWidth="1"/>
    <col min="6863" max="6863" width="13.42578125" style="1" customWidth="1"/>
    <col min="6864" max="6864" width="11.5703125" style="1" customWidth="1"/>
    <col min="6865" max="6866" width="25.5703125" style="1" customWidth="1"/>
    <col min="6867" max="6867" width="16.5703125" style="1" customWidth="1"/>
    <col min="6868" max="6868" width="49" style="1" customWidth="1"/>
    <col min="6869" max="6869" width="31.5703125" style="1" customWidth="1"/>
    <col min="6870" max="6870" width="9.42578125" style="1" customWidth="1"/>
    <col min="6871" max="6871" width="17.5703125" style="1" customWidth="1"/>
    <col min="6872" max="7112" width="9.42578125" style="1"/>
    <col min="7113" max="7113" width="8.5703125" style="1" customWidth="1"/>
    <col min="7114" max="7114" width="42.42578125" style="1" customWidth="1"/>
    <col min="7115" max="7115" width="19.5703125" style="1" customWidth="1"/>
    <col min="7116" max="7116" width="11.5703125" style="1" customWidth="1"/>
    <col min="7117" max="7118" width="10.42578125" style="1" customWidth="1"/>
    <col min="7119" max="7119" width="13.42578125" style="1" customWidth="1"/>
    <col min="7120" max="7120" width="11.5703125" style="1" customWidth="1"/>
    <col min="7121" max="7122" width="25.5703125" style="1" customWidth="1"/>
    <col min="7123" max="7123" width="16.5703125" style="1" customWidth="1"/>
    <col min="7124" max="7124" width="49" style="1" customWidth="1"/>
    <col min="7125" max="7125" width="31.5703125" style="1" customWidth="1"/>
    <col min="7126" max="7126" width="9.42578125" style="1" customWidth="1"/>
    <col min="7127" max="7127" width="17.5703125" style="1" customWidth="1"/>
    <col min="7128" max="7368" width="9.42578125" style="1"/>
    <col min="7369" max="7369" width="8.5703125" style="1" customWidth="1"/>
    <col min="7370" max="7370" width="42.42578125" style="1" customWidth="1"/>
    <col min="7371" max="7371" width="19.5703125" style="1" customWidth="1"/>
    <col min="7372" max="7372" width="11.5703125" style="1" customWidth="1"/>
    <col min="7373" max="7374" width="10.42578125" style="1" customWidth="1"/>
    <col min="7375" max="7375" width="13.42578125" style="1" customWidth="1"/>
    <col min="7376" max="7376" width="11.5703125" style="1" customWidth="1"/>
    <col min="7377" max="7378" width="25.5703125" style="1" customWidth="1"/>
    <col min="7379" max="7379" width="16.5703125" style="1" customWidth="1"/>
    <col min="7380" max="7380" width="49" style="1" customWidth="1"/>
    <col min="7381" max="7381" width="31.5703125" style="1" customWidth="1"/>
    <col min="7382" max="7382" width="9.42578125" style="1" customWidth="1"/>
    <col min="7383" max="7383" width="17.5703125" style="1" customWidth="1"/>
    <col min="7384" max="7624" width="9.42578125" style="1"/>
    <col min="7625" max="7625" width="8.5703125" style="1" customWidth="1"/>
    <col min="7626" max="7626" width="42.42578125" style="1" customWidth="1"/>
    <col min="7627" max="7627" width="19.5703125" style="1" customWidth="1"/>
    <col min="7628" max="7628" width="11.5703125" style="1" customWidth="1"/>
    <col min="7629" max="7630" width="10.42578125" style="1" customWidth="1"/>
    <col min="7631" max="7631" width="13.42578125" style="1" customWidth="1"/>
    <col min="7632" max="7632" width="11.5703125" style="1" customWidth="1"/>
    <col min="7633" max="7634" width="25.5703125" style="1" customWidth="1"/>
    <col min="7635" max="7635" width="16.5703125" style="1" customWidth="1"/>
    <col min="7636" max="7636" width="49" style="1" customWidth="1"/>
    <col min="7637" max="7637" width="31.5703125" style="1" customWidth="1"/>
    <col min="7638" max="7638" width="9.42578125" style="1" customWidth="1"/>
    <col min="7639" max="7639" width="17.5703125" style="1" customWidth="1"/>
    <col min="7640" max="7880" width="9.42578125" style="1"/>
    <col min="7881" max="7881" width="8.5703125" style="1" customWidth="1"/>
    <col min="7882" max="7882" width="42.42578125" style="1" customWidth="1"/>
    <col min="7883" max="7883" width="19.5703125" style="1" customWidth="1"/>
    <col min="7884" max="7884" width="11.5703125" style="1" customWidth="1"/>
    <col min="7885" max="7886" width="10.42578125" style="1" customWidth="1"/>
    <col min="7887" max="7887" width="13.42578125" style="1" customWidth="1"/>
    <col min="7888" max="7888" width="11.5703125" style="1" customWidth="1"/>
    <col min="7889" max="7890" width="25.5703125" style="1" customWidth="1"/>
    <col min="7891" max="7891" width="16.5703125" style="1" customWidth="1"/>
    <col min="7892" max="7892" width="49" style="1" customWidth="1"/>
    <col min="7893" max="7893" width="31.5703125" style="1" customWidth="1"/>
    <col min="7894" max="7894" width="9.42578125" style="1" customWidth="1"/>
    <col min="7895" max="7895" width="17.5703125" style="1" customWidth="1"/>
    <col min="7896" max="8136" width="9.42578125" style="1"/>
    <col min="8137" max="8137" width="8.5703125" style="1" customWidth="1"/>
    <col min="8138" max="8138" width="42.42578125" style="1" customWidth="1"/>
    <col min="8139" max="8139" width="19.5703125" style="1" customWidth="1"/>
    <col min="8140" max="8140" width="11.5703125" style="1" customWidth="1"/>
    <col min="8141" max="8142" width="10.42578125" style="1" customWidth="1"/>
    <col min="8143" max="8143" width="13.42578125" style="1" customWidth="1"/>
    <col min="8144" max="8144" width="11.5703125" style="1" customWidth="1"/>
    <col min="8145" max="8146" width="25.5703125" style="1" customWidth="1"/>
    <col min="8147" max="8147" width="16.5703125" style="1" customWidth="1"/>
    <col min="8148" max="8148" width="49" style="1" customWidth="1"/>
    <col min="8149" max="8149" width="31.5703125" style="1" customWidth="1"/>
    <col min="8150" max="8150" width="9.42578125" style="1" customWidth="1"/>
    <col min="8151" max="8151" width="17.5703125" style="1" customWidth="1"/>
    <col min="8152" max="8392" width="9.42578125" style="1"/>
    <col min="8393" max="8393" width="8.5703125" style="1" customWidth="1"/>
    <col min="8394" max="8394" width="42.42578125" style="1" customWidth="1"/>
    <col min="8395" max="8395" width="19.5703125" style="1" customWidth="1"/>
    <col min="8396" max="8396" width="11.5703125" style="1" customWidth="1"/>
    <col min="8397" max="8398" width="10.42578125" style="1" customWidth="1"/>
    <col min="8399" max="8399" width="13.42578125" style="1" customWidth="1"/>
    <col min="8400" max="8400" width="11.5703125" style="1" customWidth="1"/>
    <col min="8401" max="8402" width="25.5703125" style="1" customWidth="1"/>
    <col min="8403" max="8403" width="16.5703125" style="1" customWidth="1"/>
    <col min="8404" max="8404" width="49" style="1" customWidth="1"/>
    <col min="8405" max="8405" width="31.5703125" style="1" customWidth="1"/>
    <col min="8406" max="8406" width="9.42578125" style="1" customWidth="1"/>
    <col min="8407" max="8407" width="17.5703125" style="1" customWidth="1"/>
    <col min="8408" max="8648" width="9.42578125" style="1"/>
    <col min="8649" max="8649" width="8.5703125" style="1" customWidth="1"/>
    <col min="8650" max="8650" width="42.42578125" style="1" customWidth="1"/>
    <col min="8651" max="8651" width="19.5703125" style="1" customWidth="1"/>
    <col min="8652" max="8652" width="11.5703125" style="1" customWidth="1"/>
    <col min="8653" max="8654" width="10.42578125" style="1" customWidth="1"/>
    <col min="8655" max="8655" width="13.42578125" style="1" customWidth="1"/>
    <col min="8656" max="8656" width="11.5703125" style="1" customWidth="1"/>
    <col min="8657" max="8658" width="25.5703125" style="1" customWidth="1"/>
    <col min="8659" max="8659" width="16.5703125" style="1" customWidth="1"/>
    <col min="8660" max="8660" width="49" style="1" customWidth="1"/>
    <col min="8661" max="8661" width="31.5703125" style="1" customWidth="1"/>
    <col min="8662" max="8662" width="9.42578125" style="1" customWidth="1"/>
    <col min="8663" max="8663" width="17.5703125" style="1" customWidth="1"/>
    <col min="8664" max="8904" width="9.42578125" style="1"/>
    <col min="8905" max="8905" width="8.5703125" style="1" customWidth="1"/>
    <col min="8906" max="8906" width="42.42578125" style="1" customWidth="1"/>
    <col min="8907" max="8907" width="19.5703125" style="1" customWidth="1"/>
    <col min="8908" max="8908" width="11.5703125" style="1" customWidth="1"/>
    <col min="8909" max="8910" width="10.42578125" style="1" customWidth="1"/>
    <col min="8911" max="8911" width="13.42578125" style="1" customWidth="1"/>
    <col min="8912" max="8912" width="11.5703125" style="1" customWidth="1"/>
    <col min="8913" max="8914" width="25.5703125" style="1" customWidth="1"/>
    <col min="8915" max="8915" width="16.5703125" style="1" customWidth="1"/>
    <col min="8916" max="8916" width="49" style="1" customWidth="1"/>
    <col min="8917" max="8917" width="31.5703125" style="1" customWidth="1"/>
    <col min="8918" max="8918" width="9.42578125" style="1" customWidth="1"/>
    <col min="8919" max="8919" width="17.5703125" style="1" customWidth="1"/>
    <col min="8920" max="9160" width="9.42578125" style="1"/>
    <col min="9161" max="9161" width="8.5703125" style="1" customWidth="1"/>
    <col min="9162" max="9162" width="42.42578125" style="1" customWidth="1"/>
    <col min="9163" max="9163" width="19.5703125" style="1" customWidth="1"/>
    <col min="9164" max="9164" width="11.5703125" style="1" customWidth="1"/>
    <col min="9165" max="9166" width="10.42578125" style="1" customWidth="1"/>
    <col min="9167" max="9167" width="13.42578125" style="1" customWidth="1"/>
    <col min="9168" max="9168" width="11.5703125" style="1" customWidth="1"/>
    <col min="9169" max="9170" width="25.5703125" style="1" customWidth="1"/>
    <col min="9171" max="9171" width="16.5703125" style="1" customWidth="1"/>
    <col min="9172" max="9172" width="49" style="1" customWidth="1"/>
    <col min="9173" max="9173" width="31.5703125" style="1" customWidth="1"/>
    <col min="9174" max="9174" width="9.42578125" style="1" customWidth="1"/>
    <col min="9175" max="9175" width="17.5703125" style="1" customWidth="1"/>
    <col min="9176" max="9416" width="9.42578125" style="1"/>
    <col min="9417" max="9417" width="8.5703125" style="1" customWidth="1"/>
    <col min="9418" max="9418" width="42.42578125" style="1" customWidth="1"/>
    <col min="9419" max="9419" width="19.5703125" style="1" customWidth="1"/>
    <col min="9420" max="9420" width="11.5703125" style="1" customWidth="1"/>
    <col min="9421" max="9422" width="10.42578125" style="1" customWidth="1"/>
    <col min="9423" max="9423" width="13.42578125" style="1" customWidth="1"/>
    <col min="9424" max="9424" width="11.5703125" style="1" customWidth="1"/>
    <col min="9425" max="9426" width="25.5703125" style="1" customWidth="1"/>
    <col min="9427" max="9427" width="16.5703125" style="1" customWidth="1"/>
    <col min="9428" max="9428" width="49" style="1" customWidth="1"/>
    <col min="9429" max="9429" width="31.5703125" style="1" customWidth="1"/>
    <col min="9430" max="9430" width="9.42578125" style="1" customWidth="1"/>
    <col min="9431" max="9431" width="17.5703125" style="1" customWidth="1"/>
    <col min="9432" max="9672" width="9.42578125" style="1"/>
    <col min="9673" max="9673" width="8.5703125" style="1" customWidth="1"/>
    <col min="9674" max="9674" width="42.42578125" style="1" customWidth="1"/>
    <col min="9675" max="9675" width="19.5703125" style="1" customWidth="1"/>
    <col min="9676" max="9676" width="11.5703125" style="1" customWidth="1"/>
    <col min="9677" max="9678" width="10.42578125" style="1" customWidth="1"/>
    <col min="9679" max="9679" width="13.42578125" style="1" customWidth="1"/>
    <col min="9680" max="9680" width="11.5703125" style="1" customWidth="1"/>
    <col min="9681" max="9682" width="25.5703125" style="1" customWidth="1"/>
    <col min="9683" max="9683" width="16.5703125" style="1" customWidth="1"/>
    <col min="9684" max="9684" width="49" style="1" customWidth="1"/>
    <col min="9685" max="9685" width="31.5703125" style="1" customWidth="1"/>
    <col min="9686" max="9686" width="9.42578125" style="1" customWidth="1"/>
    <col min="9687" max="9687" width="17.5703125" style="1" customWidth="1"/>
    <col min="9688" max="9928" width="9.42578125" style="1"/>
    <col min="9929" max="9929" width="8.5703125" style="1" customWidth="1"/>
    <col min="9930" max="9930" width="42.42578125" style="1" customWidth="1"/>
    <col min="9931" max="9931" width="19.5703125" style="1" customWidth="1"/>
    <col min="9932" max="9932" width="11.5703125" style="1" customWidth="1"/>
    <col min="9933" max="9934" width="10.42578125" style="1" customWidth="1"/>
    <col min="9935" max="9935" width="13.42578125" style="1" customWidth="1"/>
    <col min="9936" max="9936" width="11.5703125" style="1" customWidth="1"/>
    <col min="9937" max="9938" width="25.5703125" style="1" customWidth="1"/>
    <col min="9939" max="9939" width="16.5703125" style="1" customWidth="1"/>
    <col min="9940" max="9940" width="49" style="1" customWidth="1"/>
    <col min="9941" max="9941" width="31.5703125" style="1" customWidth="1"/>
    <col min="9942" max="9942" width="9.42578125" style="1" customWidth="1"/>
    <col min="9943" max="9943" width="17.5703125" style="1" customWidth="1"/>
    <col min="9944" max="10184" width="9.42578125" style="1"/>
    <col min="10185" max="10185" width="8.5703125" style="1" customWidth="1"/>
    <col min="10186" max="10186" width="42.42578125" style="1" customWidth="1"/>
    <col min="10187" max="10187" width="19.5703125" style="1" customWidth="1"/>
    <col min="10188" max="10188" width="11.5703125" style="1" customWidth="1"/>
    <col min="10189" max="10190" width="10.42578125" style="1" customWidth="1"/>
    <col min="10191" max="10191" width="13.42578125" style="1" customWidth="1"/>
    <col min="10192" max="10192" width="11.5703125" style="1" customWidth="1"/>
    <col min="10193" max="10194" width="25.5703125" style="1" customWidth="1"/>
    <col min="10195" max="10195" width="16.5703125" style="1" customWidth="1"/>
    <col min="10196" max="10196" width="49" style="1" customWidth="1"/>
    <col min="10197" max="10197" width="31.5703125" style="1" customWidth="1"/>
    <col min="10198" max="10198" width="9.42578125" style="1" customWidth="1"/>
    <col min="10199" max="10199" width="17.5703125" style="1" customWidth="1"/>
    <col min="10200" max="10440" width="9.42578125" style="1"/>
    <col min="10441" max="10441" width="8.5703125" style="1" customWidth="1"/>
    <col min="10442" max="10442" width="42.42578125" style="1" customWidth="1"/>
    <col min="10443" max="10443" width="19.5703125" style="1" customWidth="1"/>
    <col min="10444" max="10444" width="11.5703125" style="1" customWidth="1"/>
    <col min="10445" max="10446" width="10.42578125" style="1" customWidth="1"/>
    <col min="10447" max="10447" width="13.42578125" style="1" customWidth="1"/>
    <col min="10448" max="10448" width="11.5703125" style="1" customWidth="1"/>
    <col min="10449" max="10450" width="25.5703125" style="1" customWidth="1"/>
    <col min="10451" max="10451" width="16.5703125" style="1" customWidth="1"/>
    <col min="10452" max="10452" width="49" style="1" customWidth="1"/>
    <col min="10453" max="10453" width="31.5703125" style="1" customWidth="1"/>
    <col min="10454" max="10454" width="9.42578125" style="1" customWidth="1"/>
    <col min="10455" max="10455" width="17.5703125" style="1" customWidth="1"/>
    <col min="10456" max="10696" width="9.42578125" style="1"/>
    <col min="10697" max="10697" width="8.5703125" style="1" customWidth="1"/>
    <col min="10698" max="10698" width="42.42578125" style="1" customWidth="1"/>
    <col min="10699" max="10699" width="19.5703125" style="1" customWidth="1"/>
    <col min="10700" max="10700" width="11.5703125" style="1" customWidth="1"/>
    <col min="10701" max="10702" width="10.42578125" style="1" customWidth="1"/>
    <col min="10703" max="10703" width="13.42578125" style="1" customWidth="1"/>
    <col min="10704" max="10704" width="11.5703125" style="1" customWidth="1"/>
    <col min="10705" max="10706" width="25.5703125" style="1" customWidth="1"/>
    <col min="10707" max="10707" width="16.5703125" style="1" customWidth="1"/>
    <col min="10708" max="10708" width="49" style="1" customWidth="1"/>
    <col min="10709" max="10709" width="31.5703125" style="1" customWidth="1"/>
    <col min="10710" max="10710" width="9.42578125" style="1" customWidth="1"/>
    <col min="10711" max="10711" width="17.5703125" style="1" customWidth="1"/>
    <col min="10712" max="10952" width="9.42578125" style="1"/>
    <col min="10953" max="10953" width="8.5703125" style="1" customWidth="1"/>
    <col min="10954" max="10954" width="42.42578125" style="1" customWidth="1"/>
    <col min="10955" max="10955" width="19.5703125" style="1" customWidth="1"/>
    <col min="10956" max="10956" width="11.5703125" style="1" customWidth="1"/>
    <col min="10957" max="10958" width="10.42578125" style="1" customWidth="1"/>
    <col min="10959" max="10959" width="13.42578125" style="1" customWidth="1"/>
    <col min="10960" max="10960" width="11.5703125" style="1" customWidth="1"/>
    <col min="10961" max="10962" width="25.5703125" style="1" customWidth="1"/>
    <col min="10963" max="10963" width="16.5703125" style="1" customWidth="1"/>
    <col min="10964" max="10964" width="49" style="1" customWidth="1"/>
    <col min="10965" max="10965" width="31.5703125" style="1" customWidth="1"/>
    <col min="10966" max="10966" width="9.42578125" style="1" customWidth="1"/>
    <col min="10967" max="10967" width="17.5703125" style="1" customWidth="1"/>
    <col min="10968" max="11208" width="9.42578125" style="1"/>
    <col min="11209" max="11209" width="8.5703125" style="1" customWidth="1"/>
    <col min="11210" max="11210" width="42.42578125" style="1" customWidth="1"/>
    <col min="11211" max="11211" width="19.5703125" style="1" customWidth="1"/>
    <col min="11212" max="11212" width="11.5703125" style="1" customWidth="1"/>
    <col min="11213" max="11214" width="10.42578125" style="1" customWidth="1"/>
    <col min="11215" max="11215" width="13.42578125" style="1" customWidth="1"/>
    <col min="11216" max="11216" width="11.5703125" style="1" customWidth="1"/>
    <col min="11217" max="11218" width="25.5703125" style="1" customWidth="1"/>
    <col min="11219" max="11219" width="16.5703125" style="1" customWidth="1"/>
    <col min="11220" max="11220" width="49" style="1" customWidth="1"/>
    <col min="11221" max="11221" width="31.5703125" style="1" customWidth="1"/>
    <col min="11222" max="11222" width="9.42578125" style="1" customWidth="1"/>
    <col min="11223" max="11223" width="17.5703125" style="1" customWidth="1"/>
    <col min="11224" max="11464" width="9.42578125" style="1"/>
    <col min="11465" max="11465" width="8.5703125" style="1" customWidth="1"/>
    <col min="11466" max="11466" width="42.42578125" style="1" customWidth="1"/>
    <col min="11467" max="11467" width="19.5703125" style="1" customWidth="1"/>
    <col min="11468" max="11468" width="11.5703125" style="1" customWidth="1"/>
    <col min="11469" max="11470" width="10.42578125" style="1" customWidth="1"/>
    <col min="11471" max="11471" width="13.42578125" style="1" customWidth="1"/>
    <col min="11472" max="11472" width="11.5703125" style="1" customWidth="1"/>
    <col min="11473" max="11474" width="25.5703125" style="1" customWidth="1"/>
    <col min="11475" max="11475" width="16.5703125" style="1" customWidth="1"/>
    <col min="11476" max="11476" width="49" style="1" customWidth="1"/>
    <col min="11477" max="11477" width="31.5703125" style="1" customWidth="1"/>
    <col min="11478" max="11478" width="9.42578125" style="1" customWidth="1"/>
    <col min="11479" max="11479" width="17.5703125" style="1" customWidth="1"/>
    <col min="11480" max="11720" width="9.42578125" style="1"/>
    <col min="11721" max="11721" width="8.5703125" style="1" customWidth="1"/>
    <col min="11722" max="11722" width="42.42578125" style="1" customWidth="1"/>
    <col min="11723" max="11723" width="19.5703125" style="1" customWidth="1"/>
    <col min="11724" max="11724" width="11.5703125" style="1" customWidth="1"/>
    <col min="11725" max="11726" width="10.42578125" style="1" customWidth="1"/>
    <col min="11727" max="11727" width="13.42578125" style="1" customWidth="1"/>
    <col min="11728" max="11728" width="11.5703125" style="1" customWidth="1"/>
    <col min="11729" max="11730" width="25.5703125" style="1" customWidth="1"/>
    <col min="11731" max="11731" width="16.5703125" style="1" customWidth="1"/>
    <col min="11732" max="11732" width="49" style="1" customWidth="1"/>
    <col min="11733" max="11733" width="31.5703125" style="1" customWidth="1"/>
    <col min="11734" max="11734" width="9.42578125" style="1" customWidth="1"/>
    <col min="11735" max="11735" width="17.5703125" style="1" customWidth="1"/>
    <col min="11736" max="11976" width="9.42578125" style="1"/>
    <col min="11977" max="11977" width="8.5703125" style="1" customWidth="1"/>
    <col min="11978" max="11978" width="42.42578125" style="1" customWidth="1"/>
    <col min="11979" max="11979" width="19.5703125" style="1" customWidth="1"/>
    <col min="11980" max="11980" width="11.5703125" style="1" customWidth="1"/>
    <col min="11981" max="11982" width="10.42578125" style="1" customWidth="1"/>
    <col min="11983" max="11983" width="13.42578125" style="1" customWidth="1"/>
    <col min="11984" max="11984" width="11.5703125" style="1" customWidth="1"/>
    <col min="11985" max="11986" width="25.5703125" style="1" customWidth="1"/>
    <col min="11987" max="11987" width="16.5703125" style="1" customWidth="1"/>
    <col min="11988" max="11988" width="49" style="1" customWidth="1"/>
    <col min="11989" max="11989" width="31.5703125" style="1" customWidth="1"/>
    <col min="11990" max="11990" width="9.42578125" style="1" customWidth="1"/>
    <col min="11991" max="11991" width="17.5703125" style="1" customWidth="1"/>
    <col min="11992" max="12232" width="9.42578125" style="1"/>
    <col min="12233" max="12233" width="8.5703125" style="1" customWidth="1"/>
    <col min="12234" max="12234" width="42.42578125" style="1" customWidth="1"/>
    <col min="12235" max="12235" width="19.5703125" style="1" customWidth="1"/>
    <col min="12236" max="12236" width="11.5703125" style="1" customWidth="1"/>
    <col min="12237" max="12238" width="10.42578125" style="1" customWidth="1"/>
    <col min="12239" max="12239" width="13.42578125" style="1" customWidth="1"/>
    <col min="12240" max="12240" width="11.5703125" style="1" customWidth="1"/>
    <col min="12241" max="12242" width="25.5703125" style="1" customWidth="1"/>
    <col min="12243" max="12243" width="16.5703125" style="1" customWidth="1"/>
    <col min="12244" max="12244" width="49" style="1" customWidth="1"/>
    <col min="12245" max="12245" width="31.5703125" style="1" customWidth="1"/>
    <col min="12246" max="12246" width="9.42578125" style="1" customWidth="1"/>
    <col min="12247" max="12247" width="17.5703125" style="1" customWidth="1"/>
    <col min="12248" max="12488" width="9.42578125" style="1"/>
    <col min="12489" max="12489" width="8.5703125" style="1" customWidth="1"/>
    <col min="12490" max="12490" width="42.42578125" style="1" customWidth="1"/>
    <col min="12491" max="12491" width="19.5703125" style="1" customWidth="1"/>
    <col min="12492" max="12492" width="11.5703125" style="1" customWidth="1"/>
    <col min="12493" max="12494" width="10.42578125" style="1" customWidth="1"/>
    <col min="12495" max="12495" width="13.42578125" style="1" customWidth="1"/>
    <col min="12496" max="12496" width="11.5703125" style="1" customWidth="1"/>
    <col min="12497" max="12498" width="25.5703125" style="1" customWidth="1"/>
    <col min="12499" max="12499" width="16.5703125" style="1" customWidth="1"/>
    <col min="12500" max="12500" width="49" style="1" customWidth="1"/>
    <col min="12501" max="12501" width="31.5703125" style="1" customWidth="1"/>
    <col min="12502" max="12502" width="9.42578125" style="1" customWidth="1"/>
    <col min="12503" max="12503" width="17.5703125" style="1" customWidth="1"/>
    <col min="12504" max="12744" width="9.42578125" style="1"/>
    <col min="12745" max="12745" width="8.5703125" style="1" customWidth="1"/>
    <col min="12746" max="12746" width="42.42578125" style="1" customWidth="1"/>
    <col min="12747" max="12747" width="19.5703125" style="1" customWidth="1"/>
    <col min="12748" max="12748" width="11.5703125" style="1" customWidth="1"/>
    <col min="12749" max="12750" width="10.42578125" style="1" customWidth="1"/>
    <col min="12751" max="12751" width="13.42578125" style="1" customWidth="1"/>
    <col min="12752" max="12752" width="11.5703125" style="1" customWidth="1"/>
    <col min="12753" max="12754" width="25.5703125" style="1" customWidth="1"/>
    <col min="12755" max="12755" width="16.5703125" style="1" customWidth="1"/>
    <col min="12756" max="12756" width="49" style="1" customWidth="1"/>
    <col min="12757" max="12757" width="31.5703125" style="1" customWidth="1"/>
    <col min="12758" max="12758" width="9.42578125" style="1" customWidth="1"/>
    <col min="12759" max="12759" width="17.5703125" style="1" customWidth="1"/>
    <col min="12760" max="13000" width="9.42578125" style="1"/>
    <col min="13001" max="13001" width="8.5703125" style="1" customWidth="1"/>
    <col min="13002" max="13002" width="42.42578125" style="1" customWidth="1"/>
    <col min="13003" max="13003" width="19.5703125" style="1" customWidth="1"/>
    <col min="13004" max="13004" width="11.5703125" style="1" customWidth="1"/>
    <col min="13005" max="13006" width="10.42578125" style="1" customWidth="1"/>
    <col min="13007" max="13007" width="13.42578125" style="1" customWidth="1"/>
    <col min="13008" max="13008" width="11.5703125" style="1" customWidth="1"/>
    <col min="13009" max="13010" width="25.5703125" style="1" customWidth="1"/>
    <col min="13011" max="13011" width="16.5703125" style="1" customWidth="1"/>
    <col min="13012" max="13012" width="49" style="1" customWidth="1"/>
    <col min="13013" max="13013" width="31.5703125" style="1" customWidth="1"/>
    <col min="13014" max="13014" width="9.42578125" style="1" customWidth="1"/>
    <col min="13015" max="13015" width="17.5703125" style="1" customWidth="1"/>
    <col min="13016" max="13256" width="9.42578125" style="1"/>
    <col min="13257" max="13257" width="8.5703125" style="1" customWidth="1"/>
    <col min="13258" max="13258" width="42.42578125" style="1" customWidth="1"/>
    <col min="13259" max="13259" width="19.5703125" style="1" customWidth="1"/>
    <col min="13260" max="13260" width="11.5703125" style="1" customWidth="1"/>
    <col min="13261" max="13262" width="10.42578125" style="1" customWidth="1"/>
    <col min="13263" max="13263" width="13.42578125" style="1" customWidth="1"/>
    <col min="13264" max="13264" width="11.5703125" style="1" customWidth="1"/>
    <col min="13265" max="13266" width="25.5703125" style="1" customWidth="1"/>
    <col min="13267" max="13267" width="16.5703125" style="1" customWidth="1"/>
    <col min="13268" max="13268" width="49" style="1" customWidth="1"/>
    <col min="13269" max="13269" width="31.5703125" style="1" customWidth="1"/>
    <col min="13270" max="13270" width="9.42578125" style="1" customWidth="1"/>
    <col min="13271" max="13271" width="17.5703125" style="1" customWidth="1"/>
    <col min="13272" max="13512" width="9.42578125" style="1"/>
    <col min="13513" max="13513" width="8.5703125" style="1" customWidth="1"/>
    <col min="13514" max="13514" width="42.42578125" style="1" customWidth="1"/>
    <col min="13515" max="13515" width="19.5703125" style="1" customWidth="1"/>
    <col min="13516" max="13516" width="11.5703125" style="1" customWidth="1"/>
    <col min="13517" max="13518" width="10.42578125" style="1" customWidth="1"/>
    <col min="13519" max="13519" width="13.42578125" style="1" customWidth="1"/>
    <col min="13520" max="13520" width="11.5703125" style="1" customWidth="1"/>
    <col min="13521" max="13522" width="25.5703125" style="1" customWidth="1"/>
    <col min="13523" max="13523" width="16.5703125" style="1" customWidth="1"/>
    <col min="13524" max="13524" width="49" style="1" customWidth="1"/>
    <col min="13525" max="13525" width="31.5703125" style="1" customWidth="1"/>
    <col min="13526" max="13526" width="9.42578125" style="1" customWidth="1"/>
    <col min="13527" max="13527" width="17.5703125" style="1" customWidth="1"/>
    <col min="13528" max="13768" width="9.42578125" style="1"/>
    <col min="13769" max="13769" width="8.5703125" style="1" customWidth="1"/>
    <col min="13770" max="13770" width="42.42578125" style="1" customWidth="1"/>
    <col min="13771" max="13771" width="19.5703125" style="1" customWidth="1"/>
    <col min="13772" max="13772" width="11.5703125" style="1" customWidth="1"/>
    <col min="13773" max="13774" width="10.42578125" style="1" customWidth="1"/>
    <col min="13775" max="13775" width="13.42578125" style="1" customWidth="1"/>
    <col min="13776" max="13776" width="11.5703125" style="1" customWidth="1"/>
    <col min="13777" max="13778" width="25.5703125" style="1" customWidth="1"/>
    <col min="13779" max="13779" width="16.5703125" style="1" customWidth="1"/>
    <col min="13780" max="13780" width="49" style="1" customWidth="1"/>
    <col min="13781" max="13781" width="31.5703125" style="1" customWidth="1"/>
    <col min="13782" max="13782" width="9.42578125" style="1" customWidth="1"/>
    <col min="13783" max="13783" width="17.5703125" style="1" customWidth="1"/>
    <col min="13784" max="14024" width="9.42578125" style="1"/>
    <col min="14025" max="14025" width="8.5703125" style="1" customWidth="1"/>
    <col min="14026" max="14026" width="42.42578125" style="1" customWidth="1"/>
    <col min="14027" max="14027" width="19.5703125" style="1" customWidth="1"/>
    <col min="14028" max="14028" width="11.5703125" style="1" customWidth="1"/>
    <col min="14029" max="14030" width="10.42578125" style="1" customWidth="1"/>
    <col min="14031" max="14031" width="13.42578125" style="1" customWidth="1"/>
    <col min="14032" max="14032" width="11.5703125" style="1" customWidth="1"/>
    <col min="14033" max="14034" width="25.5703125" style="1" customWidth="1"/>
    <col min="14035" max="14035" width="16.5703125" style="1" customWidth="1"/>
    <col min="14036" max="14036" width="49" style="1" customWidth="1"/>
    <col min="14037" max="14037" width="31.5703125" style="1" customWidth="1"/>
    <col min="14038" max="14038" width="9.42578125" style="1" customWidth="1"/>
    <col min="14039" max="14039" width="17.5703125" style="1" customWidth="1"/>
    <col min="14040" max="14280" width="9.42578125" style="1"/>
    <col min="14281" max="14281" width="8.5703125" style="1" customWidth="1"/>
    <col min="14282" max="14282" width="42.42578125" style="1" customWidth="1"/>
    <col min="14283" max="14283" width="19.5703125" style="1" customWidth="1"/>
    <col min="14284" max="14284" width="11.5703125" style="1" customWidth="1"/>
    <col min="14285" max="14286" width="10.42578125" style="1" customWidth="1"/>
    <col min="14287" max="14287" width="13.42578125" style="1" customWidth="1"/>
    <col min="14288" max="14288" width="11.5703125" style="1" customWidth="1"/>
    <col min="14289" max="14290" width="25.5703125" style="1" customWidth="1"/>
    <col min="14291" max="14291" width="16.5703125" style="1" customWidth="1"/>
    <col min="14292" max="14292" width="49" style="1" customWidth="1"/>
    <col min="14293" max="14293" width="31.5703125" style="1" customWidth="1"/>
    <col min="14294" max="14294" width="9.42578125" style="1" customWidth="1"/>
    <col min="14295" max="14295" width="17.5703125" style="1" customWidth="1"/>
    <col min="14296" max="14536" width="9.42578125" style="1"/>
    <col min="14537" max="14537" width="8.5703125" style="1" customWidth="1"/>
    <col min="14538" max="14538" width="42.42578125" style="1" customWidth="1"/>
    <col min="14539" max="14539" width="19.5703125" style="1" customWidth="1"/>
    <col min="14540" max="14540" width="11.5703125" style="1" customWidth="1"/>
    <col min="14541" max="14542" width="10.42578125" style="1" customWidth="1"/>
    <col min="14543" max="14543" width="13.42578125" style="1" customWidth="1"/>
    <col min="14544" max="14544" width="11.5703125" style="1" customWidth="1"/>
    <col min="14545" max="14546" width="25.5703125" style="1" customWidth="1"/>
    <col min="14547" max="14547" width="16.5703125" style="1" customWidth="1"/>
    <col min="14548" max="14548" width="49" style="1" customWidth="1"/>
    <col min="14549" max="14549" width="31.5703125" style="1" customWidth="1"/>
    <col min="14550" max="14550" width="9.42578125" style="1" customWidth="1"/>
    <col min="14551" max="14551" width="17.5703125" style="1" customWidth="1"/>
    <col min="14552" max="14792" width="9.42578125" style="1"/>
    <col min="14793" max="14793" width="8.5703125" style="1" customWidth="1"/>
    <col min="14794" max="14794" width="42.42578125" style="1" customWidth="1"/>
    <col min="14795" max="14795" width="19.5703125" style="1" customWidth="1"/>
    <col min="14796" max="14796" width="11.5703125" style="1" customWidth="1"/>
    <col min="14797" max="14798" width="10.42578125" style="1" customWidth="1"/>
    <col min="14799" max="14799" width="13.42578125" style="1" customWidth="1"/>
    <col min="14800" max="14800" width="11.5703125" style="1" customWidth="1"/>
    <col min="14801" max="14802" width="25.5703125" style="1" customWidth="1"/>
    <col min="14803" max="14803" width="16.5703125" style="1" customWidth="1"/>
    <col min="14804" max="14804" width="49" style="1" customWidth="1"/>
    <col min="14805" max="14805" width="31.5703125" style="1" customWidth="1"/>
    <col min="14806" max="14806" width="9.42578125" style="1" customWidth="1"/>
    <col min="14807" max="14807" width="17.5703125" style="1" customWidth="1"/>
    <col min="14808" max="15048" width="9.42578125" style="1"/>
    <col min="15049" max="15049" width="8.5703125" style="1" customWidth="1"/>
    <col min="15050" max="15050" width="42.42578125" style="1" customWidth="1"/>
    <col min="15051" max="15051" width="19.5703125" style="1" customWidth="1"/>
    <col min="15052" max="15052" width="11.5703125" style="1" customWidth="1"/>
    <col min="15053" max="15054" width="10.42578125" style="1" customWidth="1"/>
    <col min="15055" max="15055" width="13.42578125" style="1" customWidth="1"/>
    <col min="15056" max="15056" width="11.5703125" style="1" customWidth="1"/>
    <col min="15057" max="15058" width="25.5703125" style="1" customWidth="1"/>
    <col min="15059" max="15059" width="16.5703125" style="1" customWidth="1"/>
    <col min="15060" max="15060" width="49" style="1" customWidth="1"/>
    <col min="15061" max="15061" width="31.5703125" style="1" customWidth="1"/>
    <col min="15062" max="15062" width="9.42578125" style="1" customWidth="1"/>
    <col min="15063" max="15063" width="17.5703125" style="1" customWidth="1"/>
    <col min="15064" max="15304" width="9.42578125" style="1"/>
    <col min="15305" max="15305" width="8.5703125" style="1" customWidth="1"/>
    <col min="15306" max="15306" width="42.42578125" style="1" customWidth="1"/>
    <col min="15307" max="15307" width="19.5703125" style="1" customWidth="1"/>
    <col min="15308" max="15308" width="11.5703125" style="1" customWidth="1"/>
    <col min="15309" max="15310" width="10.42578125" style="1" customWidth="1"/>
    <col min="15311" max="15311" width="13.42578125" style="1" customWidth="1"/>
    <col min="15312" max="15312" width="11.5703125" style="1" customWidth="1"/>
    <col min="15313" max="15314" width="25.5703125" style="1" customWidth="1"/>
    <col min="15315" max="15315" width="16.5703125" style="1" customWidth="1"/>
    <col min="15316" max="15316" width="49" style="1" customWidth="1"/>
    <col min="15317" max="15317" width="31.5703125" style="1" customWidth="1"/>
    <col min="15318" max="15318" width="9.42578125" style="1" customWidth="1"/>
    <col min="15319" max="15319" width="17.5703125" style="1" customWidth="1"/>
    <col min="15320" max="15560" width="9.42578125" style="1"/>
    <col min="15561" max="15561" width="8.5703125" style="1" customWidth="1"/>
    <col min="15562" max="15562" width="42.42578125" style="1" customWidth="1"/>
    <col min="15563" max="15563" width="19.5703125" style="1" customWidth="1"/>
    <col min="15564" max="15564" width="11.5703125" style="1" customWidth="1"/>
    <col min="15565" max="15566" width="10.42578125" style="1" customWidth="1"/>
    <col min="15567" max="15567" width="13.42578125" style="1" customWidth="1"/>
    <col min="15568" max="15568" width="11.5703125" style="1" customWidth="1"/>
    <col min="15569" max="15570" width="25.5703125" style="1" customWidth="1"/>
    <col min="15571" max="15571" width="16.5703125" style="1" customWidth="1"/>
    <col min="15572" max="15572" width="49" style="1" customWidth="1"/>
    <col min="15573" max="15573" width="31.5703125" style="1" customWidth="1"/>
    <col min="15574" max="15574" width="9.42578125" style="1" customWidth="1"/>
    <col min="15575" max="15575" width="17.5703125" style="1" customWidth="1"/>
    <col min="15576" max="15816" width="9.42578125" style="1"/>
    <col min="15817" max="15817" width="8.5703125" style="1" customWidth="1"/>
    <col min="15818" max="15818" width="42.42578125" style="1" customWidth="1"/>
    <col min="15819" max="15819" width="19.5703125" style="1" customWidth="1"/>
    <col min="15820" max="15820" width="11.5703125" style="1" customWidth="1"/>
    <col min="15821" max="15822" width="10.42578125" style="1" customWidth="1"/>
    <col min="15823" max="15823" width="13.42578125" style="1" customWidth="1"/>
    <col min="15824" max="15824" width="11.5703125" style="1" customWidth="1"/>
    <col min="15825" max="15826" width="25.5703125" style="1" customWidth="1"/>
    <col min="15827" max="15827" width="16.5703125" style="1" customWidth="1"/>
    <col min="15828" max="15828" width="49" style="1" customWidth="1"/>
    <col min="15829" max="15829" width="31.5703125" style="1" customWidth="1"/>
    <col min="15830" max="15830" width="9.42578125" style="1" customWidth="1"/>
    <col min="15831" max="15831" width="17.5703125" style="1" customWidth="1"/>
    <col min="15832" max="16072" width="9.42578125" style="1"/>
    <col min="16073" max="16073" width="8.5703125" style="1" customWidth="1"/>
    <col min="16074" max="16074" width="42.42578125" style="1" customWidth="1"/>
    <col min="16075" max="16075" width="19.5703125" style="1" customWidth="1"/>
    <col min="16076" max="16076" width="11.5703125" style="1" customWidth="1"/>
    <col min="16077" max="16078" width="10.42578125" style="1" customWidth="1"/>
    <col min="16079" max="16079" width="13.42578125" style="1" customWidth="1"/>
    <col min="16080" max="16080" width="11.5703125" style="1" customWidth="1"/>
    <col min="16081" max="16082" width="25.5703125" style="1" customWidth="1"/>
    <col min="16083" max="16083" width="16.5703125" style="1" customWidth="1"/>
    <col min="16084" max="16084" width="49" style="1" customWidth="1"/>
    <col min="16085" max="16085" width="31.5703125" style="1" customWidth="1"/>
    <col min="16086" max="16086" width="9.42578125" style="1" customWidth="1"/>
    <col min="16087" max="16087" width="17.5703125" style="1" customWidth="1"/>
    <col min="16088" max="16323" width="9.42578125" style="1"/>
    <col min="16324" max="16384" width="9.42578125" style="1" customWidth="1"/>
  </cols>
  <sheetData>
    <row r="1" spans="1:15">
      <c r="A1" s="440" t="s">
        <v>14</v>
      </c>
      <c r="B1" s="440"/>
    </row>
    <row r="2" spans="1:15">
      <c r="A2" s="441" t="s">
        <v>23</v>
      </c>
      <c r="B2" s="441"/>
      <c r="C2" s="441"/>
      <c r="D2" s="441"/>
      <c r="E2" s="441"/>
      <c r="F2" s="441"/>
      <c r="G2" s="441"/>
      <c r="H2" s="441"/>
      <c r="I2" s="441"/>
      <c r="J2" s="441"/>
      <c r="K2" s="441"/>
    </row>
    <row r="3" spans="1:15">
      <c r="A3" s="442" t="s">
        <v>270</v>
      </c>
      <c r="B3" s="442"/>
      <c r="C3" s="442"/>
      <c r="D3" s="442"/>
      <c r="E3" s="442"/>
      <c r="F3" s="442"/>
      <c r="G3" s="442"/>
      <c r="H3" s="442"/>
      <c r="I3" s="442"/>
      <c r="J3" s="442"/>
      <c r="K3" s="442"/>
    </row>
    <row r="5" spans="1:15" s="6" customFormat="1" ht="14.25">
      <c r="A5" s="443" t="s">
        <v>0</v>
      </c>
      <c r="B5" s="445" t="s">
        <v>10</v>
      </c>
      <c r="C5" s="445" t="s">
        <v>1</v>
      </c>
      <c r="D5" s="449" t="s">
        <v>21</v>
      </c>
      <c r="E5" s="450"/>
      <c r="F5" s="450"/>
      <c r="G5" s="450"/>
      <c r="H5" s="451"/>
      <c r="I5" s="447" t="s">
        <v>8</v>
      </c>
      <c r="J5" s="445" t="s">
        <v>15</v>
      </c>
      <c r="K5" s="445" t="s">
        <v>2</v>
      </c>
    </row>
    <row r="6" spans="1:15" s="5" customFormat="1" ht="42.75">
      <c r="A6" s="444"/>
      <c r="B6" s="446"/>
      <c r="C6" s="446"/>
      <c r="D6" s="9" t="s">
        <v>11</v>
      </c>
      <c r="E6" s="12" t="s">
        <v>5</v>
      </c>
      <c r="F6" s="12" t="s">
        <v>6</v>
      </c>
      <c r="G6" s="12" t="s">
        <v>7</v>
      </c>
      <c r="H6" s="9" t="s">
        <v>12</v>
      </c>
      <c r="I6" s="448"/>
      <c r="J6" s="446"/>
      <c r="K6" s="446"/>
    </row>
    <row r="7" spans="1:15" s="8" customFormat="1" ht="30">
      <c r="A7" s="7">
        <v>-1</v>
      </c>
      <c r="B7" s="7">
        <v>-2</v>
      </c>
      <c r="C7" s="7">
        <v>-3</v>
      </c>
      <c r="D7" s="69" t="s">
        <v>13</v>
      </c>
      <c r="E7" s="70">
        <v>-5</v>
      </c>
      <c r="F7" s="70">
        <v>-6</v>
      </c>
      <c r="G7" s="70">
        <v>-7</v>
      </c>
      <c r="H7" s="70">
        <v>-8</v>
      </c>
      <c r="I7" s="70">
        <v>-9</v>
      </c>
      <c r="J7" s="7">
        <v>-10</v>
      </c>
      <c r="K7" s="7">
        <v>-11</v>
      </c>
    </row>
    <row r="8" spans="1:15" s="8" customFormat="1" ht="18.75">
      <c r="A8" s="7"/>
      <c r="B8" s="53" t="s">
        <v>265</v>
      </c>
      <c r="C8" s="59"/>
      <c r="D8" s="62">
        <f t="shared" ref="D8:I8" si="0">D9+D13+D29+D36+D44+D48+D54</f>
        <v>120</v>
      </c>
      <c r="E8" s="62">
        <f t="shared" si="0"/>
        <v>4.4509999999999996</v>
      </c>
      <c r="F8" s="62">
        <f t="shared" si="0"/>
        <v>6.48</v>
      </c>
      <c r="G8" s="62">
        <f t="shared" si="0"/>
        <v>0</v>
      </c>
      <c r="H8" s="62">
        <f t="shared" si="0"/>
        <v>109.06900000000002</v>
      </c>
      <c r="I8" s="11">
        <f t="shared" si="0"/>
        <v>47435</v>
      </c>
      <c r="J8" s="23"/>
      <c r="K8" s="17"/>
    </row>
    <row r="9" spans="1:15" s="39" customFormat="1" ht="15">
      <c r="A9" s="36" t="s">
        <v>9</v>
      </c>
      <c r="B9" s="37" t="s">
        <v>20</v>
      </c>
      <c r="C9" s="34"/>
      <c r="D9" s="153">
        <f>D10</f>
        <v>7.17</v>
      </c>
      <c r="E9" s="153">
        <f t="shared" ref="E9:I9" si="1">E10</f>
        <v>0.7</v>
      </c>
      <c r="F9" s="153">
        <f t="shared" si="1"/>
        <v>0</v>
      </c>
      <c r="G9" s="153">
        <f t="shared" si="1"/>
        <v>0</v>
      </c>
      <c r="H9" s="153">
        <f t="shared" si="1"/>
        <v>6.47</v>
      </c>
      <c r="I9" s="154">
        <f t="shared" si="1"/>
        <v>26000</v>
      </c>
      <c r="J9" s="38"/>
      <c r="K9" s="23"/>
    </row>
    <row r="10" spans="1:15" s="39" customFormat="1" ht="15">
      <c r="A10" s="21">
        <v>1</v>
      </c>
      <c r="B10" s="33" t="s">
        <v>3</v>
      </c>
      <c r="C10" s="49"/>
      <c r="D10" s="155">
        <f>D12</f>
        <v>7.17</v>
      </c>
      <c r="E10" s="155">
        <f t="shared" ref="E10:I10" si="2">E12</f>
        <v>0.7</v>
      </c>
      <c r="F10" s="155">
        <f t="shared" si="2"/>
        <v>0</v>
      </c>
      <c r="G10" s="155">
        <f t="shared" si="2"/>
        <v>0</v>
      </c>
      <c r="H10" s="155">
        <f t="shared" si="2"/>
        <v>6.47</v>
      </c>
      <c r="I10" s="156">
        <f t="shared" si="2"/>
        <v>26000</v>
      </c>
      <c r="J10" s="24"/>
      <c r="K10" s="45"/>
    </row>
    <row r="11" spans="1:15" s="39" customFormat="1" ht="15">
      <c r="A11" s="21" t="s">
        <v>29</v>
      </c>
      <c r="B11" s="43" t="s">
        <v>31</v>
      </c>
      <c r="C11" s="49"/>
      <c r="D11" s="155">
        <f>D12</f>
        <v>7.17</v>
      </c>
      <c r="E11" s="155">
        <f t="shared" ref="E11:I11" si="3">E12</f>
        <v>0.7</v>
      </c>
      <c r="F11" s="155">
        <f t="shared" si="3"/>
        <v>0</v>
      </c>
      <c r="G11" s="155">
        <f t="shared" si="3"/>
        <v>0</v>
      </c>
      <c r="H11" s="155">
        <f t="shared" si="3"/>
        <v>6.47</v>
      </c>
      <c r="I11" s="156">
        <f t="shared" si="3"/>
        <v>26000</v>
      </c>
      <c r="J11" s="24"/>
      <c r="K11" s="45"/>
    </row>
    <row r="12" spans="1:15" s="39" customFormat="1" ht="75">
      <c r="A12" s="140">
        <v>1</v>
      </c>
      <c r="B12" s="95" t="s">
        <v>132</v>
      </c>
      <c r="C12" s="111" t="s">
        <v>141</v>
      </c>
      <c r="D12" s="141">
        <f>SUM(E12:H12)</f>
        <v>7.17</v>
      </c>
      <c r="E12" s="141">
        <v>0.7</v>
      </c>
      <c r="F12" s="142"/>
      <c r="G12" s="142"/>
      <c r="H12" s="142">
        <v>6.47</v>
      </c>
      <c r="I12" s="143">
        <v>26000</v>
      </c>
      <c r="J12" s="97" t="s">
        <v>187</v>
      </c>
      <c r="K12" s="97" t="s">
        <v>271</v>
      </c>
      <c r="N12" s="144"/>
      <c r="O12" s="144"/>
    </row>
    <row r="13" spans="1:15" s="39" customFormat="1" ht="15">
      <c r="A13" s="36" t="s">
        <v>25</v>
      </c>
      <c r="B13" s="40" t="s">
        <v>262</v>
      </c>
      <c r="C13" s="34"/>
      <c r="D13" s="153">
        <f>D14</f>
        <v>60.611000000000004</v>
      </c>
      <c r="E13" s="153">
        <f t="shared" ref="E13:I13" si="4">E14</f>
        <v>1.3800000000000001</v>
      </c>
      <c r="F13" s="153">
        <f t="shared" si="4"/>
        <v>2.1</v>
      </c>
      <c r="G13" s="153">
        <f t="shared" si="4"/>
        <v>0</v>
      </c>
      <c r="H13" s="153">
        <f t="shared" si="4"/>
        <v>57.131000000000007</v>
      </c>
      <c r="I13" s="154">
        <f t="shared" si="4"/>
        <v>5290</v>
      </c>
      <c r="J13" s="54"/>
      <c r="K13" s="23"/>
    </row>
    <row r="14" spans="1:15" s="39" customFormat="1" ht="15">
      <c r="A14" s="36">
        <v>1</v>
      </c>
      <c r="B14" s="33" t="s">
        <v>3</v>
      </c>
      <c r="C14" s="34"/>
      <c r="D14" s="153">
        <f t="shared" ref="D14:I14" si="5">D15+D27</f>
        <v>60.611000000000004</v>
      </c>
      <c r="E14" s="153">
        <f t="shared" si="5"/>
        <v>1.3800000000000001</v>
      </c>
      <c r="F14" s="153">
        <f t="shared" si="5"/>
        <v>2.1</v>
      </c>
      <c r="G14" s="153">
        <f t="shared" si="5"/>
        <v>0</v>
      </c>
      <c r="H14" s="153">
        <f t="shared" si="5"/>
        <v>57.131000000000007</v>
      </c>
      <c r="I14" s="154">
        <f t="shared" si="5"/>
        <v>5290</v>
      </c>
      <c r="J14" s="54"/>
      <c r="K14" s="23"/>
    </row>
    <row r="15" spans="1:15" s="39" customFormat="1" ht="15">
      <c r="A15" s="19" t="s">
        <v>29</v>
      </c>
      <c r="B15" s="43" t="s">
        <v>31</v>
      </c>
      <c r="C15" s="49"/>
      <c r="D15" s="155">
        <f t="shared" ref="D15:I15" si="6">SUM(D16:D26)</f>
        <v>59.891000000000005</v>
      </c>
      <c r="E15" s="155">
        <f t="shared" si="6"/>
        <v>1.3800000000000001</v>
      </c>
      <c r="F15" s="155">
        <f t="shared" si="6"/>
        <v>2.1</v>
      </c>
      <c r="G15" s="155">
        <f t="shared" si="6"/>
        <v>0</v>
      </c>
      <c r="H15" s="155">
        <f t="shared" si="6"/>
        <v>56.411000000000008</v>
      </c>
      <c r="I15" s="156">
        <f t="shared" si="6"/>
        <v>0</v>
      </c>
      <c r="J15" s="55"/>
      <c r="K15" s="45"/>
    </row>
    <row r="16" spans="1:15" s="39" customFormat="1" ht="90">
      <c r="A16" s="145">
        <v>1</v>
      </c>
      <c r="B16" s="75" t="s">
        <v>116</v>
      </c>
      <c r="C16" s="99" t="s">
        <v>96</v>
      </c>
      <c r="D16" s="141">
        <f t="shared" ref="D16:D28" si="7">SUM(E16:H16)</f>
        <v>0.06</v>
      </c>
      <c r="E16" s="142"/>
      <c r="F16" s="142"/>
      <c r="G16" s="142"/>
      <c r="H16" s="142">
        <v>0.06</v>
      </c>
      <c r="I16" s="143"/>
      <c r="J16" s="115" t="s">
        <v>146</v>
      </c>
      <c r="K16" s="98" t="s">
        <v>210</v>
      </c>
    </row>
    <row r="17" spans="1:11" s="39" customFormat="1" ht="90">
      <c r="A17" s="145">
        <v>2</v>
      </c>
      <c r="B17" s="75" t="s">
        <v>117</v>
      </c>
      <c r="C17" s="99" t="s">
        <v>97</v>
      </c>
      <c r="D17" s="141">
        <f t="shared" si="7"/>
        <v>0.42000000000000004</v>
      </c>
      <c r="E17" s="142">
        <v>0.2</v>
      </c>
      <c r="F17" s="142"/>
      <c r="G17" s="142"/>
      <c r="H17" s="146">
        <f>0.01+0.01+0.2</f>
        <v>0.22</v>
      </c>
      <c r="I17" s="143"/>
      <c r="J17" s="97" t="s">
        <v>147</v>
      </c>
      <c r="K17" s="98" t="s">
        <v>207</v>
      </c>
    </row>
    <row r="18" spans="1:11" s="39" customFormat="1" ht="90">
      <c r="A18" s="145">
        <v>3</v>
      </c>
      <c r="B18" s="75" t="s">
        <v>255</v>
      </c>
      <c r="C18" s="101" t="s">
        <v>98</v>
      </c>
      <c r="D18" s="141">
        <f t="shared" si="7"/>
        <v>2.2200000000000002</v>
      </c>
      <c r="E18" s="142"/>
      <c r="F18" s="142"/>
      <c r="G18" s="142"/>
      <c r="H18" s="146">
        <f>0.01+0.01+2.2</f>
        <v>2.2200000000000002</v>
      </c>
      <c r="I18" s="143"/>
      <c r="J18" s="115" t="s">
        <v>118</v>
      </c>
      <c r="K18" s="98" t="s">
        <v>206</v>
      </c>
    </row>
    <row r="19" spans="1:11" s="39" customFormat="1" ht="90">
      <c r="A19" s="145">
        <v>4</v>
      </c>
      <c r="B19" s="75" t="s">
        <v>119</v>
      </c>
      <c r="C19" s="99" t="s">
        <v>99</v>
      </c>
      <c r="D19" s="141">
        <f t="shared" si="7"/>
        <v>0.30000000000000004</v>
      </c>
      <c r="E19" s="142"/>
      <c r="F19" s="142"/>
      <c r="G19" s="142"/>
      <c r="H19" s="146">
        <f>0.1+0.2</f>
        <v>0.30000000000000004</v>
      </c>
      <c r="I19" s="143"/>
      <c r="J19" s="97" t="s">
        <v>139</v>
      </c>
      <c r="K19" s="98" t="s">
        <v>211</v>
      </c>
    </row>
    <row r="20" spans="1:11" s="39" customFormat="1" ht="90">
      <c r="A20" s="145">
        <v>5</v>
      </c>
      <c r="B20" s="75" t="s">
        <v>120</v>
      </c>
      <c r="C20" s="99" t="s">
        <v>100</v>
      </c>
      <c r="D20" s="141">
        <f t="shared" si="7"/>
        <v>6.0000000000000005E-2</v>
      </c>
      <c r="E20" s="142"/>
      <c r="F20" s="142"/>
      <c r="G20" s="142"/>
      <c r="H20" s="146">
        <f>0.02+0.01+0.02+0.01</f>
        <v>6.0000000000000005E-2</v>
      </c>
      <c r="I20" s="143"/>
      <c r="J20" s="97" t="s">
        <v>142</v>
      </c>
      <c r="K20" s="98" t="s">
        <v>212</v>
      </c>
    </row>
    <row r="21" spans="1:11" s="39" customFormat="1" ht="90">
      <c r="A21" s="145">
        <v>6</v>
      </c>
      <c r="B21" s="75" t="s">
        <v>121</v>
      </c>
      <c r="C21" s="99" t="s">
        <v>96</v>
      </c>
      <c r="D21" s="141">
        <f t="shared" si="7"/>
        <v>1.6</v>
      </c>
      <c r="E21" s="142">
        <v>1</v>
      </c>
      <c r="F21" s="142"/>
      <c r="G21" s="142"/>
      <c r="H21" s="146">
        <f>0.5+0.1</f>
        <v>0.6</v>
      </c>
      <c r="I21" s="143"/>
      <c r="J21" s="97" t="s">
        <v>133</v>
      </c>
      <c r="K21" s="98" t="s">
        <v>213</v>
      </c>
    </row>
    <row r="22" spans="1:11" s="39" customFormat="1" ht="120">
      <c r="A22" s="145">
        <v>7</v>
      </c>
      <c r="B22" s="116" t="s">
        <v>174</v>
      </c>
      <c r="C22" s="101" t="s">
        <v>143</v>
      </c>
      <c r="D22" s="141">
        <f t="shared" si="7"/>
        <v>18.150000000000002</v>
      </c>
      <c r="E22" s="142">
        <v>0.1</v>
      </c>
      <c r="F22" s="142"/>
      <c r="G22" s="142"/>
      <c r="H22" s="146">
        <f>3+2.3+1.8+10.5+0.4+0.05</f>
        <v>18.05</v>
      </c>
      <c r="I22" s="143"/>
      <c r="J22" s="97" t="s">
        <v>140</v>
      </c>
      <c r="K22" s="98" t="s">
        <v>214</v>
      </c>
    </row>
    <row r="23" spans="1:11" s="39" customFormat="1" ht="75">
      <c r="A23" s="145">
        <v>8</v>
      </c>
      <c r="B23" s="116" t="s">
        <v>122</v>
      </c>
      <c r="C23" s="99" t="s">
        <v>101</v>
      </c>
      <c r="D23" s="141">
        <f t="shared" si="7"/>
        <v>8.1</v>
      </c>
      <c r="E23" s="142"/>
      <c r="F23" s="142">
        <v>2.1</v>
      </c>
      <c r="G23" s="142"/>
      <c r="H23" s="146">
        <f>0.05+0.02+0.01+0.02+4+1.6+0.3</f>
        <v>5.9999999999999991</v>
      </c>
      <c r="I23" s="143"/>
      <c r="J23" s="97" t="s">
        <v>144</v>
      </c>
      <c r="K23" s="98" t="s">
        <v>215</v>
      </c>
    </row>
    <row r="24" spans="1:11" s="39" customFormat="1" ht="90">
      <c r="A24" s="145">
        <v>9</v>
      </c>
      <c r="B24" s="116" t="s">
        <v>249</v>
      </c>
      <c r="C24" s="101" t="s">
        <v>94</v>
      </c>
      <c r="D24" s="141">
        <f t="shared" si="7"/>
        <v>28.381</v>
      </c>
      <c r="E24" s="142"/>
      <c r="F24" s="142"/>
      <c r="G24" s="142"/>
      <c r="H24" s="146">
        <f>9.581+0.3+0.4+0.02+0.02+0.06+18</f>
        <v>28.381</v>
      </c>
      <c r="I24" s="143"/>
      <c r="J24" s="97" t="s">
        <v>145</v>
      </c>
      <c r="K24" s="98" t="s">
        <v>216</v>
      </c>
    </row>
    <row r="25" spans="1:11" s="39" customFormat="1" ht="90">
      <c r="A25" s="145">
        <v>10</v>
      </c>
      <c r="B25" s="116" t="s">
        <v>123</v>
      </c>
      <c r="C25" s="99" t="s">
        <v>102</v>
      </c>
      <c r="D25" s="141">
        <f t="shared" si="7"/>
        <v>0.52</v>
      </c>
      <c r="E25" s="142"/>
      <c r="F25" s="142"/>
      <c r="G25" s="142"/>
      <c r="H25" s="146">
        <f>0.01+0.01+0.5</f>
        <v>0.52</v>
      </c>
      <c r="I25" s="143"/>
      <c r="J25" s="97" t="s">
        <v>148</v>
      </c>
      <c r="K25" s="98" t="s">
        <v>217</v>
      </c>
    </row>
    <row r="26" spans="1:11" s="39" customFormat="1" ht="90">
      <c r="A26" s="145">
        <v>11</v>
      </c>
      <c r="B26" s="116" t="s">
        <v>124</v>
      </c>
      <c r="C26" s="99" t="s">
        <v>103</v>
      </c>
      <c r="D26" s="141">
        <f t="shared" si="7"/>
        <v>0.08</v>
      </c>
      <c r="E26" s="142">
        <v>0.08</v>
      </c>
      <c r="F26" s="142"/>
      <c r="G26" s="142"/>
      <c r="H26" s="142"/>
      <c r="I26" s="143"/>
      <c r="J26" s="97" t="s">
        <v>149</v>
      </c>
      <c r="K26" s="98" t="s">
        <v>218</v>
      </c>
    </row>
    <row r="27" spans="1:11" s="39" customFormat="1" ht="15">
      <c r="A27" s="63" t="s">
        <v>34</v>
      </c>
      <c r="B27" s="43" t="s">
        <v>30</v>
      </c>
      <c r="C27" s="50"/>
      <c r="D27" s="155">
        <f>SUM(D28)</f>
        <v>0.72</v>
      </c>
      <c r="E27" s="155">
        <f t="shared" ref="E27:I27" si="8">SUM(E28)</f>
        <v>0</v>
      </c>
      <c r="F27" s="155">
        <f t="shared" si="8"/>
        <v>0</v>
      </c>
      <c r="G27" s="155">
        <f t="shared" si="8"/>
        <v>0</v>
      </c>
      <c r="H27" s="155">
        <f t="shared" si="8"/>
        <v>0.72</v>
      </c>
      <c r="I27" s="156">
        <f t="shared" si="8"/>
        <v>5290</v>
      </c>
      <c r="J27" s="25"/>
      <c r="K27" s="71"/>
    </row>
    <row r="28" spans="1:11" s="166" customFormat="1" ht="90">
      <c r="A28" s="145">
        <v>12</v>
      </c>
      <c r="B28" s="75" t="s">
        <v>95</v>
      </c>
      <c r="C28" s="99" t="s">
        <v>104</v>
      </c>
      <c r="D28" s="141">
        <f t="shared" si="7"/>
        <v>0.72</v>
      </c>
      <c r="E28" s="142"/>
      <c r="F28" s="142"/>
      <c r="G28" s="142"/>
      <c r="H28" s="142">
        <v>0.72</v>
      </c>
      <c r="I28" s="143">
        <v>5290</v>
      </c>
      <c r="J28" s="97" t="s">
        <v>150</v>
      </c>
      <c r="K28" s="97"/>
    </row>
    <row r="29" spans="1:11" s="60" customFormat="1">
      <c r="A29" s="30" t="s">
        <v>27</v>
      </c>
      <c r="B29" s="23" t="s">
        <v>263</v>
      </c>
      <c r="C29" s="59"/>
      <c r="D29" s="62">
        <f>D30</f>
        <v>3.3600000000000003</v>
      </c>
      <c r="E29" s="62">
        <f t="shared" ref="E29:I30" si="9">E30</f>
        <v>0.84000000000000008</v>
      </c>
      <c r="F29" s="62">
        <f t="shared" si="9"/>
        <v>0</v>
      </c>
      <c r="G29" s="62">
        <f t="shared" si="9"/>
        <v>0</v>
      </c>
      <c r="H29" s="62">
        <f t="shared" si="9"/>
        <v>2.52</v>
      </c>
      <c r="I29" s="11">
        <f t="shared" si="9"/>
        <v>300</v>
      </c>
      <c r="J29" s="59"/>
      <c r="K29" s="23"/>
    </row>
    <row r="30" spans="1:11" s="52" customFormat="1">
      <c r="A30" s="21">
        <v>1</v>
      </c>
      <c r="B30" s="43" t="s">
        <v>3</v>
      </c>
      <c r="C30" s="48"/>
      <c r="D30" s="155">
        <f>D31</f>
        <v>3.3600000000000003</v>
      </c>
      <c r="E30" s="155">
        <f t="shared" si="9"/>
        <v>0.84000000000000008</v>
      </c>
      <c r="F30" s="155">
        <f t="shared" si="9"/>
        <v>0</v>
      </c>
      <c r="G30" s="155">
        <f t="shared" si="9"/>
        <v>0</v>
      </c>
      <c r="H30" s="155">
        <f t="shared" si="9"/>
        <v>2.52</v>
      </c>
      <c r="I30" s="156">
        <f t="shared" si="9"/>
        <v>300</v>
      </c>
      <c r="J30" s="25"/>
      <c r="K30" s="45"/>
    </row>
    <row r="31" spans="1:11" s="52" customFormat="1">
      <c r="A31" s="21" t="s">
        <v>29</v>
      </c>
      <c r="B31" s="43" t="s">
        <v>31</v>
      </c>
      <c r="C31" s="157"/>
      <c r="D31" s="155">
        <f t="shared" ref="D31:I31" si="10">SUM(D32:D35)</f>
        <v>3.3600000000000003</v>
      </c>
      <c r="E31" s="155">
        <f t="shared" si="10"/>
        <v>0.84000000000000008</v>
      </c>
      <c r="F31" s="155">
        <f t="shared" si="10"/>
        <v>0</v>
      </c>
      <c r="G31" s="155">
        <f t="shared" si="10"/>
        <v>0</v>
      </c>
      <c r="H31" s="155">
        <f t="shared" si="10"/>
        <v>2.52</v>
      </c>
      <c r="I31" s="156">
        <f t="shared" si="10"/>
        <v>300</v>
      </c>
      <c r="J31" s="72"/>
      <c r="K31" s="45"/>
    </row>
    <row r="32" spans="1:11" s="275" customFormat="1" ht="75">
      <c r="A32" s="271">
        <v>1</v>
      </c>
      <c r="B32" s="272" t="s">
        <v>125</v>
      </c>
      <c r="C32" s="273" t="s">
        <v>152</v>
      </c>
      <c r="D32" s="258">
        <f>SUM(E32:H32)</f>
        <v>1.53</v>
      </c>
      <c r="E32" s="263"/>
      <c r="F32" s="263"/>
      <c r="G32" s="263"/>
      <c r="H32" s="263">
        <v>1.53</v>
      </c>
      <c r="I32" s="260" t="s">
        <v>151</v>
      </c>
      <c r="J32" s="261" t="s">
        <v>153</v>
      </c>
      <c r="K32" s="274" t="s">
        <v>219</v>
      </c>
    </row>
    <row r="33" spans="1:11" s="275" customFormat="1" ht="60">
      <c r="A33" s="271">
        <v>2</v>
      </c>
      <c r="B33" s="272" t="s">
        <v>175</v>
      </c>
      <c r="C33" s="276" t="s">
        <v>32</v>
      </c>
      <c r="D33" s="258">
        <f t="shared" ref="D33:D35" si="11">SUM(E33:H33)</f>
        <v>6.0000000000000005E-2</v>
      </c>
      <c r="E33" s="263">
        <v>0.05</v>
      </c>
      <c r="F33" s="263"/>
      <c r="G33" s="263"/>
      <c r="H33" s="263">
        <v>0.01</v>
      </c>
      <c r="I33" s="277"/>
      <c r="J33" s="261" t="s">
        <v>126</v>
      </c>
      <c r="K33" s="274" t="s">
        <v>154</v>
      </c>
    </row>
    <row r="34" spans="1:11" s="262" customFormat="1" ht="60">
      <c r="A34" s="278">
        <v>3</v>
      </c>
      <c r="B34" s="267" t="s">
        <v>127</v>
      </c>
      <c r="C34" s="279" t="s">
        <v>28</v>
      </c>
      <c r="D34" s="258">
        <f t="shared" si="11"/>
        <v>1.73</v>
      </c>
      <c r="E34" s="280">
        <v>0.75</v>
      </c>
      <c r="F34" s="280"/>
      <c r="G34" s="280"/>
      <c r="H34" s="259">
        <v>0.98</v>
      </c>
      <c r="I34" s="264"/>
      <c r="J34" s="281" t="s">
        <v>136</v>
      </c>
      <c r="K34" s="261" t="s">
        <v>155</v>
      </c>
    </row>
    <row r="35" spans="1:11" s="262" customFormat="1" ht="60">
      <c r="A35" s="278">
        <v>4</v>
      </c>
      <c r="B35" s="267" t="s">
        <v>128</v>
      </c>
      <c r="C35" s="279" t="s">
        <v>28</v>
      </c>
      <c r="D35" s="258">
        <f t="shared" si="11"/>
        <v>0.04</v>
      </c>
      <c r="E35" s="280">
        <v>0.04</v>
      </c>
      <c r="F35" s="280"/>
      <c r="G35" s="280"/>
      <c r="H35" s="259"/>
      <c r="I35" s="264">
        <v>300</v>
      </c>
      <c r="J35" s="281" t="s">
        <v>135</v>
      </c>
      <c r="K35" s="261" t="s">
        <v>156</v>
      </c>
    </row>
    <row r="36" spans="1:11" s="167" customFormat="1">
      <c r="A36" s="30" t="s">
        <v>42</v>
      </c>
      <c r="B36" s="23" t="s">
        <v>114</v>
      </c>
      <c r="C36" s="59"/>
      <c r="D36" s="62">
        <f>D37</f>
        <v>26.86</v>
      </c>
      <c r="E36" s="62">
        <f t="shared" ref="E36:I37" si="12">E37</f>
        <v>0.25</v>
      </c>
      <c r="F36" s="62">
        <f t="shared" si="12"/>
        <v>4.38</v>
      </c>
      <c r="G36" s="62">
        <f t="shared" si="12"/>
        <v>0</v>
      </c>
      <c r="H36" s="62">
        <f t="shared" si="12"/>
        <v>22.23</v>
      </c>
      <c r="I36" s="11">
        <f t="shared" si="12"/>
        <v>800</v>
      </c>
      <c r="J36" s="59"/>
      <c r="K36" s="23"/>
    </row>
    <row r="37" spans="1:11" s="61" customFormat="1">
      <c r="A37" s="64">
        <v>1</v>
      </c>
      <c r="B37" s="65" t="s">
        <v>3</v>
      </c>
      <c r="C37" s="50"/>
      <c r="D37" s="159">
        <f>D38</f>
        <v>26.86</v>
      </c>
      <c r="E37" s="159">
        <f t="shared" si="12"/>
        <v>0.25</v>
      </c>
      <c r="F37" s="159">
        <f t="shared" si="12"/>
        <v>4.38</v>
      </c>
      <c r="G37" s="159">
        <f t="shared" si="12"/>
        <v>0</v>
      </c>
      <c r="H37" s="159">
        <f t="shared" si="12"/>
        <v>22.23</v>
      </c>
      <c r="I37" s="160">
        <f t="shared" si="12"/>
        <v>800</v>
      </c>
      <c r="J37" s="22"/>
      <c r="K37" s="17"/>
    </row>
    <row r="38" spans="1:11" s="61" customFormat="1">
      <c r="A38" s="64" t="s">
        <v>29</v>
      </c>
      <c r="B38" s="43" t="s">
        <v>30</v>
      </c>
      <c r="C38" s="50"/>
      <c r="D38" s="159">
        <f>SUM(D39:D43)</f>
        <v>26.86</v>
      </c>
      <c r="E38" s="159">
        <f t="shared" ref="E38:I38" si="13">SUM(E39:E43)</f>
        <v>0.25</v>
      </c>
      <c r="F38" s="159">
        <f t="shared" si="13"/>
        <v>4.38</v>
      </c>
      <c r="G38" s="159">
        <f t="shared" si="13"/>
        <v>0</v>
      </c>
      <c r="H38" s="159">
        <f t="shared" si="13"/>
        <v>22.23</v>
      </c>
      <c r="I38" s="160">
        <f t="shared" si="13"/>
        <v>800</v>
      </c>
      <c r="J38" s="22"/>
      <c r="K38" s="17"/>
    </row>
    <row r="39" spans="1:11" s="262" customFormat="1" ht="75">
      <c r="A39" s="255">
        <v>1</v>
      </c>
      <c r="B39" s="256" t="s">
        <v>176</v>
      </c>
      <c r="C39" s="257" t="s">
        <v>38</v>
      </c>
      <c r="D39" s="258">
        <f t="shared" ref="D39:D43" si="14">SUM(E39:H39)</f>
        <v>4.38</v>
      </c>
      <c r="E39" s="263">
        <v>0</v>
      </c>
      <c r="F39" s="263">
        <v>4.38</v>
      </c>
      <c r="G39" s="263"/>
      <c r="H39" s="263">
        <v>0</v>
      </c>
      <c r="I39" s="264">
        <v>200</v>
      </c>
      <c r="J39" s="261" t="s">
        <v>158</v>
      </c>
      <c r="K39" s="261" t="s">
        <v>189</v>
      </c>
    </row>
    <row r="40" spans="1:11" ht="30">
      <c r="A40" s="94">
        <v>2</v>
      </c>
      <c r="B40" s="128" t="s">
        <v>177</v>
      </c>
      <c r="C40" s="129" t="s">
        <v>39</v>
      </c>
      <c r="D40" s="141">
        <f t="shared" si="14"/>
        <v>1.5</v>
      </c>
      <c r="E40" s="161">
        <v>0</v>
      </c>
      <c r="F40" s="161">
        <v>0</v>
      </c>
      <c r="G40" s="161"/>
      <c r="H40" s="161">
        <v>1.5</v>
      </c>
      <c r="I40" s="158" t="s">
        <v>151</v>
      </c>
      <c r="J40" s="97" t="s">
        <v>159</v>
      </c>
      <c r="K40" s="97"/>
    </row>
    <row r="41" spans="1:11" ht="30">
      <c r="A41" s="94">
        <v>3</v>
      </c>
      <c r="B41" s="128" t="s">
        <v>178</v>
      </c>
      <c r="C41" s="129" t="s">
        <v>38</v>
      </c>
      <c r="D41" s="141">
        <f t="shared" si="14"/>
        <v>10.530000000000001</v>
      </c>
      <c r="E41" s="161">
        <v>0</v>
      </c>
      <c r="F41" s="161">
        <v>0</v>
      </c>
      <c r="G41" s="161"/>
      <c r="H41" s="161">
        <v>10.530000000000001</v>
      </c>
      <c r="I41" s="147">
        <v>300</v>
      </c>
      <c r="J41" s="97" t="s">
        <v>157</v>
      </c>
      <c r="K41" s="97"/>
    </row>
    <row r="42" spans="1:11" ht="30">
      <c r="A42" s="94">
        <v>4</v>
      </c>
      <c r="B42" s="128" t="s">
        <v>179</v>
      </c>
      <c r="C42" s="129" t="s">
        <v>182</v>
      </c>
      <c r="D42" s="141">
        <f t="shared" si="14"/>
        <v>8.4499999999999993</v>
      </c>
      <c r="E42" s="161">
        <v>0.25</v>
      </c>
      <c r="F42" s="161">
        <v>0</v>
      </c>
      <c r="G42" s="161"/>
      <c r="H42" s="161">
        <v>8.1999999999999993</v>
      </c>
      <c r="I42" s="147">
        <v>300</v>
      </c>
      <c r="J42" s="97" t="s">
        <v>129</v>
      </c>
      <c r="K42" s="97"/>
    </row>
    <row r="43" spans="1:11" ht="30">
      <c r="A43" s="94">
        <v>5</v>
      </c>
      <c r="B43" s="128" t="s">
        <v>180</v>
      </c>
      <c r="C43" s="129" t="s">
        <v>39</v>
      </c>
      <c r="D43" s="141">
        <f t="shared" si="14"/>
        <v>2</v>
      </c>
      <c r="E43" s="146"/>
      <c r="F43" s="161">
        <v>0</v>
      </c>
      <c r="G43" s="161"/>
      <c r="H43" s="161">
        <v>2</v>
      </c>
      <c r="I43" s="158" t="s">
        <v>151</v>
      </c>
      <c r="J43" s="97" t="s">
        <v>159</v>
      </c>
      <c r="K43" s="97"/>
    </row>
    <row r="44" spans="1:11" s="167" customFormat="1">
      <c r="A44" s="30" t="s">
        <v>47</v>
      </c>
      <c r="B44" s="23" t="s">
        <v>184</v>
      </c>
      <c r="C44" s="59"/>
      <c r="D44" s="62">
        <f>D45</f>
        <v>0.13</v>
      </c>
      <c r="E44" s="62">
        <f t="shared" ref="E44:I45" si="15">E45</f>
        <v>0.04</v>
      </c>
      <c r="F44" s="62">
        <f t="shared" si="15"/>
        <v>0</v>
      </c>
      <c r="G44" s="62">
        <f t="shared" si="15"/>
        <v>0</v>
      </c>
      <c r="H44" s="62">
        <f t="shared" si="15"/>
        <v>0.09</v>
      </c>
      <c r="I44" s="11">
        <f t="shared" si="15"/>
        <v>0</v>
      </c>
      <c r="J44" s="59"/>
      <c r="K44" s="23"/>
    </row>
    <row r="45" spans="1:11" s="61" customFormat="1">
      <c r="A45" s="21">
        <v>1</v>
      </c>
      <c r="B45" s="33" t="s">
        <v>45</v>
      </c>
      <c r="C45" s="22"/>
      <c r="D45" s="82">
        <f>D46</f>
        <v>0.13</v>
      </c>
      <c r="E45" s="82">
        <f t="shared" si="15"/>
        <v>0.04</v>
      </c>
      <c r="F45" s="82">
        <f t="shared" si="15"/>
        <v>0</v>
      </c>
      <c r="G45" s="82">
        <f t="shared" si="15"/>
        <v>0</v>
      </c>
      <c r="H45" s="82">
        <f t="shared" si="15"/>
        <v>0.09</v>
      </c>
      <c r="I45" s="82">
        <f t="shared" si="15"/>
        <v>0</v>
      </c>
      <c r="J45" s="22"/>
      <c r="K45" s="17"/>
    </row>
    <row r="46" spans="1:11">
      <c r="A46" s="19" t="s">
        <v>29</v>
      </c>
      <c r="B46" s="43" t="s">
        <v>30</v>
      </c>
      <c r="C46" s="20"/>
      <c r="D46" s="82">
        <f t="shared" ref="D46:I46" si="16">D47</f>
        <v>0.13</v>
      </c>
      <c r="E46" s="82">
        <f t="shared" si="16"/>
        <v>0.04</v>
      </c>
      <c r="F46" s="82">
        <f t="shared" si="16"/>
        <v>0</v>
      </c>
      <c r="G46" s="82">
        <f t="shared" si="16"/>
        <v>0</v>
      </c>
      <c r="H46" s="82">
        <f t="shared" si="16"/>
        <v>0.09</v>
      </c>
      <c r="I46" s="162">
        <f t="shared" si="16"/>
        <v>0</v>
      </c>
      <c r="J46" s="24"/>
      <c r="K46" s="45"/>
    </row>
    <row r="47" spans="1:11" ht="60">
      <c r="A47" s="18">
        <v>2</v>
      </c>
      <c r="B47" s="95" t="s">
        <v>43</v>
      </c>
      <c r="C47" s="101" t="s">
        <v>160</v>
      </c>
      <c r="D47" s="141">
        <f t="shared" ref="D47" si="17">SUM(E47:H47)</f>
        <v>0.13</v>
      </c>
      <c r="E47" s="146">
        <v>0.04</v>
      </c>
      <c r="F47" s="146"/>
      <c r="G47" s="146"/>
      <c r="H47" s="146">
        <v>0.09</v>
      </c>
      <c r="I47" s="147"/>
      <c r="J47" s="103" t="s">
        <v>161</v>
      </c>
      <c r="K47" s="97"/>
    </row>
    <row r="48" spans="1:11" s="60" customFormat="1">
      <c r="A48" s="30" t="s">
        <v>67</v>
      </c>
      <c r="B48" s="23" t="s">
        <v>115</v>
      </c>
      <c r="C48" s="59"/>
      <c r="D48" s="62">
        <f>D49</f>
        <v>4.34</v>
      </c>
      <c r="E48" s="62">
        <f t="shared" ref="E48:I48" si="18">E49</f>
        <v>0</v>
      </c>
      <c r="F48" s="62">
        <f t="shared" si="18"/>
        <v>0</v>
      </c>
      <c r="G48" s="62">
        <f t="shared" si="18"/>
        <v>0</v>
      </c>
      <c r="H48" s="62">
        <f t="shared" si="18"/>
        <v>4.34</v>
      </c>
      <c r="I48" s="11">
        <f t="shared" si="18"/>
        <v>545</v>
      </c>
      <c r="J48" s="59"/>
      <c r="K48" s="23"/>
    </row>
    <row r="49" spans="1:11" s="52" customFormat="1">
      <c r="A49" s="21">
        <v>1</v>
      </c>
      <c r="B49" s="33" t="s">
        <v>3</v>
      </c>
      <c r="C49" s="25"/>
      <c r="D49" s="82">
        <f>D50+D52</f>
        <v>4.34</v>
      </c>
      <c r="E49" s="82">
        <f t="shared" ref="E49:I49" si="19">E50+E52</f>
        <v>0</v>
      </c>
      <c r="F49" s="82">
        <f t="shared" si="19"/>
        <v>0</v>
      </c>
      <c r="G49" s="82">
        <f t="shared" si="19"/>
        <v>0</v>
      </c>
      <c r="H49" s="82">
        <f t="shared" si="19"/>
        <v>4.34</v>
      </c>
      <c r="I49" s="162">
        <f t="shared" si="19"/>
        <v>545</v>
      </c>
      <c r="J49" s="25"/>
      <c r="K49" s="45"/>
    </row>
    <row r="50" spans="1:11" s="52" customFormat="1">
      <c r="A50" s="21" t="s">
        <v>29</v>
      </c>
      <c r="B50" s="33" t="s">
        <v>31</v>
      </c>
      <c r="C50" s="25"/>
      <c r="D50" s="82">
        <f>SUM(D51)</f>
        <v>0.34</v>
      </c>
      <c r="E50" s="82">
        <f t="shared" ref="E50:I50" si="20">SUM(E51)</f>
        <v>0</v>
      </c>
      <c r="F50" s="82">
        <f t="shared" si="20"/>
        <v>0</v>
      </c>
      <c r="G50" s="82">
        <f t="shared" si="20"/>
        <v>0</v>
      </c>
      <c r="H50" s="82">
        <f t="shared" si="20"/>
        <v>0.34</v>
      </c>
      <c r="I50" s="162">
        <f t="shared" si="20"/>
        <v>410</v>
      </c>
      <c r="J50" s="25"/>
      <c r="K50" s="45"/>
    </row>
    <row r="51" spans="1:11" s="262" customFormat="1" ht="135">
      <c r="A51" s="266">
        <v>1</v>
      </c>
      <c r="B51" s="267" t="s">
        <v>61</v>
      </c>
      <c r="C51" s="268" t="s">
        <v>163</v>
      </c>
      <c r="D51" s="258">
        <f>SUM(E51:H51)</f>
        <v>0.34</v>
      </c>
      <c r="E51" s="259"/>
      <c r="F51" s="259"/>
      <c r="G51" s="259"/>
      <c r="H51" s="263">
        <v>0.34</v>
      </c>
      <c r="I51" s="269">
        <v>410</v>
      </c>
      <c r="J51" s="261" t="s">
        <v>162</v>
      </c>
      <c r="K51" s="270" t="s">
        <v>220</v>
      </c>
    </row>
    <row r="52" spans="1:11" s="168" customFormat="1">
      <c r="A52" s="21" t="s">
        <v>34</v>
      </c>
      <c r="B52" s="33" t="s">
        <v>63</v>
      </c>
      <c r="C52" s="25"/>
      <c r="D52" s="82">
        <f>SUM(D53)</f>
        <v>4</v>
      </c>
      <c r="E52" s="82">
        <f t="shared" ref="E52:I52" si="21">SUM(E53)</f>
        <v>0</v>
      </c>
      <c r="F52" s="82">
        <f t="shared" si="21"/>
        <v>0</v>
      </c>
      <c r="G52" s="82">
        <f t="shared" si="21"/>
        <v>0</v>
      </c>
      <c r="H52" s="82">
        <f t="shared" si="21"/>
        <v>4</v>
      </c>
      <c r="I52" s="162">
        <f t="shared" si="21"/>
        <v>135</v>
      </c>
      <c r="J52" s="25"/>
      <c r="K52" s="24"/>
    </row>
    <row r="53" spans="1:11" ht="120">
      <c r="A53" s="18">
        <v>2</v>
      </c>
      <c r="B53" s="31" t="s">
        <v>62</v>
      </c>
      <c r="C53" s="26" t="s">
        <v>164</v>
      </c>
      <c r="D53" s="141">
        <f t="shared" ref="D53" si="22">SUM(E53:H53)</f>
        <v>4</v>
      </c>
      <c r="E53" s="146"/>
      <c r="F53" s="146"/>
      <c r="G53" s="146" t="s">
        <v>82</v>
      </c>
      <c r="H53" s="142">
        <v>4</v>
      </c>
      <c r="I53" s="163">
        <v>135</v>
      </c>
      <c r="J53" s="97" t="s">
        <v>130</v>
      </c>
      <c r="K53" s="103"/>
    </row>
    <row r="54" spans="1:11" s="60" customFormat="1">
      <c r="A54" s="30" t="s">
        <v>85</v>
      </c>
      <c r="B54" s="23" t="s">
        <v>264</v>
      </c>
      <c r="C54" s="59"/>
      <c r="D54" s="62">
        <f>D55+D64</f>
        <v>17.528999999999996</v>
      </c>
      <c r="E54" s="62">
        <f t="shared" ref="E54:I54" si="23">E55+E64</f>
        <v>1.2409999999999999</v>
      </c>
      <c r="F54" s="62">
        <f t="shared" si="23"/>
        <v>0</v>
      </c>
      <c r="G54" s="62">
        <f t="shared" si="23"/>
        <v>0</v>
      </c>
      <c r="H54" s="62">
        <f t="shared" si="23"/>
        <v>16.287999999999997</v>
      </c>
      <c r="I54" s="11">
        <f t="shared" si="23"/>
        <v>14500</v>
      </c>
      <c r="J54" s="59"/>
      <c r="K54" s="23"/>
    </row>
    <row r="55" spans="1:11" s="52" customFormat="1">
      <c r="A55" s="21">
        <v>1</v>
      </c>
      <c r="B55" s="33" t="s">
        <v>3</v>
      </c>
      <c r="C55" s="25"/>
      <c r="D55" s="82">
        <f>D56+D61</f>
        <v>17.159999999999997</v>
      </c>
      <c r="E55" s="82">
        <f t="shared" ref="E55:I55" si="24">E56+E61</f>
        <v>1.21</v>
      </c>
      <c r="F55" s="82">
        <f t="shared" si="24"/>
        <v>0</v>
      </c>
      <c r="G55" s="82">
        <f t="shared" si="24"/>
        <v>0</v>
      </c>
      <c r="H55" s="82">
        <f t="shared" si="24"/>
        <v>15.949999999999998</v>
      </c>
      <c r="I55" s="162">
        <f t="shared" si="24"/>
        <v>14500</v>
      </c>
      <c r="J55" s="25"/>
      <c r="K55" s="45"/>
    </row>
    <row r="56" spans="1:11" s="52" customFormat="1">
      <c r="A56" s="20" t="s">
        <v>29</v>
      </c>
      <c r="B56" s="33" t="s">
        <v>31</v>
      </c>
      <c r="C56" s="20"/>
      <c r="D56" s="82">
        <f>SUM(D57:D60)</f>
        <v>16.009999999999998</v>
      </c>
      <c r="E56" s="82">
        <f t="shared" ref="E56:I56" si="25">SUM(E57:E60)</f>
        <v>1.21</v>
      </c>
      <c r="F56" s="82">
        <f t="shared" si="25"/>
        <v>0</v>
      </c>
      <c r="G56" s="82">
        <f t="shared" si="25"/>
        <v>0</v>
      </c>
      <c r="H56" s="82">
        <f t="shared" si="25"/>
        <v>14.799999999999997</v>
      </c>
      <c r="I56" s="162">
        <f t="shared" si="25"/>
        <v>13000</v>
      </c>
      <c r="J56" s="25"/>
      <c r="K56" s="45"/>
    </row>
    <row r="57" spans="1:11" s="262" customFormat="1" ht="105">
      <c r="A57" s="255">
        <v>1</v>
      </c>
      <c r="B57" s="282" t="s">
        <v>76</v>
      </c>
      <c r="C57" s="283" t="s">
        <v>77</v>
      </c>
      <c r="D57" s="258">
        <f t="shared" ref="D57:D63" si="26">SUM(E57:H57)</f>
        <v>2.56</v>
      </c>
      <c r="E57" s="259">
        <v>0.2</v>
      </c>
      <c r="F57" s="259"/>
      <c r="G57" s="259"/>
      <c r="H57" s="259">
        <v>2.36</v>
      </c>
      <c r="I57" s="264">
        <v>12500</v>
      </c>
      <c r="J57" s="284" t="s">
        <v>165</v>
      </c>
      <c r="K57" s="285" t="s">
        <v>250</v>
      </c>
    </row>
    <row r="58" spans="1:11" s="262" customFormat="1" ht="120">
      <c r="A58" s="255">
        <v>2</v>
      </c>
      <c r="B58" s="286" t="s">
        <v>181</v>
      </c>
      <c r="C58" s="287" t="s">
        <v>166</v>
      </c>
      <c r="D58" s="258">
        <f t="shared" si="26"/>
        <v>8.8199999999999967</v>
      </c>
      <c r="E58" s="259">
        <v>0.2</v>
      </c>
      <c r="F58" s="259"/>
      <c r="G58" s="259"/>
      <c r="H58" s="259">
        <f>0.07+3.27+0.35+3.33+1.04+0.04+0.01+0.07+0.07+0.37</f>
        <v>8.6199999999999974</v>
      </c>
      <c r="I58" s="260" t="s">
        <v>151</v>
      </c>
      <c r="J58" s="285" t="s">
        <v>188</v>
      </c>
      <c r="K58" s="270" t="s">
        <v>221</v>
      </c>
    </row>
    <row r="59" spans="1:11" s="262" customFormat="1" ht="120">
      <c r="A59" s="255">
        <v>3</v>
      </c>
      <c r="B59" s="267" t="s">
        <v>78</v>
      </c>
      <c r="C59" s="288" t="s">
        <v>79</v>
      </c>
      <c r="D59" s="258">
        <f t="shared" si="26"/>
        <v>4.3600000000000003</v>
      </c>
      <c r="E59" s="259">
        <v>0.61</v>
      </c>
      <c r="F59" s="259"/>
      <c r="G59" s="259"/>
      <c r="H59" s="259">
        <f>0.09+2.43+0.05+0.23+0.83+0.12</f>
        <v>3.75</v>
      </c>
      <c r="I59" s="260" t="s">
        <v>151</v>
      </c>
      <c r="J59" s="270" t="s">
        <v>167</v>
      </c>
      <c r="K59" s="270" t="s">
        <v>168</v>
      </c>
    </row>
    <row r="60" spans="1:11" s="262" customFormat="1" ht="195">
      <c r="A60" s="255">
        <v>4</v>
      </c>
      <c r="B60" s="282" t="s">
        <v>80</v>
      </c>
      <c r="C60" s="283" t="s">
        <v>81</v>
      </c>
      <c r="D60" s="258">
        <f t="shared" si="26"/>
        <v>0.27</v>
      </c>
      <c r="E60" s="259">
        <v>0.2</v>
      </c>
      <c r="F60" s="259"/>
      <c r="G60" s="259"/>
      <c r="H60" s="259">
        <f>0.02+0.04+0.01</f>
        <v>6.9999999999999993E-2</v>
      </c>
      <c r="I60" s="289">
        <v>500</v>
      </c>
      <c r="J60" s="270" t="s">
        <v>169</v>
      </c>
      <c r="K60" s="290" t="s">
        <v>190</v>
      </c>
    </row>
    <row r="61" spans="1:11" s="168" customFormat="1">
      <c r="A61" s="20" t="s">
        <v>34</v>
      </c>
      <c r="B61" s="33" t="s">
        <v>63</v>
      </c>
      <c r="C61" s="20"/>
      <c r="D61" s="82">
        <f>SUM(D62:D63)</f>
        <v>1.1500000000000001</v>
      </c>
      <c r="E61" s="82">
        <f t="shared" ref="E61:I61" si="27">SUM(E62:E63)</f>
        <v>0</v>
      </c>
      <c r="F61" s="82">
        <f t="shared" si="27"/>
        <v>0</v>
      </c>
      <c r="G61" s="82">
        <f t="shared" si="27"/>
        <v>0</v>
      </c>
      <c r="H61" s="82">
        <f t="shared" si="27"/>
        <v>1.1500000000000001</v>
      </c>
      <c r="I61" s="162">
        <f t="shared" si="27"/>
        <v>1500</v>
      </c>
      <c r="J61" s="25"/>
      <c r="K61" s="45"/>
    </row>
    <row r="62" spans="1:11" ht="90">
      <c r="A62" s="94">
        <v>5</v>
      </c>
      <c r="B62" s="148" t="s">
        <v>68</v>
      </c>
      <c r="C62" s="149" t="s">
        <v>69</v>
      </c>
      <c r="D62" s="141">
        <f t="shared" si="26"/>
        <v>1.08</v>
      </c>
      <c r="E62" s="146"/>
      <c r="F62" s="146"/>
      <c r="G62" s="146"/>
      <c r="H62" s="146">
        <v>1.08</v>
      </c>
      <c r="I62" s="164">
        <v>1500</v>
      </c>
      <c r="J62" s="150" t="s">
        <v>131</v>
      </c>
      <c r="K62" s="103"/>
    </row>
    <row r="63" spans="1:11" ht="105">
      <c r="A63" s="94">
        <v>6</v>
      </c>
      <c r="B63" s="151" t="s">
        <v>208</v>
      </c>
      <c r="C63" s="149" t="s">
        <v>70</v>
      </c>
      <c r="D63" s="141">
        <f t="shared" si="26"/>
        <v>7.0000000000000007E-2</v>
      </c>
      <c r="E63" s="146"/>
      <c r="F63" s="146" t="s">
        <v>82</v>
      </c>
      <c r="G63" s="146"/>
      <c r="H63" s="146">
        <v>7.0000000000000007E-2</v>
      </c>
      <c r="I63" s="164" t="s">
        <v>83</v>
      </c>
      <c r="J63" s="152" t="s">
        <v>209</v>
      </c>
      <c r="K63" s="103"/>
    </row>
    <row r="64" spans="1:11" s="52" customFormat="1">
      <c r="A64" s="66">
        <v>2</v>
      </c>
      <c r="B64" s="33" t="s">
        <v>45</v>
      </c>
      <c r="C64" s="67"/>
      <c r="D64" s="82">
        <f>D65</f>
        <v>0.36899999999999999</v>
      </c>
      <c r="E64" s="82">
        <f t="shared" ref="E64:I64" si="28">E65</f>
        <v>3.1E-2</v>
      </c>
      <c r="F64" s="82">
        <f t="shared" si="28"/>
        <v>0</v>
      </c>
      <c r="G64" s="82">
        <f t="shared" si="28"/>
        <v>0</v>
      </c>
      <c r="H64" s="82">
        <f t="shared" si="28"/>
        <v>0.33800000000000008</v>
      </c>
      <c r="I64" s="162">
        <f t="shared" si="28"/>
        <v>0</v>
      </c>
      <c r="J64" s="68"/>
      <c r="K64" s="24"/>
    </row>
    <row r="65" spans="1:11" s="168" customFormat="1">
      <c r="A65" s="66" t="s">
        <v>29</v>
      </c>
      <c r="B65" s="33" t="s">
        <v>63</v>
      </c>
      <c r="C65" s="67"/>
      <c r="D65" s="82">
        <f>SUM(D66:D69)</f>
        <v>0.36899999999999999</v>
      </c>
      <c r="E65" s="82">
        <f t="shared" ref="E65:H65" si="29">SUM(E66:E69)</f>
        <v>3.1E-2</v>
      </c>
      <c r="F65" s="82">
        <f t="shared" si="29"/>
        <v>0</v>
      </c>
      <c r="G65" s="82">
        <f t="shared" si="29"/>
        <v>0</v>
      </c>
      <c r="H65" s="82">
        <f t="shared" si="29"/>
        <v>0.33800000000000008</v>
      </c>
      <c r="I65" s="162">
        <f t="shared" ref="I65" si="30">SUM(I66:I66)</f>
        <v>0</v>
      </c>
      <c r="J65" s="68"/>
      <c r="K65" s="24"/>
    </row>
    <row r="66" spans="1:11" ht="120">
      <c r="A66" s="94">
        <v>7</v>
      </c>
      <c r="B66" s="139" t="s">
        <v>71</v>
      </c>
      <c r="C66" s="113" t="s">
        <v>170</v>
      </c>
      <c r="D66" s="141">
        <f t="shared" ref="D66:D69" si="31">SUM(E66:H66)</f>
        <v>0.15000000000000002</v>
      </c>
      <c r="E66" s="146">
        <f>0.01+0.001</f>
        <v>1.0999999999999999E-2</v>
      </c>
      <c r="F66" s="146"/>
      <c r="G66" s="146"/>
      <c r="H66" s="146">
        <f>0.025+0.09+0.004+0.004+0.01+0.005+0.001</f>
        <v>0.13900000000000001</v>
      </c>
      <c r="I66" s="164"/>
      <c r="J66" s="110" t="s">
        <v>84</v>
      </c>
      <c r="K66" s="103"/>
    </row>
    <row r="67" spans="1:11" ht="105">
      <c r="A67" s="94">
        <v>8</v>
      </c>
      <c r="B67" s="139" t="s">
        <v>72</v>
      </c>
      <c r="C67" s="113" t="s">
        <v>69</v>
      </c>
      <c r="D67" s="141">
        <f t="shared" si="31"/>
        <v>6.0000000000000005E-2</v>
      </c>
      <c r="E67" s="146"/>
      <c r="F67" s="146"/>
      <c r="G67" s="146"/>
      <c r="H67" s="165">
        <f>0.05+0.01</f>
        <v>6.0000000000000005E-2</v>
      </c>
      <c r="I67" s="164"/>
      <c r="J67" s="150" t="s">
        <v>171</v>
      </c>
      <c r="K67" s="97"/>
    </row>
    <row r="68" spans="1:11" ht="90">
      <c r="A68" s="94">
        <v>9</v>
      </c>
      <c r="B68" s="31" t="s">
        <v>73</v>
      </c>
      <c r="C68" s="111" t="s">
        <v>74</v>
      </c>
      <c r="D68" s="141">
        <f t="shared" si="31"/>
        <v>0.11</v>
      </c>
      <c r="E68" s="161">
        <f>0.01</f>
        <v>0.01</v>
      </c>
      <c r="F68" s="161"/>
      <c r="G68" s="146"/>
      <c r="H68" s="161">
        <f>0.015+0.06+0.004+0.004+0.012+0.004+0.001</f>
        <v>0.1</v>
      </c>
      <c r="I68" s="164"/>
      <c r="J68" s="103" t="s">
        <v>172</v>
      </c>
      <c r="K68" s="97"/>
    </row>
    <row r="69" spans="1:11" ht="90">
      <c r="A69" s="94">
        <v>10</v>
      </c>
      <c r="B69" s="114" t="s">
        <v>75</v>
      </c>
      <c r="C69" s="106" t="s">
        <v>183</v>
      </c>
      <c r="D69" s="141">
        <f t="shared" si="31"/>
        <v>4.9000000000000009E-2</v>
      </c>
      <c r="E69" s="161">
        <v>0.01</v>
      </c>
      <c r="F69" s="161"/>
      <c r="G69" s="146"/>
      <c r="H69" s="161">
        <f>0.002+0.035+0.002</f>
        <v>3.9000000000000007E-2</v>
      </c>
      <c r="I69" s="164"/>
      <c r="J69" s="110" t="s">
        <v>173</v>
      </c>
      <c r="K69" s="97"/>
    </row>
  </sheetData>
  <mergeCells count="10">
    <mergeCell ref="A1:B1"/>
    <mergeCell ref="A2:K2"/>
    <mergeCell ref="A3:K3"/>
    <mergeCell ref="A5:A6"/>
    <mergeCell ref="B5:B6"/>
    <mergeCell ref="C5:C6"/>
    <mergeCell ref="I5:I6"/>
    <mergeCell ref="K5:K6"/>
    <mergeCell ref="D5:H5"/>
    <mergeCell ref="J5:J6"/>
  </mergeCells>
  <printOptions horizontalCentered="1"/>
  <pageMargins left="0.196850393700787" right="0.23622047244094499" top="0.59055118110236204" bottom="0.59055118110236204" header="0.31496062992126" footer="0.31496062992126"/>
  <pageSetup paperSize="9" scale="50" orientation="landscape" r:id="rId1"/>
  <headerFoot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00CC"/>
  </sheetPr>
  <dimension ref="A1:K83"/>
  <sheetViews>
    <sheetView showZeros="0" zoomScale="80" zoomScaleNormal="80" workbookViewId="0">
      <pane ySplit="6" topLeftCell="A7" activePane="bottomLeft" state="frozen"/>
      <selection activeCell="F39" sqref="F39"/>
      <selection pane="bottomLeft" activeCell="F39" sqref="F39"/>
    </sheetView>
  </sheetViews>
  <sheetFormatPr defaultRowHeight="15.75"/>
  <cols>
    <col min="1" max="1" width="7.42578125" style="2" customWidth="1"/>
    <col min="2" max="2" width="51.5703125" style="4" customWidth="1"/>
    <col min="3" max="3" width="14.7109375" style="4" customWidth="1"/>
    <col min="4" max="4" width="11.85546875" style="3" customWidth="1"/>
    <col min="5" max="5" width="11" style="27" customWidth="1"/>
    <col min="6" max="6" width="11.28515625" style="29" customWidth="1"/>
    <col min="7" max="9" width="10" style="29" customWidth="1"/>
    <col min="10" max="10" width="68.42578125" style="4" customWidth="1"/>
    <col min="11" max="11" width="61.140625" style="74" customWidth="1"/>
    <col min="12" max="238" width="9.140625" style="1"/>
    <col min="239" max="239" width="8.5703125" style="1" customWidth="1"/>
    <col min="240" max="240" width="42.42578125" style="1" customWidth="1"/>
    <col min="241" max="241" width="19.5703125" style="1" customWidth="1"/>
    <col min="242" max="242" width="11.5703125" style="1" customWidth="1"/>
    <col min="243" max="244" width="10.42578125" style="1" customWidth="1"/>
    <col min="245" max="245" width="13.42578125" style="1" customWidth="1"/>
    <col min="246" max="246" width="11.5703125" style="1" customWidth="1"/>
    <col min="247" max="248" width="25.5703125" style="1" customWidth="1"/>
    <col min="249" max="249" width="16.5703125" style="1" customWidth="1"/>
    <col min="250" max="250" width="49" style="1" customWidth="1"/>
    <col min="251" max="251" width="31.5703125" style="1" customWidth="1"/>
    <col min="252" max="252" width="9.42578125" style="1" customWidth="1"/>
    <col min="253" max="253" width="17.5703125" style="1" customWidth="1"/>
    <col min="254" max="494" width="9.140625" style="1"/>
    <col min="495" max="495" width="8.5703125" style="1" customWidth="1"/>
    <col min="496" max="496" width="42.42578125" style="1" customWidth="1"/>
    <col min="497" max="497" width="19.5703125" style="1" customWidth="1"/>
    <col min="498" max="498" width="11.5703125" style="1" customWidth="1"/>
    <col min="499" max="500" width="10.42578125" style="1" customWidth="1"/>
    <col min="501" max="501" width="13.42578125" style="1" customWidth="1"/>
    <col min="502" max="502" width="11.5703125" style="1" customWidth="1"/>
    <col min="503" max="504" width="25.5703125" style="1" customWidth="1"/>
    <col min="505" max="505" width="16.5703125" style="1" customWidth="1"/>
    <col min="506" max="506" width="49" style="1" customWidth="1"/>
    <col min="507" max="507" width="31.5703125" style="1" customWidth="1"/>
    <col min="508" max="508" width="9.42578125" style="1" customWidth="1"/>
    <col min="509" max="509" width="17.5703125" style="1" customWidth="1"/>
    <col min="510" max="750" width="9.140625" style="1"/>
    <col min="751" max="751" width="8.5703125" style="1" customWidth="1"/>
    <col min="752" max="752" width="42.42578125" style="1" customWidth="1"/>
    <col min="753" max="753" width="19.5703125" style="1" customWidth="1"/>
    <col min="754" max="754" width="11.5703125" style="1" customWidth="1"/>
    <col min="755" max="756" width="10.42578125" style="1" customWidth="1"/>
    <col min="757" max="757" width="13.42578125" style="1" customWidth="1"/>
    <col min="758" max="758" width="11.5703125" style="1" customWidth="1"/>
    <col min="759" max="760" width="25.5703125" style="1" customWidth="1"/>
    <col min="761" max="761" width="16.5703125" style="1" customWidth="1"/>
    <col min="762" max="762" width="49" style="1" customWidth="1"/>
    <col min="763" max="763" width="31.5703125" style="1" customWidth="1"/>
    <col min="764" max="764" width="9.42578125" style="1" customWidth="1"/>
    <col min="765" max="765" width="17.5703125" style="1" customWidth="1"/>
    <col min="766" max="1006" width="9.140625" style="1"/>
    <col min="1007" max="1007" width="8.5703125" style="1" customWidth="1"/>
    <col min="1008" max="1008" width="42.42578125" style="1" customWidth="1"/>
    <col min="1009" max="1009" width="19.5703125" style="1" customWidth="1"/>
    <col min="1010" max="1010" width="11.5703125" style="1" customWidth="1"/>
    <col min="1011" max="1012" width="10.42578125" style="1" customWidth="1"/>
    <col min="1013" max="1013" width="13.42578125" style="1" customWidth="1"/>
    <col min="1014" max="1014" width="11.5703125" style="1" customWidth="1"/>
    <col min="1015" max="1016" width="25.5703125" style="1" customWidth="1"/>
    <col min="1017" max="1017" width="16.5703125" style="1" customWidth="1"/>
    <col min="1018" max="1018" width="49" style="1" customWidth="1"/>
    <col min="1019" max="1019" width="31.5703125" style="1" customWidth="1"/>
    <col min="1020" max="1020" width="9.42578125" style="1" customWidth="1"/>
    <col min="1021" max="1021" width="17.5703125" style="1" customWidth="1"/>
    <col min="1022" max="1262" width="9.140625" style="1"/>
    <col min="1263" max="1263" width="8.5703125" style="1" customWidth="1"/>
    <col min="1264" max="1264" width="42.42578125" style="1" customWidth="1"/>
    <col min="1265" max="1265" width="19.5703125" style="1" customWidth="1"/>
    <col min="1266" max="1266" width="11.5703125" style="1" customWidth="1"/>
    <col min="1267" max="1268" width="10.42578125" style="1" customWidth="1"/>
    <col min="1269" max="1269" width="13.42578125" style="1" customWidth="1"/>
    <col min="1270" max="1270" width="11.5703125" style="1" customWidth="1"/>
    <col min="1271" max="1272" width="25.5703125" style="1" customWidth="1"/>
    <col min="1273" max="1273" width="16.5703125" style="1" customWidth="1"/>
    <col min="1274" max="1274" width="49" style="1" customWidth="1"/>
    <col min="1275" max="1275" width="31.5703125" style="1" customWidth="1"/>
    <col min="1276" max="1276" width="9.42578125" style="1" customWidth="1"/>
    <col min="1277" max="1277" width="17.5703125" style="1" customWidth="1"/>
    <col min="1278" max="1518" width="9.140625" style="1"/>
    <col min="1519" max="1519" width="8.5703125" style="1" customWidth="1"/>
    <col min="1520" max="1520" width="42.42578125" style="1" customWidth="1"/>
    <col min="1521" max="1521" width="19.5703125" style="1" customWidth="1"/>
    <col min="1522" max="1522" width="11.5703125" style="1" customWidth="1"/>
    <col min="1523" max="1524" width="10.42578125" style="1" customWidth="1"/>
    <col min="1525" max="1525" width="13.42578125" style="1" customWidth="1"/>
    <col min="1526" max="1526" width="11.5703125" style="1" customWidth="1"/>
    <col min="1527" max="1528" width="25.5703125" style="1" customWidth="1"/>
    <col min="1529" max="1529" width="16.5703125" style="1" customWidth="1"/>
    <col min="1530" max="1530" width="49" style="1" customWidth="1"/>
    <col min="1531" max="1531" width="31.5703125" style="1" customWidth="1"/>
    <col min="1532" max="1532" width="9.42578125" style="1" customWidth="1"/>
    <col min="1533" max="1533" width="17.5703125" style="1" customWidth="1"/>
    <col min="1534" max="1774" width="9.140625" style="1"/>
    <col min="1775" max="1775" width="8.5703125" style="1" customWidth="1"/>
    <col min="1776" max="1776" width="42.42578125" style="1" customWidth="1"/>
    <col min="1777" max="1777" width="19.5703125" style="1" customWidth="1"/>
    <col min="1778" max="1778" width="11.5703125" style="1" customWidth="1"/>
    <col min="1779" max="1780" width="10.42578125" style="1" customWidth="1"/>
    <col min="1781" max="1781" width="13.42578125" style="1" customWidth="1"/>
    <col min="1782" max="1782" width="11.5703125" style="1" customWidth="1"/>
    <col min="1783" max="1784" width="25.5703125" style="1" customWidth="1"/>
    <col min="1785" max="1785" width="16.5703125" style="1" customWidth="1"/>
    <col min="1786" max="1786" width="49" style="1" customWidth="1"/>
    <col min="1787" max="1787" width="31.5703125" style="1" customWidth="1"/>
    <col min="1788" max="1788" width="9.42578125" style="1" customWidth="1"/>
    <col min="1789" max="1789" width="17.5703125" style="1" customWidth="1"/>
    <col min="1790" max="2030" width="9.140625" style="1"/>
    <col min="2031" max="2031" width="8.5703125" style="1" customWidth="1"/>
    <col min="2032" max="2032" width="42.42578125" style="1" customWidth="1"/>
    <col min="2033" max="2033" width="19.5703125" style="1" customWidth="1"/>
    <col min="2034" max="2034" width="11.5703125" style="1" customWidth="1"/>
    <col min="2035" max="2036" width="10.42578125" style="1" customWidth="1"/>
    <col min="2037" max="2037" width="13.42578125" style="1" customWidth="1"/>
    <col min="2038" max="2038" width="11.5703125" style="1" customWidth="1"/>
    <col min="2039" max="2040" width="25.5703125" style="1" customWidth="1"/>
    <col min="2041" max="2041" width="16.5703125" style="1" customWidth="1"/>
    <col min="2042" max="2042" width="49" style="1" customWidth="1"/>
    <col min="2043" max="2043" width="31.5703125" style="1" customWidth="1"/>
    <col min="2044" max="2044" width="9.42578125" style="1" customWidth="1"/>
    <col min="2045" max="2045" width="17.5703125" style="1" customWidth="1"/>
    <col min="2046" max="2286" width="9.140625" style="1"/>
    <col min="2287" max="2287" width="8.5703125" style="1" customWidth="1"/>
    <col min="2288" max="2288" width="42.42578125" style="1" customWidth="1"/>
    <col min="2289" max="2289" width="19.5703125" style="1" customWidth="1"/>
    <col min="2290" max="2290" width="11.5703125" style="1" customWidth="1"/>
    <col min="2291" max="2292" width="10.42578125" style="1" customWidth="1"/>
    <col min="2293" max="2293" width="13.42578125" style="1" customWidth="1"/>
    <col min="2294" max="2294" width="11.5703125" style="1" customWidth="1"/>
    <col min="2295" max="2296" width="25.5703125" style="1" customWidth="1"/>
    <col min="2297" max="2297" width="16.5703125" style="1" customWidth="1"/>
    <col min="2298" max="2298" width="49" style="1" customWidth="1"/>
    <col min="2299" max="2299" width="31.5703125" style="1" customWidth="1"/>
    <col min="2300" max="2300" width="9.42578125" style="1" customWidth="1"/>
    <col min="2301" max="2301" width="17.5703125" style="1" customWidth="1"/>
    <col min="2302" max="2542" width="9.140625" style="1"/>
    <col min="2543" max="2543" width="8.5703125" style="1" customWidth="1"/>
    <col min="2544" max="2544" width="42.42578125" style="1" customWidth="1"/>
    <col min="2545" max="2545" width="19.5703125" style="1" customWidth="1"/>
    <col min="2546" max="2546" width="11.5703125" style="1" customWidth="1"/>
    <col min="2547" max="2548" width="10.42578125" style="1" customWidth="1"/>
    <col min="2549" max="2549" width="13.42578125" style="1" customWidth="1"/>
    <col min="2550" max="2550" width="11.5703125" style="1" customWidth="1"/>
    <col min="2551" max="2552" width="25.5703125" style="1" customWidth="1"/>
    <col min="2553" max="2553" width="16.5703125" style="1" customWidth="1"/>
    <col min="2554" max="2554" width="49" style="1" customWidth="1"/>
    <col min="2555" max="2555" width="31.5703125" style="1" customWidth="1"/>
    <col min="2556" max="2556" width="9.42578125" style="1" customWidth="1"/>
    <col min="2557" max="2557" width="17.5703125" style="1" customWidth="1"/>
    <col min="2558" max="2798" width="9.140625" style="1"/>
    <col min="2799" max="2799" width="8.5703125" style="1" customWidth="1"/>
    <col min="2800" max="2800" width="42.42578125" style="1" customWidth="1"/>
    <col min="2801" max="2801" width="19.5703125" style="1" customWidth="1"/>
    <col min="2802" max="2802" width="11.5703125" style="1" customWidth="1"/>
    <col min="2803" max="2804" width="10.42578125" style="1" customWidth="1"/>
    <col min="2805" max="2805" width="13.42578125" style="1" customWidth="1"/>
    <col min="2806" max="2806" width="11.5703125" style="1" customWidth="1"/>
    <col min="2807" max="2808" width="25.5703125" style="1" customWidth="1"/>
    <col min="2809" max="2809" width="16.5703125" style="1" customWidth="1"/>
    <col min="2810" max="2810" width="49" style="1" customWidth="1"/>
    <col min="2811" max="2811" width="31.5703125" style="1" customWidth="1"/>
    <col min="2812" max="2812" width="9.42578125" style="1" customWidth="1"/>
    <col min="2813" max="2813" width="17.5703125" style="1" customWidth="1"/>
    <col min="2814" max="3054" width="9.140625" style="1"/>
    <col min="3055" max="3055" width="8.5703125" style="1" customWidth="1"/>
    <col min="3056" max="3056" width="42.42578125" style="1" customWidth="1"/>
    <col min="3057" max="3057" width="19.5703125" style="1" customWidth="1"/>
    <col min="3058" max="3058" width="11.5703125" style="1" customWidth="1"/>
    <col min="3059" max="3060" width="10.42578125" style="1" customWidth="1"/>
    <col min="3061" max="3061" width="13.42578125" style="1" customWidth="1"/>
    <col min="3062" max="3062" width="11.5703125" style="1" customWidth="1"/>
    <col min="3063" max="3064" width="25.5703125" style="1" customWidth="1"/>
    <col min="3065" max="3065" width="16.5703125" style="1" customWidth="1"/>
    <col min="3066" max="3066" width="49" style="1" customWidth="1"/>
    <col min="3067" max="3067" width="31.5703125" style="1" customWidth="1"/>
    <col min="3068" max="3068" width="9.42578125" style="1" customWidth="1"/>
    <col min="3069" max="3069" width="17.5703125" style="1" customWidth="1"/>
    <col min="3070" max="3310" width="9.140625" style="1"/>
    <col min="3311" max="3311" width="8.5703125" style="1" customWidth="1"/>
    <col min="3312" max="3312" width="42.42578125" style="1" customWidth="1"/>
    <col min="3313" max="3313" width="19.5703125" style="1" customWidth="1"/>
    <col min="3314" max="3314" width="11.5703125" style="1" customWidth="1"/>
    <col min="3315" max="3316" width="10.42578125" style="1" customWidth="1"/>
    <col min="3317" max="3317" width="13.42578125" style="1" customWidth="1"/>
    <col min="3318" max="3318" width="11.5703125" style="1" customWidth="1"/>
    <col min="3319" max="3320" width="25.5703125" style="1" customWidth="1"/>
    <col min="3321" max="3321" width="16.5703125" style="1" customWidth="1"/>
    <col min="3322" max="3322" width="49" style="1" customWidth="1"/>
    <col min="3323" max="3323" width="31.5703125" style="1" customWidth="1"/>
    <col min="3324" max="3324" width="9.42578125" style="1" customWidth="1"/>
    <col min="3325" max="3325" width="17.5703125" style="1" customWidth="1"/>
    <col min="3326" max="3566" width="9.140625" style="1"/>
    <col min="3567" max="3567" width="8.5703125" style="1" customWidth="1"/>
    <col min="3568" max="3568" width="42.42578125" style="1" customWidth="1"/>
    <col min="3569" max="3569" width="19.5703125" style="1" customWidth="1"/>
    <col min="3570" max="3570" width="11.5703125" style="1" customWidth="1"/>
    <col min="3571" max="3572" width="10.42578125" style="1" customWidth="1"/>
    <col min="3573" max="3573" width="13.42578125" style="1" customWidth="1"/>
    <col min="3574" max="3574" width="11.5703125" style="1" customWidth="1"/>
    <col min="3575" max="3576" width="25.5703125" style="1" customWidth="1"/>
    <col min="3577" max="3577" width="16.5703125" style="1" customWidth="1"/>
    <col min="3578" max="3578" width="49" style="1" customWidth="1"/>
    <col min="3579" max="3579" width="31.5703125" style="1" customWidth="1"/>
    <col min="3580" max="3580" width="9.42578125" style="1" customWidth="1"/>
    <col min="3581" max="3581" width="17.5703125" style="1" customWidth="1"/>
    <col min="3582" max="3822" width="9.140625" style="1"/>
    <col min="3823" max="3823" width="8.5703125" style="1" customWidth="1"/>
    <col min="3824" max="3824" width="42.42578125" style="1" customWidth="1"/>
    <col min="3825" max="3825" width="19.5703125" style="1" customWidth="1"/>
    <col min="3826" max="3826" width="11.5703125" style="1" customWidth="1"/>
    <col min="3827" max="3828" width="10.42578125" style="1" customWidth="1"/>
    <col min="3829" max="3829" width="13.42578125" style="1" customWidth="1"/>
    <col min="3830" max="3830" width="11.5703125" style="1" customWidth="1"/>
    <col min="3831" max="3832" width="25.5703125" style="1" customWidth="1"/>
    <col min="3833" max="3833" width="16.5703125" style="1" customWidth="1"/>
    <col min="3834" max="3834" width="49" style="1" customWidth="1"/>
    <col min="3835" max="3835" width="31.5703125" style="1" customWidth="1"/>
    <col min="3836" max="3836" width="9.42578125" style="1" customWidth="1"/>
    <col min="3837" max="3837" width="17.5703125" style="1" customWidth="1"/>
    <col min="3838" max="4078" width="9.140625" style="1"/>
    <col min="4079" max="4079" width="8.5703125" style="1" customWidth="1"/>
    <col min="4080" max="4080" width="42.42578125" style="1" customWidth="1"/>
    <col min="4081" max="4081" width="19.5703125" style="1" customWidth="1"/>
    <col min="4082" max="4082" width="11.5703125" style="1" customWidth="1"/>
    <col min="4083" max="4084" width="10.42578125" style="1" customWidth="1"/>
    <col min="4085" max="4085" width="13.42578125" style="1" customWidth="1"/>
    <col min="4086" max="4086" width="11.5703125" style="1" customWidth="1"/>
    <col min="4087" max="4088" width="25.5703125" style="1" customWidth="1"/>
    <col min="4089" max="4089" width="16.5703125" style="1" customWidth="1"/>
    <col min="4090" max="4090" width="49" style="1" customWidth="1"/>
    <col min="4091" max="4091" width="31.5703125" style="1" customWidth="1"/>
    <col min="4092" max="4092" width="9.42578125" style="1" customWidth="1"/>
    <col min="4093" max="4093" width="17.5703125" style="1" customWidth="1"/>
    <col min="4094" max="4334" width="9.140625" style="1"/>
    <col min="4335" max="4335" width="8.5703125" style="1" customWidth="1"/>
    <col min="4336" max="4336" width="42.42578125" style="1" customWidth="1"/>
    <col min="4337" max="4337" width="19.5703125" style="1" customWidth="1"/>
    <col min="4338" max="4338" width="11.5703125" style="1" customWidth="1"/>
    <col min="4339" max="4340" width="10.42578125" style="1" customWidth="1"/>
    <col min="4341" max="4341" width="13.42578125" style="1" customWidth="1"/>
    <col min="4342" max="4342" width="11.5703125" style="1" customWidth="1"/>
    <col min="4343" max="4344" width="25.5703125" style="1" customWidth="1"/>
    <col min="4345" max="4345" width="16.5703125" style="1" customWidth="1"/>
    <col min="4346" max="4346" width="49" style="1" customWidth="1"/>
    <col min="4347" max="4347" width="31.5703125" style="1" customWidth="1"/>
    <col min="4348" max="4348" width="9.42578125" style="1" customWidth="1"/>
    <col min="4349" max="4349" width="17.5703125" style="1" customWidth="1"/>
    <col min="4350" max="4590" width="9.140625" style="1"/>
    <col min="4591" max="4591" width="8.5703125" style="1" customWidth="1"/>
    <col min="4592" max="4592" width="42.42578125" style="1" customWidth="1"/>
    <col min="4593" max="4593" width="19.5703125" style="1" customWidth="1"/>
    <col min="4594" max="4594" width="11.5703125" style="1" customWidth="1"/>
    <col min="4595" max="4596" width="10.42578125" style="1" customWidth="1"/>
    <col min="4597" max="4597" width="13.42578125" style="1" customWidth="1"/>
    <col min="4598" max="4598" width="11.5703125" style="1" customWidth="1"/>
    <col min="4599" max="4600" width="25.5703125" style="1" customWidth="1"/>
    <col min="4601" max="4601" width="16.5703125" style="1" customWidth="1"/>
    <col min="4602" max="4602" width="49" style="1" customWidth="1"/>
    <col min="4603" max="4603" width="31.5703125" style="1" customWidth="1"/>
    <col min="4604" max="4604" width="9.42578125" style="1" customWidth="1"/>
    <col min="4605" max="4605" width="17.5703125" style="1" customWidth="1"/>
    <col min="4606" max="4846" width="9.140625" style="1"/>
    <col min="4847" max="4847" width="8.5703125" style="1" customWidth="1"/>
    <col min="4848" max="4848" width="42.42578125" style="1" customWidth="1"/>
    <col min="4849" max="4849" width="19.5703125" style="1" customWidth="1"/>
    <col min="4850" max="4850" width="11.5703125" style="1" customWidth="1"/>
    <col min="4851" max="4852" width="10.42578125" style="1" customWidth="1"/>
    <col min="4853" max="4853" width="13.42578125" style="1" customWidth="1"/>
    <col min="4854" max="4854" width="11.5703125" style="1" customWidth="1"/>
    <col min="4855" max="4856" width="25.5703125" style="1" customWidth="1"/>
    <col min="4857" max="4857" width="16.5703125" style="1" customWidth="1"/>
    <col min="4858" max="4858" width="49" style="1" customWidth="1"/>
    <col min="4859" max="4859" width="31.5703125" style="1" customWidth="1"/>
    <col min="4860" max="4860" width="9.42578125" style="1" customWidth="1"/>
    <col min="4861" max="4861" width="17.5703125" style="1" customWidth="1"/>
    <col min="4862" max="5102" width="9.140625" style="1"/>
    <col min="5103" max="5103" width="8.5703125" style="1" customWidth="1"/>
    <col min="5104" max="5104" width="42.42578125" style="1" customWidth="1"/>
    <col min="5105" max="5105" width="19.5703125" style="1" customWidth="1"/>
    <col min="5106" max="5106" width="11.5703125" style="1" customWidth="1"/>
    <col min="5107" max="5108" width="10.42578125" style="1" customWidth="1"/>
    <col min="5109" max="5109" width="13.42578125" style="1" customWidth="1"/>
    <col min="5110" max="5110" width="11.5703125" style="1" customWidth="1"/>
    <col min="5111" max="5112" width="25.5703125" style="1" customWidth="1"/>
    <col min="5113" max="5113" width="16.5703125" style="1" customWidth="1"/>
    <col min="5114" max="5114" width="49" style="1" customWidth="1"/>
    <col min="5115" max="5115" width="31.5703125" style="1" customWidth="1"/>
    <col min="5116" max="5116" width="9.42578125" style="1" customWidth="1"/>
    <col min="5117" max="5117" width="17.5703125" style="1" customWidth="1"/>
    <col min="5118" max="5358" width="9.140625" style="1"/>
    <col min="5359" max="5359" width="8.5703125" style="1" customWidth="1"/>
    <col min="5360" max="5360" width="42.42578125" style="1" customWidth="1"/>
    <col min="5361" max="5361" width="19.5703125" style="1" customWidth="1"/>
    <col min="5362" max="5362" width="11.5703125" style="1" customWidth="1"/>
    <col min="5363" max="5364" width="10.42578125" style="1" customWidth="1"/>
    <col min="5365" max="5365" width="13.42578125" style="1" customWidth="1"/>
    <col min="5366" max="5366" width="11.5703125" style="1" customWidth="1"/>
    <col min="5367" max="5368" width="25.5703125" style="1" customWidth="1"/>
    <col min="5369" max="5369" width="16.5703125" style="1" customWidth="1"/>
    <col min="5370" max="5370" width="49" style="1" customWidth="1"/>
    <col min="5371" max="5371" width="31.5703125" style="1" customWidth="1"/>
    <col min="5372" max="5372" width="9.42578125" style="1" customWidth="1"/>
    <col min="5373" max="5373" width="17.5703125" style="1" customWidth="1"/>
    <col min="5374" max="5614" width="9.140625" style="1"/>
    <col min="5615" max="5615" width="8.5703125" style="1" customWidth="1"/>
    <col min="5616" max="5616" width="42.42578125" style="1" customWidth="1"/>
    <col min="5617" max="5617" width="19.5703125" style="1" customWidth="1"/>
    <col min="5618" max="5618" width="11.5703125" style="1" customWidth="1"/>
    <col min="5619" max="5620" width="10.42578125" style="1" customWidth="1"/>
    <col min="5621" max="5621" width="13.42578125" style="1" customWidth="1"/>
    <col min="5622" max="5622" width="11.5703125" style="1" customWidth="1"/>
    <col min="5623" max="5624" width="25.5703125" style="1" customWidth="1"/>
    <col min="5625" max="5625" width="16.5703125" style="1" customWidth="1"/>
    <col min="5626" max="5626" width="49" style="1" customWidth="1"/>
    <col min="5627" max="5627" width="31.5703125" style="1" customWidth="1"/>
    <col min="5628" max="5628" width="9.42578125" style="1" customWidth="1"/>
    <col min="5629" max="5629" width="17.5703125" style="1" customWidth="1"/>
    <col min="5630" max="5870" width="9.140625" style="1"/>
    <col min="5871" max="5871" width="8.5703125" style="1" customWidth="1"/>
    <col min="5872" max="5872" width="42.42578125" style="1" customWidth="1"/>
    <col min="5873" max="5873" width="19.5703125" style="1" customWidth="1"/>
    <col min="5874" max="5874" width="11.5703125" style="1" customWidth="1"/>
    <col min="5875" max="5876" width="10.42578125" style="1" customWidth="1"/>
    <col min="5877" max="5877" width="13.42578125" style="1" customWidth="1"/>
    <col min="5878" max="5878" width="11.5703125" style="1" customWidth="1"/>
    <col min="5879" max="5880" width="25.5703125" style="1" customWidth="1"/>
    <col min="5881" max="5881" width="16.5703125" style="1" customWidth="1"/>
    <col min="5882" max="5882" width="49" style="1" customWidth="1"/>
    <col min="5883" max="5883" width="31.5703125" style="1" customWidth="1"/>
    <col min="5884" max="5884" width="9.42578125" style="1" customWidth="1"/>
    <col min="5885" max="5885" width="17.5703125" style="1" customWidth="1"/>
    <col min="5886" max="6126" width="9.140625" style="1"/>
    <col min="6127" max="6127" width="8.5703125" style="1" customWidth="1"/>
    <col min="6128" max="6128" width="42.42578125" style="1" customWidth="1"/>
    <col min="6129" max="6129" width="19.5703125" style="1" customWidth="1"/>
    <col min="6130" max="6130" width="11.5703125" style="1" customWidth="1"/>
    <col min="6131" max="6132" width="10.42578125" style="1" customWidth="1"/>
    <col min="6133" max="6133" width="13.42578125" style="1" customWidth="1"/>
    <col min="6134" max="6134" width="11.5703125" style="1" customWidth="1"/>
    <col min="6135" max="6136" width="25.5703125" style="1" customWidth="1"/>
    <col min="6137" max="6137" width="16.5703125" style="1" customWidth="1"/>
    <col min="6138" max="6138" width="49" style="1" customWidth="1"/>
    <col min="6139" max="6139" width="31.5703125" style="1" customWidth="1"/>
    <col min="6140" max="6140" width="9.42578125" style="1" customWidth="1"/>
    <col min="6141" max="6141" width="17.5703125" style="1" customWidth="1"/>
    <col min="6142" max="6382" width="9.140625" style="1"/>
    <col min="6383" max="6383" width="8.5703125" style="1" customWidth="1"/>
    <col min="6384" max="6384" width="42.42578125" style="1" customWidth="1"/>
    <col min="6385" max="6385" width="19.5703125" style="1" customWidth="1"/>
    <col min="6386" max="6386" width="11.5703125" style="1" customWidth="1"/>
    <col min="6387" max="6388" width="10.42578125" style="1" customWidth="1"/>
    <col min="6389" max="6389" width="13.42578125" style="1" customWidth="1"/>
    <col min="6390" max="6390" width="11.5703125" style="1" customWidth="1"/>
    <col min="6391" max="6392" width="25.5703125" style="1" customWidth="1"/>
    <col min="6393" max="6393" width="16.5703125" style="1" customWidth="1"/>
    <col min="6394" max="6394" width="49" style="1" customWidth="1"/>
    <col min="6395" max="6395" width="31.5703125" style="1" customWidth="1"/>
    <col min="6396" max="6396" width="9.42578125" style="1" customWidth="1"/>
    <col min="6397" max="6397" width="17.5703125" style="1" customWidth="1"/>
    <col min="6398" max="6638" width="9.140625" style="1"/>
    <col min="6639" max="6639" width="8.5703125" style="1" customWidth="1"/>
    <col min="6640" max="6640" width="42.42578125" style="1" customWidth="1"/>
    <col min="6641" max="6641" width="19.5703125" style="1" customWidth="1"/>
    <col min="6642" max="6642" width="11.5703125" style="1" customWidth="1"/>
    <col min="6643" max="6644" width="10.42578125" style="1" customWidth="1"/>
    <col min="6645" max="6645" width="13.42578125" style="1" customWidth="1"/>
    <col min="6646" max="6646" width="11.5703125" style="1" customWidth="1"/>
    <col min="6647" max="6648" width="25.5703125" style="1" customWidth="1"/>
    <col min="6649" max="6649" width="16.5703125" style="1" customWidth="1"/>
    <col min="6650" max="6650" width="49" style="1" customWidth="1"/>
    <col min="6651" max="6651" width="31.5703125" style="1" customWidth="1"/>
    <col min="6652" max="6652" width="9.42578125" style="1" customWidth="1"/>
    <col min="6653" max="6653" width="17.5703125" style="1" customWidth="1"/>
    <col min="6654" max="6894" width="9.140625" style="1"/>
    <col min="6895" max="6895" width="8.5703125" style="1" customWidth="1"/>
    <col min="6896" max="6896" width="42.42578125" style="1" customWidth="1"/>
    <col min="6897" max="6897" width="19.5703125" style="1" customWidth="1"/>
    <col min="6898" max="6898" width="11.5703125" style="1" customWidth="1"/>
    <col min="6899" max="6900" width="10.42578125" style="1" customWidth="1"/>
    <col min="6901" max="6901" width="13.42578125" style="1" customWidth="1"/>
    <col min="6902" max="6902" width="11.5703125" style="1" customWidth="1"/>
    <col min="6903" max="6904" width="25.5703125" style="1" customWidth="1"/>
    <col min="6905" max="6905" width="16.5703125" style="1" customWidth="1"/>
    <col min="6906" max="6906" width="49" style="1" customWidth="1"/>
    <col min="6907" max="6907" width="31.5703125" style="1" customWidth="1"/>
    <col min="6908" max="6908" width="9.42578125" style="1" customWidth="1"/>
    <col min="6909" max="6909" width="17.5703125" style="1" customWidth="1"/>
    <col min="6910" max="7150" width="9.140625" style="1"/>
    <col min="7151" max="7151" width="8.5703125" style="1" customWidth="1"/>
    <col min="7152" max="7152" width="42.42578125" style="1" customWidth="1"/>
    <col min="7153" max="7153" width="19.5703125" style="1" customWidth="1"/>
    <col min="7154" max="7154" width="11.5703125" style="1" customWidth="1"/>
    <col min="7155" max="7156" width="10.42578125" style="1" customWidth="1"/>
    <col min="7157" max="7157" width="13.42578125" style="1" customWidth="1"/>
    <col min="7158" max="7158" width="11.5703125" style="1" customWidth="1"/>
    <col min="7159" max="7160" width="25.5703125" style="1" customWidth="1"/>
    <col min="7161" max="7161" width="16.5703125" style="1" customWidth="1"/>
    <col min="7162" max="7162" width="49" style="1" customWidth="1"/>
    <col min="7163" max="7163" width="31.5703125" style="1" customWidth="1"/>
    <col min="7164" max="7164" width="9.42578125" style="1" customWidth="1"/>
    <col min="7165" max="7165" width="17.5703125" style="1" customWidth="1"/>
    <col min="7166" max="7406" width="9.140625" style="1"/>
    <col min="7407" max="7407" width="8.5703125" style="1" customWidth="1"/>
    <col min="7408" max="7408" width="42.42578125" style="1" customWidth="1"/>
    <col min="7409" max="7409" width="19.5703125" style="1" customWidth="1"/>
    <col min="7410" max="7410" width="11.5703125" style="1" customWidth="1"/>
    <col min="7411" max="7412" width="10.42578125" style="1" customWidth="1"/>
    <col min="7413" max="7413" width="13.42578125" style="1" customWidth="1"/>
    <col min="7414" max="7414" width="11.5703125" style="1" customWidth="1"/>
    <col min="7415" max="7416" width="25.5703125" style="1" customWidth="1"/>
    <col min="7417" max="7417" width="16.5703125" style="1" customWidth="1"/>
    <col min="7418" max="7418" width="49" style="1" customWidth="1"/>
    <col min="7419" max="7419" width="31.5703125" style="1" customWidth="1"/>
    <col min="7420" max="7420" width="9.42578125" style="1" customWidth="1"/>
    <col min="7421" max="7421" width="17.5703125" style="1" customWidth="1"/>
    <col min="7422" max="7662" width="9.140625" style="1"/>
    <col min="7663" max="7663" width="8.5703125" style="1" customWidth="1"/>
    <col min="7664" max="7664" width="42.42578125" style="1" customWidth="1"/>
    <col min="7665" max="7665" width="19.5703125" style="1" customWidth="1"/>
    <col min="7666" max="7666" width="11.5703125" style="1" customWidth="1"/>
    <col min="7667" max="7668" width="10.42578125" style="1" customWidth="1"/>
    <col min="7669" max="7669" width="13.42578125" style="1" customWidth="1"/>
    <col min="7670" max="7670" width="11.5703125" style="1" customWidth="1"/>
    <col min="7671" max="7672" width="25.5703125" style="1" customWidth="1"/>
    <col min="7673" max="7673" width="16.5703125" style="1" customWidth="1"/>
    <col min="7674" max="7674" width="49" style="1" customWidth="1"/>
    <col min="7675" max="7675" width="31.5703125" style="1" customWidth="1"/>
    <col min="7676" max="7676" width="9.42578125" style="1" customWidth="1"/>
    <col min="7677" max="7677" width="17.5703125" style="1" customWidth="1"/>
    <col min="7678" max="7918" width="9.140625" style="1"/>
    <col min="7919" max="7919" width="8.5703125" style="1" customWidth="1"/>
    <col min="7920" max="7920" width="42.42578125" style="1" customWidth="1"/>
    <col min="7921" max="7921" width="19.5703125" style="1" customWidth="1"/>
    <col min="7922" max="7922" width="11.5703125" style="1" customWidth="1"/>
    <col min="7923" max="7924" width="10.42578125" style="1" customWidth="1"/>
    <col min="7925" max="7925" width="13.42578125" style="1" customWidth="1"/>
    <col min="7926" max="7926" width="11.5703125" style="1" customWidth="1"/>
    <col min="7927" max="7928" width="25.5703125" style="1" customWidth="1"/>
    <col min="7929" max="7929" width="16.5703125" style="1" customWidth="1"/>
    <col min="7930" max="7930" width="49" style="1" customWidth="1"/>
    <col min="7931" max="7931" width="31.5703125" style="1" customWidth="1"/>
    <col min="7932" max="7932" width="9.42578125" style="1" customWidth="1"/>
    <col min="7933" max="7933" width="17.5703125" style="1" customWidth="1"/>
    <col min="7934" max="8174" width="9.140625" style="1"/>
    <col min="8175" max="8175" width="8.5703125" style="1" customWidth="1"/>
    <col min="8176" max="8176" width="42.42578125" style="1" customWidth="1"/>
    <col min="8177" max="8177" width="19.5703125" style="1" customWidth="1"/>
    <col min="8178" max="8178" width="11.5703125" style="1" customWidth="1"/>
    <col min="8179" max="8180" width="10.42578125" style="1" customWidth="1"/>
    <col min="8181" max="8181" width="13.42578125" style="1" customWidth="1"/>
    <col min="8182" max="8182" width="11.5703125" style="1" customWidth="1"/>
    <col min="8183" max="8184" width="25.5703125" style="1" customWidth="1"/>
    <col min="8185" max="8185" width="16.5703125" style="1" customWidth="1"/>
    <col min="8186" max="8186" width="49" style="1" customWidth="1"/>
    <col min="8187" max="8187" width="31.5703125" style="1" customWidth="1"/>
    <col min="8188" max="8188" width="9.42578125" style="1" customWidth="1"/>
    <col min="8189" max="8189" width="17.5703125" style="1" customWidth="1"/>
    <col min="8190" max="8430" width="9.140625" style="1"/>
    <col min="8431" max="8431" width="8.5703125" style="1" customWidth="1"/>
    <col min="8432" max="8432" width="42.42578125" style="1" customWidth="1"/>
    <col min="8433" max="8433" width="19.5703125" style="1" customWidth="1"/>
    <col min="8434" max="8434" width="11.5703125" style="1" customWidth="1"/>
    <col min="8435" max="8436" width="10.42578125" style="1" customWidth="1"/>
    <col min="8437" max="8437" width="13.42578125" style="1" customWidth="1"/>
    <col min="8438" max="8438" width="11.5703125" style="1" customWidth="1"/>
    <col min="8439" max="8440" width="25.5703125" style="1" customWidth="1"/>
    <col min="8441" max="8441" width="16.5703125" style="1" customWidth="1"/>
    <col min="8442" max="8442" width="49" style="1" customWidth="1"/>
    <col min="8443" max="8443" width="31.5703125" style="1" customWidth="1"/>
    <col min="8444" max="8444" width="9.42578125" style="1" customWidth="1"/>
    <col min="8445" max="8445" width="17.5703125" style="1" customWidth="1"/>
    <col min="8446" max="8686" width="9.140625" style="1"/>
    <col min="8687" max="8687" width="8.5703125" style="1" customWidth="1"/>
    <col min="8688" max="8688" width="42.42578125" style="1" customWidth="1"/>
    <col min="8689" max="8689" width="19.5703125" style="1" customWidth="1"/>
    <col min="8690" max="8690" width="11.5703125" style="1" customWidth="1"/>
    <col min="8691" max="8692" width="10.42578125" style="1" customWidth="1"/>
    <col min="8693" max="8693" width="13.42578125" style="1" customWidth="1"/>
    <col min="8694" max="8694" width="11.5703125" style="1" customWidth="1"/>
    <col min="8695" max="8696" width="25.5703125" style="1" customWidth="1"/>
    <col min="8697" max="8697" width="16.5703125" style="1" customWidth="1"/>
    <col min="8698" max="8698" width="49" style="1" customWidth="1"/>
    <col min="8699" max="8699" width="31.5703125" style="1" customWidth="1"/>
    <col min="8700" max="8700" width="9.42578125" style="1" customWidth="1"/>
    <col min="8701" max="8701" width="17.5703125" style="1" customWidth="1"/>
    <col min="8702" max="8942" width="9.140625" style="1"/>
    <col min="8943" max="8943" width="8.5703125" style="1" customWidth="1"/>
    <col min="8944" max="8944" width="42.42578125" style="1" customWidth="1"/>
    <col min="8945" max="8945" width="19.5703125" style="1" customWidth="1"/>
    <col min="8946" max="8946" width="11.5703125" style="1" customWidth="1"/>
    <col min="8947" max="8948" width="10.42578125" style="1" customWidth="1"/>
    <col min="8949" max="8949" width="13.42578125" style="1" customWidth="1"/>
    <col min="8950" max="8950" width="11.5703125" style="1" customWidth="1"/>
    <col min="8951" max="8952" width="25.5703125" style="1" customWidth="1"/>
    <col min="8953" max="8953" width="16.5703125" style="1" customWidth="1"/>
    <col min="8954" max="8954" width="49" style="1" customWidth="1"/>
    <col min="8955" max="8955" width="31.5703125" style="1" customWidth="1"/>
    <col min="8956" max="8956" width="9.42578125" style="1" customWidth="1"/>
    <col min="8957" max="8957" width="17.5703125" style="1" customWidth="1"/>
    <col min="8958" max="9198" width="9.140625" style="1"/>
    <col min="9199" max="9199" width="8.5703125" style="1" customWidth="1"/>
    <col min="9200" max="9200" width="42.42578125" style="1" customWidth="1"/>
    <col min="9201" max="9201" width="19.5703125" style="1" customWidth="1"/>
    <col min="9202" max="9202" width="11.5703125" style="1" customWidth="1"/>
    <col min="9203" max="9204" width="10.42578125" style="1" customWidth="1"/>
    <col min="9205" max="9205" width="13.42578125" style="1" customWidth="1"/>
    <col min="9206" max="9206" width="11.5703125" style="1" customWidth="1"/>
    <col min="9207" max="9208" width="25.5703125" style="1" customWidth="1"/>
    <col min="9209" max="9209" width="16.5703125" style="1" customWidth="1"/>
    <col min="9210" max="9210" width="49" style="1" customWidth="1"/>
    <col min="9211" max="9211" width="31.5703125" style="1" customWidth="1"/>
    <col min="9212" max="9212" width="9.42578125" style="1" customWidth="1"/>
    <col min="9213" max="9213" width="17.5703125" style="1" customWidth="1"/>
    <col min="9214" max="9454" width="9.140625" style="1"/>
    <col min="9455" max="9455" width="8.5703125" style="1" customWidth="1"/>
    <col min="9456" max="9456" width="42.42578125" style="1" customWidth="1"/>
    <col min="9457" max="9457" width="19.5703125" style="1" customWidth="1"/>
    <col min="9458" max="9458" width="11.5703125" style="1" customWidth="1"/>
    <col min="9459" max="9460" width="10.42578125" style="1" customWidth="1"/>
    <col min="9461" max="9461" width="13.42578125" style="1" customWidth="1"/>
    <col min="9462" max="9462" width="11.5703125" style="1" customWidth="1"/>
    <col min="9463" max="9464" width="25.5703125" style="1" customWidth="1"/>
    <col min="9465" max="9465" width="16.5703125" style="1" customWidth="1"/>
    <col min="9466" max="9466" width="49" style="1" customWidth="1"/>
    <col min="9467" max="9467" width="31.5703125" style="1" customWidth="1"/>
    <col min="9468" max="9468" width="9.42578125" style="1" customWidth="1"/>
    <col min="9469" max="9469" width="17.5703125" style="1" customWidth="1"/>
    <col min="9470" max="9710" width="9.140625" style="1"/>
    <col min="9711" max="9711" width="8.5703125" style="1" customWidth="1"/>
    <col min="9712" max="9712" width="42.42578125" style="1" customWidth="1"/>
    <col min="9713" max="9713" width="19.5703125" style="1" customWidth="1"/>
    <col min="9714" max="9714" width="11.5703125" style="1" customWidth="1"/>
    <col min="9715" max="9716" width="10.42578125" style="1" customWidth="1"/>
    <col min="9717" max="9717" width="13.42578125" style="1" customWidth="1"/>
    <col min="9718" max="9718" width="11.5703125" style="1" customWidth="1"/>
    <col min="9719" max="9720" width="25.5703125" style="1" customWidth="1"/>
    <col min="9721" max="9721" width="16.5703125" style="1" customWidth="1"/>
    <col min="9722" max="9722" width="49" style="1" customWidth="1"/>
    <col min="9723" max="9723" width="31.5703125" style="1" customWidth="1"/>
    <col min="9724" max="9724" width="9.42578125" style="1" customWidth="1"/>
    <col min="9725" max="9725" width="17.5703125" style="1" customWidth="1"/>
    <col min="9726" max="9966" width="9.140625" style="1"/>
    <col min="9967" max="9967" width="8.5703125" style="1" customWidth="1"/>
    <col min="9968" max="9968" width="42.42578125" style="1" customWidth="1"/>
    <col min="9969" max="9969" width="19.5703125" style="1" customWidth="1"/>
    <col min="9970" max="9970" width="11.5703125" style="1" customWidth="1"/>
    <col min="9971" max="9972" width="10.42578125" style="1" customWidth="1"/>
    <col min="9973" max="9973" width="13.42578125" style="1" customWidth="1"/>
    <col min="9974" max="9974" width="11.5703125" style="1" customWidth="1"/>
    <col min="9975" max="9976" width="25.5703125" style="1" customWidth="1"/>
    <col min="9977" max="9977" width="16.5703125" style="1" customWidth="1"/>
    <col min="9978" max="9978" width="49" style="1" customWidth="1"/>
    <col min="9979" max="9979" width="31.5703125" style="1" customWidth="1"/>
    <col min="9980" max="9980" width="9.42578125" style="1" customWidth="1"/>
    <col min="9981" max="9981" width="17.5703125" style="1" customWidth="1"/>
    <col min="9982" max="10222" width="9.140625" style="1"/>
    <col min="10223" max="10223" width="8.5703125" style="1" customWidth="1"/>
    <col min="10224" max="10224" width="42.42578125" style="1" customWidth="1"/>
    <col min="10225" max="10225" width="19.5703125" style="1" customWidth="1"/>
    <col min="10226" max="10226" width="11.5703125" style="1" customWidth="1"/>
    <col min="10227" max="10228" width="10.42578125" style="1" customWidth="1"/>
    <col min="10229" max="10229" width="13.42578125" style="1" customWidth="1"/>
    <col min="10230" max="10230" width="11.5703125" style="1" customWidth="1"/>
    <col min="10231" max="10232" width="25.5703125" style="1" customWidth="1"/>
    <col min="10233" max="10233" width="16.5703125" style="1" customWidth="1"/>
    <col min="10234" max="10234" width="49" style="1" customWidth="1"/>
    <col min="10235" max="10235" width="31.5703125" style="1" customWidth="1"/>
    <col min="10236" max="10236" width="9.42578125" style="1" customWidth="1"/>
    <col min="10237" max="10237" width="17.5703125" style="1" customWidth="1"/>
    <col min="10238" max="10478" width="9.140625" style="1"/>
    <col min="10479" max="10479" width="8.5703125" style="1" customWidth="1"/>
    <col min="10480" max="10480" width="42.42578125" style="1" customWidth="1"/>
    <col min="10481" max="10481" width="19.5703125" style="1" customWidth="1"/>
    <col min="10482" max="10482" width="11.5703125" style="1" customWidth="1"/>
    <col min="10483" max="10484" width="10.42578125" style="1" customWidth="1"/>
    <col min="10485" max="10485" width="13.42578125" style="1" customWidth="1"/>
    <col min="10486" max="10486" width="11.5703125" style="1" customWidth="1"/>
    <col min="10487" max="10488" width="25.5703125" style="1" customWidth="1"/>
    <col min="10489" max="10489" width="16.5703125" style="1" customWidth="1"/>
    <col min="10490" max="10490" width="49" style="1" customWidth="1"/>
    <col min="10491" max="10491" width="31.5703125" style="1" customWidth="1"/>
    <col min="10492" max="10492" width="9.42578125" style="1" customWidth="1"/>
    <col min="10493" max="10493" width="17.5703125" style="1" customWidth="1"/>
    <col min="10494" max="10734" width="9.140625" style="1"/>
    <col min="10735" max="10735" width="8.5703125" style="1" customWidth="1"/>
    <col min="10736" max="10736" width="42.42578125" style="1" customWidth="1"/>
    <col min="10737" max="10737" width="19.5703125" style="1" customWidth="1"/>
    <col min="10738" max="10738" width="11.5703125" style="1" customWidth="1"/>
    <col min="10739" max="10740" width="10.42578125" style="1" customWidth="1"/>
    <col min="10741" max="10741" width="13.42578125" style="1" customWidth="1"/>
    <col min="10742" max="10742" width="11.5703125" style="1" customWidth="1"/>
    <col min="10743" max="10744" width="25.5703125" style="1" customWidth="1"/>
    <col min="10745" max="10745" width="16.5703125" style="1" customWidth="1"/>
    <col min="10746" max="10746" width="49" style="1" customWidth="1"/>
    <col min="10747" max="10747" width="31.5703125" style="1" customWidth="1"/>
    <col min="10748" max="10748" width="9.42578125" style="1" customWidth="1"/>
    <col min="10749" max="10749" width="17.5703125" style="1" customWidth="1"/>
    <col min="10750" max="10990" width="9.140625" style="1"/>
    <col min="10991" max="10991" width="8.5703125" style="1" customWidth="1"/>
    <col min="10992" max="10992" width="42.42578125" style="1" customWidth="1"/>
    <col min="10993" max="10993" width="19.5703125" style="1" customWidth="1"/>
    <col min="10994" max="10994" width="11.5703125" style="1" customWidth="1"/>
    <col min="10995" max="10996" width="10.42578125" style="1" customWidth="1"/>
    <col min="10997" max="10997" width="13.42578125" style="1" customWidth="1"/>
    <col min="10998" max="10998" width="11.5703125" style="1" customWidth="1"/>
    <col min="10999" max="11000" width="25.5703125" style="1" customWidth="1"/>
    <col min="11001" max="11001" width="16.5703125" style="1" customWidth="1"/>
    <col min="11002" max="11002" width="49" style="1" customWidth="1"/>
    <col min="11003" max="11003" width="31.5703125" style="1" customWidth="1"/>
    <col min="11004" max="11004" width="9.42578125" style="1" customWidth="1"/>
    <col min="11005" max="11005" width="17.5703125" style="1" customWidth="1"/>
    <col min="11006" max="11246" width="9.140625" style="1"/>
    <col min="11247" max="11247" width="8.5703125" style="1" customWidth="1"/>
    <col min="11248" max="11248" width="42.42578125" style="1" customWidth="1"/>
    <col min="11249" max="11249" width="19.5703125" style="1" customWidth="1"/>
    <col min="11250" max="11250" width="11.5703125" style="1" customWidth="1"/>
    <col min="11251" max="11252" width="10.42578125" style="1" customWidth="1"/>
    <col min="11253" max="11253" width="13.42578125" style="1" customWidth="1"/>
    <col min="11254" max="11254" width="11.5703125" style="1" customWidth="1"/>
    <col min="11255" max="11256" width="25.5703125" style="1" customWidth="1"/>
    <col min="11257" max="11257" width="16.5703125" style="1" customWidth="1"/>
    <col min="11258" max="11258" width="49" style="1" customWidth="1"/>
    <col min="11259" max="11259" width="31.5703125" style="1" customWidth="1"/>
    <col min="11260" max="11260" width="9.42578125" style="1" customWidth="1"/>
    <col min="11261" max="11261" width="17.5703125" style="1" customWidth="1"/>
    <col min="11262" max="11502" width="9.140625" style="1"/>
    <col min="11503" max="11503" width="8.5703125" style="1" customWidth="1"/>
    <col min="11504" max="11504" width="42.42578125" style="1" customWidth="1"/>
    <col min="11505" max="11505" width="19.5703125" style="1" customWidth="1"/>
    <col min="11506" max="11506" width="11.5703125" style="1" customWidth="1"/>
    <col min="11507" max="11508" width="10.42578125" style="1" customWidth="1"/>
    <col min="11509" max="11509" width="13.42578125" style="1" customWidth="1"/>
    <col min="11510" max="11510" width="11.5703125" style="1" customWidth="1"/>
    <col min="11511" max="11512" width="25.5703125" style="1" customWidth="1"/>
    <col min="11513" max="11513" width="16.5703125" style="1" customWidth="1"/>
    <col min="11514" max="11514" width="49" style="1" customWidth="1"/>
    <col min="11515" max="11515" width="31.5703125" style="1" customWidth="1"/>
    <col min="11516" max="11516" width="9.42578125" style="1" customWidth="1"/>
    <col min="11517" max="11517" width="17.5703125" style="1" customWidth="1"/>
    <col min="11518" max="11758" width="9.140625" style="1"/>
    <col min="11759" max="11759" width="8.5703125" style="1" customWidth="1"/>
    <col min="11760" max="11760" width="42.42578125" style="1" customWidth="1"/>
    <col min="11761" max="11761" width="19.5703125" style="1" customWidth="1"/>
    <col min="11762" max="11762" width="11.5703125" style="1" customWidth="1"/>
    <col min="11763" max="11764" width="10.42578125" style="1" customWidth="1"/>
    <col min="11765" max="11765" width="13.42578125" style="1" customWidth="1"/>
    <col min="11766" max="11766" width="11.5703125" style="1" customWidth="1"/>
    <col min="11767" max="11768" width="25.5703125" style="1" customWidth="1"/>
    <col min="11769" max="11769" width="16.5703125" style="1" customWidth="1"/>
    <col min="11770" max="11770" width="49" style="1" customWidth="1"/>
    <col min="11771" max="11771" width="31.5703125" style="1" customWidth="1"/>
    <col min="11772" max="11772" width="9.42578125" style="1" customWidth="1"/>
    <col min="11773" max="11773" width="17.5703125" style="1" customWidth="1"/>
    <col min="11774" max="12014" width="9.140625" style="1"/>
    <col min="12015" max="12015" width="8.5703125" style="1" customWidth="1"/>
    <col min="12016" max="12016" width="42.42578125" style="1" customWidth="1"/>
    <col min="12017" max="12017" width="19.5703125" style="1" customWidth="1"/>
    <col min="12018" max="12018" width="11.5703125" style="1" customWidth="1"/>
    <col min="12019" max="12020" width="10.42578125" style="1" customWidth="1"/>
    <col min="12021" max="12021" width="13.42578125" style="1" customWidth="1"/>
    <col min="12022" max="12022" width="11.5703125" style="1" customWidth="1"/>
    <col min="12023" max="12024" width="25.5703125" style="1" customWidth="1"/>
    <col min="12025" max="12025" width="16.5703125" style="1" customWidth="1"/>
    <col min="12026" max="12026" width="49" style="1" customWidth="1"/>
    <col min="12027" max="12027" width="31.5703125" style="1" customWidth="1"/>
    <col min="12028" max="12028" width="9.42578125" style="1" customWidth="1"/>
    <col min="12029" max="12029" width="17.5703125" style="1" customWidth="1"/>
    <col min="12030" max="12270" width="9.140625" style="1"/>
    <col min="12271" max="12271" width="8.5703125" style="1" customWidth="1"/>
    <col min="12272" max="12272" width="42.42578125" style="1" customWidth="1"/>
    <col min="12273" max="12273" width="19.5703125" style="1" customWidth="1"/>
    <col min="12274" max="12274" width="11.5703125" style="1" customWidth="1"/>
    <col min="12275" max="12276" width="10.42578125" style="1" customWidth="1"/>
    <col min="12277" max="12277" width="13.42578125" style="1" customWidth="1"/>
    <col min="12278" max="12278" width="11.5703125" style="1" customWidth="1"/>
    <col min="12279" max="12280" width="25.5703125" style="1" customWidth="1"/>
    <col min="12281" max="12281" width="16.5703125" style="1" customWidth="1"/>
    <col min="12282" max="12282" width="49" style="1" customWidth="1"/>
    <col min="12283" max="12283" width="31.5703125" style="1" customWidth="1"/>
    <col min="12284" max="12284" width="9.42578125" style="1" customWidth="1"/>
    <col min="12285" max="12285" width="17.5703125" style="1" customWidth="1"/>
    <col min="12286" max="12526" width="9.140625" style="1"/>
    <col min="12527" max="12527" width="8.5703125" style="1" customWidth="1"/>
    <col min="12528" max="12528" width="42.42578125" style="1" customWidth="1"/>
    <col min="12529" max="12529" width="19.5703125" style="1" customWidth="1"/>
    <col min="12530" max="12530" width="11.5703125" style="1" customWidth="1"/>
    <col min="12531" max="12532" width="10.42578125" style="1" customWidth="1"/>
    <col min="12533" max="12533" width="13.42578125" style="1" customWidth="1"/>
    <col min="12534" max="12534" width="11.5703125" style="1" customWidth="1"/>
    <col min="12535" max="12536" width="25.5703125" style="1" customWidth="1"/>
    <col min="12537" max="12537" width="16.5703125" style="1" customWidth="1"/>
    <col min="12538" max="12538" width="49" style="1" customWidth="1"/>
    <col min="12539" max="12539" width="31.5703125" style="1" customWidth="1"/>
    <col min="12540" max="12540" width="9.42578125" style="1" customWidth="1"/>
    <col min="12541" max="12541" width="17.5703125" style="1" customWidth="1"/>
    <col min="12542" max="12782" width="9.140625" style="1"/>
    <col min="12783" max="12783" width="8.5703125" style="1" customWidth="1"/>
    <col min="12784" max="12784" width="42.42578125" style="1" customWidth="1"/>
    <col min="12785" max="12785" width="19.5703125" style="1" customWidth="1"/>
    <col min="12786" max="12786" width="11.5703125" style="1" customWidth="1"/>
    <col min="12787" max="12788" width="10.42578125" style="1" customWidth="1"/>
    <col min="12789" max="12789" width="13.42578125" style="1" customWidth="1"/>
    <col min="12790" max="12790" width="11.5703125" style="1" customWidth="1"/>
    <col min="12791" max="12792" width="25.5703125" style="1" customWidth="1"/>
    <col min="12793" max="12793" width="16.5703125" style="1" customWidth="1"/>
    <col min="12794" max="12794" width="49" style="1" customWidth="1"/>
    <col min="12795" max="12795" width="31.5703125" style="1" customWidth="1"/>
    <col min="12796" max="12796" width="9.42578125" style="1" customWidth="1"/>
    <col min="12797" max="12797" width="17.5703125" style="1" customWidth="1"/>
    <col min="12798" max="13038" width="9.140625" style="1"/>
    <col min="13039" max="13039" width="8.5703125" style="1" customWidth="1"/>
    <col min="13040" max="13040" width="42.42578125" style="1" customWidth="1"/>
    <col min="13041" max="13041" width="19.5703125" style="1" customWidth="1"/>
    <col min="13042" max="13042" width="11.5703125" style="1" customWidth="1"/>
    <col min="13043" max="13044" width="10.42578125" style="1" customWidth="1"/>
    <col min="13045" max="13045" width="13.42578125" style="1" customWidth="1"/>
    <col min="13046" max="13046" width="11.5703125" style="1" customWidth="1"/>
    <col min="13047" max="13048" width="25.5703125" style="1" customWidth="1"/>
    <col min="13049" max="13049" width="16.5703125" style="1" customWidth="1"/>
    <col min="13050" max="13050" width="49" style="1" customWidth="1"/>
    <col min="13051" max="13051" width="31.5703125" style="1" customWidth="1"/>
    <col min="13052" max="13052" width="9.42578125" style="1" customWidth="1"/>
    <col min="13053" max="13053" width="17.5703125" style="1" customWidth="1"/>
    <col min="13054" max="13294" width="9.140625" style="1"/>
    <col min="13295" max="13295" width="8.5703125" style="1" customWidth="1"/>
    <col min="13296" max="13296" width="42.42578125" style="1" customWidth="1"/>
    <col min="13297" max="13297" width="19.5703125" style="1" customWidth="1"/>
    <col min="13298" max="13298" width="11.5703125" style="1" customWidth="1"/>
    <col min="13299" max="13300" width="10.42578125" style="1" customWidth="1"/>
    <col min="13301" max="13301" width="13.42578125" style="1" customWidth="1"/>
    <col min="13302" max="13302" width="11.5703125" style="1" customWidth="1"/>
    <col min="13303" max="13304" width="25.5703125" style="1" customWidth="1"/>
    <col min="13305" max="13305" width="16.5703125" style="1" customWidth="1"/>
    <col min="13306" max="13306" width="49" style="1" customWidth="1"/>
    <col min="13307" max="13307" width="31.5703125" style="1" customWidth="1"/>
    <col min="13308" max="13308" width="9.42578125" style="1" customWidth="1"/>
    <col min="13309" max="13309" width="17.5703125" style="1" customWidth="1"/>
    <col min="13310" max="13550" width="9.140625" style="1"/>
    <col min="13551" max="13551" width="8.5703125" style="1" customWidth="1"/>
    <col min="13552" max="13552" width="42.42578125" style="1" customWidth="1"/>
    <col min="13553" max="13553" width="19.5703125" style="1" customWidth="1"/>
    <col min="13554" max="13554" width="11.5703125" style="1" customWidth="1"/>
    <col min="13555" max="13556" width="10.42578125" style="1" customWidth="1"/>
    <col min="13557" max="13557" width="13.42578125" style="1" customWidth="1"/>
    <col min="13558" max="13558" width="11.5703125" style="1" customWidth="1"/>
    <col min="13559" max="13560" width="25.5703125" style="1" customWidth="1"/>
    <col min="13561" max="13561" width="16.5703125" style="1" customWidth="1"/>
    <col min="13562" max="13562" width="49" style="1" customWidth="1"/>
    <col min="13563" max="13563" width="31.5703125" style="1" customWidth="1"/>
    <col min="13564" max="13564" width="9.42578125" style="1" customWidth="1"/>
    <col min="13565" max="13565" width="17.5703125" style="1" customWidth="1"/>
    <col min="13566" max="13806" width="9.140625" style="1"/>
    <col min="13807" max="13807" width="8.5703125" style="1" customWidth="1"/>
    <col min="13808" max="13808" width="42.42578125" style="1" customWidth="1"/>
    <col min="13809" max="13809" width="19.5703125" style="1" customWidth="1"/>
    <col min="13810" max="13810" width="11.5703125" style="1" customWidth="1"/>
    <col min="13811" max="13812" width="10.42578125" style="1" customWidth="1"/>
    <col min="13813" max="13813" width="13.42578125" style="1" customWidth="1"/>
    <col min="13814" max="13814" width="11.5703125" style="1" customWidth="1"/>
    <col min="13815" max="13816" width="25.5703125" style="1" customWidth="1"/>
    <col min="13817" max="13817" width="16.5703125" style="1" customWidth="1"/>
    <col min="13818" max="13818" width="49" style="1" customWidth="1"/>
    <col min="13819" max="13819" width="31.5703125" style="1" customWidth="1"/>
    <col min="13820" max="13820" width="9.42578125" style="1" customWidth="1"/>
    <col min="13821" max="13821" width="17.5703125" style="1" customWidth="1"/>
    <col min="13822" max="14062" width="9.140625" style="1"/>
    <col min="14063" max="14063" width="8.5703125" style="1" customWidth="1"/>
    <col min="14064" max="14064" width="42.42578125" style="1" customWidth="1"/>
    <col min="14065" max="14065" width="19.5703125" style="1" customWidth="1"/>
    <col min="14066" max="14066" width="11.5703125" style="1" customWidth="1"/>
    <col min="14067" max="14068" width="10.42578125" style="1" customWidth="1"/>
    <col min="14069" max="14069" width="13.42578125" style="1" customWidth="1"/>
    <col min="14070" max="14070" width="11.5703125" style="1" customWidth="1"/>
    <col min="14071" max="14072" width="25.5703125" style="1" customWidth="1"/>
    <col min="14073" max="14073" width="16.5703125" style="1" customWidth="1"/>
    <col min="14074" max="14074" width="49" style="1" customWidth="1"/>
    <col min="14075" max="14075" width="31.5703125" style="1" customWidth="1"/>
    <col min="14076" max="14076" width="9.42578125" style="1" customWidth="1"/>
    <col min="14077" max="14077" width="17.5703125" style="1" customWidth="1"/>
    <col min="14078" max="14318" width="9.140625" style="1"/>
    <col min="14319" max="14319" width="8.5703125" style="1" customWidth="1"/>
    <col min="14320" max="14320" width="42.42578125" style="1" customWidth="1"/>
    <col min="14321" max="14321" width="19.5703125" style="1" customWidth="1"/>
    <col min="14322" max="14322" width="11.5703125" style="1" customWidth="1"/>
    <col min="14323" max="14324" width="10.42578125" style="1" customWidth="1"/>
    <col min="14325" max="14325" width="13.42578125" style="1" customWidth="1"/>
    <col min="14326" max="14326" width="11.5703125" style="1" customWidth="1"/>
    <col min="14327" max="14328" width="25.5703125" style="1" customWidth="1"/>
    <col min="14329" max="14329" width="16.5703125" style="1" customWidth="1"/>
    <col min="14330" max="14330" width="49" style="1" customWidth="1"/>
    <col min="14331" max="14331" width="31.5703125" style="1" customWidth="1"/>
    <col min="14332" max="14332" width="9.42578125" style="1" customWidth="1"/>
    <col min="14333" max="14333" width="17.5703125" style="1" customWidth="1"/>
    <col min="14334" max="14574" width="9.140625" style="1"/>
    <col min="14575" max="14575" width="8.5703125" style="1" customWidth="1"/>
    <col min="14576" max="14576" width="42.42578125" style="1" customWidth="1"/>
    <col min="14577" max="14577" width="19.5703125" style="1" customWidth="1"/>
    <col min="14578" max="14578" width="11.5703125" style="1" customWidth="1"/>
    <col min="14579" max="14580" width="10.42578125" style="1" customWidth="1"/>
    <col min="14581" max="14581" width="13.42578125" style="1" customWidth="1"/>
    <col min="14582" max="14582" width="11.5703125" style="1" customWidth="1"/>
    <col min="14583" max="14584" width="25.5703125" style="1" customWidth="1"/>
    <col min="14585" max="14585" width="16.5703125" style="1" customWidth="1"/>
    <col min="14586" max="14586" width="49" style="1" customWidth="1"/>
    <col min="14587" max="14587" width="31.5703125" style="1" customWidth="1"/>
    <col min="14588" max="14588" width="9.42578125" style="1" customWidth="1"/>
    <col min="14589" max="14589" width="17.5703125" style="1" customWidth="1"/>
    <col min="14590" max="14830" width="9.140625" style="1"/>
    <col min="14831" max="14831" width="8.5703125" style="1" customWidth="1"/>
    <col min="14832" max="14832" width="42.42578125" style="1" customWidth="1"/>
    <col min="14833" max="14833" width="19.5703125" style="1" customWidth="1"/>
    <col min="14834" max="14834" width="11.5703125" style="1" customWidth="1"/>
    <col min="14835" max="14836" width="10.42578125" style="1" customWidth="1"/>
    <col min="14837" max="14837" width="13.42578125" style="1" customWidth="1"/>
    <col min="14838" max="14838" width="11.5703125" style="1" customWidth="1"/>
    <col min="14839" max="14840" width="25.5703125" style="1" customWidth="1"/>
    <col min="14841" max="14841" width="16.5703125" style="1" customWidth="1"/>
    <col min="14842" max="14842" width="49" style="1" customWidth="1"/>
    <col min="14843" max="14843" width="31.5703125" style="1" customWidth="1"/>
    <col min="14844" max="14844" width="9.42578125" style="1" customWidth="1"/>
    <col min="14845" max="14845" width="17.5703125" style="1" customWidth="1"/>
    <col min="14846" max="15086" width="9.140625" style="1"/>
    <col min="15087" max="15087" width="8.5703125" style="1" customWidth="1"/>
    <col min="15088" max="15088" width="42.42578125" style="1" customWidth="1"/>
    <col min="15089" max="15089" width="19.5703125" style="1" customWidth="1"/>
    <col min="15090" max="15090" width="11.5703125" style="1" customWidth="1"/>
    <col min="15091" max="15092" width="10.42578125" style="1" customWidth="1"/>
    <col min="15093" max="15093" width="13.42578125" style="1" customWidth="1"/>
    <col min="15094" max="15094" width="11.5703125" style="1" customWidth="1"/>
    <col min="15095" max="15096" width="25.5703125" style="1" customWidth="1"/>
    <col min="15097" max="15097" width="16.5703125" style="1" customWidth="1"/>
    <col min="15098" max="15098" width="49" style="1" customWidth="1"/>
    <col min="15099" max="15099" width="31.5703125" style="1" customWidth="1"/>
    <col min="15100" max="15100" width="9.42578125" style="1" customWidth="1"/>
    <col min="15101" max="15101" width="17.5703125" style="1" customWidth="1"/>
    <col min="15102" max="15342" width="9.140625" style="1"/>
    <col min="15343" max="15343" width="8.5703125" style="1" customWidth="1"/>
    <col min="15344" max="15344" width="42.42578125" style="1" customWidth="1"/>
    <col min="15345" max="15345" width="19.5703125" style="1" customWidth="1"/>
    <col min="15346" max="15346" width="11.5703125" style="1" customWidth="1"/>
    <col min="15347" max="15348" width="10.42578125" style="1" customWidth="1"/>
    <col min="15349" max="15349" width="13.42578125" style="1" customWidth="1"/>
    <col min="15350" max="15350" width="11.5703125" style="1" customWidth="1"/>
    <col min="15351" max="15352" width="25.5703125" style="1" customWidth="1"/>
    <col min="15353" max="15353" width="16.5703125" style="1" customWidth="1"/>
    <col min="15354" max="15354" width="49" style="1" customWidth="1"/>
    <col min="15355" max="15355" width="31.5703125" style="1" customWidth="1"/>
    <col min="15356" max="15356" width="9.42578125" style="1" customWidth="1"/>
    <col min="15357" max="15357" width="17.5703125" style="1" customWidth="1"/>
    <col min="15358" max="15598" width="9.140625" style="1"/>
    <col min="15599" max="15599" width="8.5703125" style="1" customWidth="1"/>
    <col min="15600" max="15600" width="42.42578125" style="1" customWidth="1"/>
    <col min="15601" max="15601" width="19.5703125" style="1" customWidth="1"/>
    <col min="15602" max="15602" width="11.5703125" style="1" customWidth="1"/>
    <col min="15603" max="15604" width="10.42578125" style="1" customWidth="1"/>
    <col min="15605" max="15605" width="13.42578125" style="1" customWidth="1"/>
    <col min="15606" max="15606" width="11.5703125" style="1" customWidth="1"/>
    <col min="15607" max="15608" width="25.5703125" style="1" customWidth="1"/>
    <col min="15609" max="15609" width="16.5703125" style="1" customWidth="1"/>
    <col min="15610" max="15610" width="49" style="1" customWidth="1"/>
    <col min="15611" max="15611" width="31.5703125" style="1" customWidth="1"/>
    <col min="15612" max="15612" width="9.42578125" style="1" customWidth="1"/>
    <col min="15613" max="15613" width="17.5703125" style="1" customWidth="1"/>
    <col min="15614" max="15854" width="9.140625" style="1"/>
    <col min="15855" max="15855" width="8.5703125" style="1" customWidth="1"/>
    <col min="15856" max="15856" width="42.42578125" style="1" customWidth="1"/>
    <col min="15857" max="15857" width="19.5703125" style="1" customWidth="1"/>
    <col min="15858" max="15858" width="11.5703125" style="1" customWidth="1"/>
    <col min="15859" max="15860" width="10.42578125" style="1" customWidth="1"/>
    <col min="15861" max="15861" width="13.42578125" style="1" customWidth="1"/>
    <col min="15862" max="15862" width="11.5703125" style="1" customWidth="1"/>
    <col min="15863" max="15864" width="25.5703125" style="1" customWidth="1"/>
    <col min="15865" max="15865" width="16.5703125" style="1" customWidth="1"/>
    <col min="15866" max="15866" width="49" style="1" customWidth="1"/>
    <col min="15867" max="15867" width="31.5703125" style="1" customWidth="1"/>
    <col min="15868" max="15868" width="9.42578125" style="1" customWidth="1"/>
    <col min="15869" max="15869" width="17.5703125" style="1" customWidth="1"/>
    <col min="15870" max="16110" width="9.140625" style="1"/>
    <col min="16111" max="16111" width="8.5703125" style="1" customWidth="1"/>
    <col min="16112" max="16112" width="42.42578125" style="1" customWidth="1"/>
    <col min="16113" max="16113" width="19.5703125" style="1" customWidth="1"/>
    <col min="16114" max="16114" width="11.5703125" style="1" customWidth="1"/>
    <col min="16115" max="16116" width="10.42578125" style="1" customWidth="1"/>
    <col min="16117" max="16117" width="13.42578125" style="1" customWidth="1"/>
    <col min="16118" max="16118" width="11.5703125" style="1" customWidth="1"/>
    <col min="16119" max="16120" width="25.5703125" style="1" customWidth="1"/>
    <col min="16121" max="16121" width="16.5703125" style="1" customWidth="1"/>
    <col min="16122" max="16122" width="49" style="1" customWidth="1"/>
    <col min="16123" max="16123" width="31.5703125" style="1" customWidth="1"/>
    <col min="16124" max="16124" width="9.42578125" style="1" customWidth="1"/>
    <col min="16125" max="16125" width="17.5703125" style="1" customWidth="1"/>
    <col min="16126" max="16361" width="9.140625" style="1"/>
    <col min="16362" max="16384" width="9.42578125" style="1" customWidth="1"/>
  </cols>
  <sheetData>
    <row r="1" spans="1:11">
      <c r="A1" s="440" t="s">
        <v>18</v>
      </c>
      <c r="B1" s="440"/>
    </row>
    <row r="2" spans="1:11" s="13" customFormat="1">
      <c r="A2" s="441" t="s">
        <v>35</v>
      </c>
      <c r="B2" s="452"/>
      <c r="C2" s="452"/>
      <c r="D2" s="452"/>
      <c r="E2" s="452"/>
      <c r="F2" s="452"/>
      <c r="G2" s="452"/>
      <c r="H2" s="452"/>
      <c r="I2" s="452"/>
      <c r="J2" s="452"/>
      <c r="K2" s="452"/>
    </row>
    <row r="3" spans="1:11">
      <c r="A3" s="442" t="str">
        <f>THĐ!A3</f>
        <v>(Kèm theo Tờ trình số                  /TTr-UBND ngày      tháng 11 năm 2023 của Ủy ban nhân dân tỉnh)</v>
      </c>
      <c r="B3" s="442"/>
      <c r="C3" s="442"/>
      <c r="D3" s="442"/>
      <c r="E3" s="442"/>
      <c r="F3" s="442"/>
      <c r="G3" s="442"/>
      <c r="H3" s="442"/>
      <c r="I3" s="442"/>
      <c r="J3" s="442"/>
      <c r="K3" s="442"/>
    </row>
    <row r="5" spans="1:11" s="6" customFormat="1" ht="14.25">
      <c r="A5" s="443" t="s">
        <v>0</v>
      </c>
      <c r="B5" s="445" t="s">
        <v>10</v>
      </c>
      <c r="C5" s="445" t="s">
        <v>1</v>
      </c>
      <c r="D5" s="455" t="s">
        <v>22</v>
      </c>
      <c r="E5" s="456"/>
      <c r="F5" s="456"/>
      <c r="G5" s="456"/>
      <c r="H5" s="188"/>
      <c r="I5" s="188"/>
      <c r="J5" s="445" t="s">
        <v>15</v>
      </c>
      <c r="K5" s="453" t="s">
        <v>2</v>
      </c>
    </row>
    <row r="6" spans="1:11" s="5" customFormat="1" ht="28.5">
      <c r="A6" s="444"/>
      <c r="B6" s="446"/>
      <c r="C6" s="446"/>
      <c r="D6" s="9" t="s">
        <v>11</v>
      </c>
      <c r="E6" s="12" t="s">
        <v>5</v>
      </c>
      <c r="F6" s="14" t="s">
        <v>6</v>
      </c>
      <c r="G6" s="14" t="s">
        <v>16</v>
      </c>
      <c r="H6" s="265"/>
      <c r="I6" s="265"/>
      <c r="J6" s="446"/>
      <c r="K6" s="454"/>
    </row>
    <row r="7" spans="1:11" s="8" customFormat="1" ht="30">
      <c r="A7" s="7">
        <v>-1</v>
      </c>
      <c r="B7" s="7">
        <v>-2</v>
      </c>
      <c r="C7" s="7">
        <v>-3</v>
      </c>
      <c r="D7" s="15" t="s">
        <v>17</v>
      </c>
      <c r="E7" s="7">
        <v>-5</v>
      </c>
      <c r="F7" s="7">
        <v>-6</v>
      </c>
      <c r="G7" s="7">
        <v>-7</v>
      </c>
      <c r="H7" s="7"/>
      <c r="I7" s="7"/>
      <c r="J7" s="7">
        <v>-8</v>
      </c>
      <c r="K7" s="7">
        <v>-9</v>
      </c>
    </row>
    <row r="8" spans="1:11" s="8" customFormat="1" ht="18.75">
      <c r="A8" s="7"/>
      <c r="B8" s="53" t="s">
        <v>269</v>
      </c>
      <c r="C8" s="11"/>
      <c r="D8" s="83">
        <f>+D9+D16+D26+D37+D45+D60+D66</f>
        <v>43.863999999999997</v>
      </c>
      <c r="E8" s="83">
        <f>+E9+E16+E26+E37+E45+E60+E66</f>
        <v>36.014000000000003</v>
      </c>
      <c r="F8" s="83">
        <f>+F9+F16+F26+F37+F45+F60+F66</f>
        <v>7.85</v>
      </c>
      <c r="G8" s="83">
        <f>+G9+G16+G26+G37+G45+G60+G66</f>
        <v>0</v>
      </c>
      <c r="H8" s="83"/>
      <c r="I8" s="83"/>
      <c r="J8" s="17"/>
      <c r="K8" s="16"/>
    </row>
    <row r="9" spans="1:11" s="39" customFormat="1" ht="15">
      <c r="A9" s="41" t="s">
        <v>9</v>
      </c>
      <c r="B9" s="23" t="s">
        <v>19</v>
      </c>
      <c r="C9" s="42"/>
      <c r="D9" s="84">
        <f>D10+D13</f>
        <v>1.5499999999999998</v>
      </c>
      <c r="E9" s="84">
        <f t="shared" ref="E9:G9" si="0">E10+E13</f>
        <v>1.5499999999999998</v>
      </c>
      <c r="F9" s="84">
        <f t="shared" si="0"/>
        <v>0</v>
      </c>
      <c r="G9" s="84">
        <f t="shared" si="0"/>
        <v>0</v>
      </c>
      <c r="H9" s="84"/>
      <c r="I9" s="84"/>
      <c r="J9" s="38"/>
      <c r="K9" s="43"/>
    </row>
    <row r="10" spans="1:11" s="39" customFormat="1" ht="15">
      <c r="A10" s="21">
        <v>1</v>
      </c>
      <c r="B10" s="44" t="s">
        <v>3</v>
      </c>
      <c r="C10" s="24"/>
      <c r="D10" s="85">
        <f>D11</f>
        <v>0.7</v>
      </c>
      <c r="E10" s="85">
        <f t="shared" ref="E10:G10" si="1">E11</f>
        <v>0.7</v>
      </c>
      <c r="F10" s="85">
        <f t="shared" si="1"/>
        <v>0</v>
      </c>
      <c r="G10" s="85">
        <f t="shared" si="1"/>
        <v>0</v>
      </c>
      <c r="H10" s="85"/>
      <c r="I10" s="85"/>
      <c r="J10" s="45"/>
      <c r="K10" s="43"/>
    </row>
    <row r="11" spans="1:11" s="39" customFormat="1" ht="15">
      <c r="A11" s="21" t="s">
        <v>29</v>
      </c>
      <c r="B11" s="44" t="s">
        <v>110</v>
      </c>
      <c r="C11" s="24"/>
      <c r="D11" s="85">
        <f>D12</f>
        <v>0.7</v>
      </c>
      <c r="E11" s="85">
        <f t="shared" ref="E11:G11" si="2">E12</f>
        <v>0.7</v>
      </c>
      <c r="F11" s="85">
        <f t="shared" si="2"/>
        <v>0</v>
      </c>
      <c r="G11" s="85">
        <f t="shared" si="2"/>
        <v>0</v>
      </c>
      <c r="H11" s="85"/>
      <c r="I11" s="85"/>
      <c r="J11" s="45"/>
      <c r="K11" s="43"/>
    </row>
    <row r="12" spans="1:11" s="196" customFormat="1" ht="60">
      <c r="A12" s="230">
        <v>1</v>
      </c>
      <c r="B12" s="198" t="s">
        <v>132</v>
      </c>
      <c r="C12" s="199" t="s">
        <v>141</v>
      </c>
      <c r="D12" s="244">
        <f>SUM(E12:G12)</f>
        <v>0.7</v>
      </c>
      <c r="E12" s="200">
        <v>0.7</v>
      </c>
      <c r="F12" s="245"/>
      <c r="G12" s="245"/>
      <c r="H12" s="245"/>
      <c r="I12" s="245"/>
      <c r="J12" s="210" t="s">
        <v>251</v>
      </c>
      <c r="K12" s="203" t="s">
        <v>279</v>
      </c>
    </row>
    <row r="13" spans="1:11" s="39" customFormat="1" ht="15">
      <c r="A13" s="21">
        <v>2</v>
      </c>
      <c r="B13" s="44" t="s">
        <v>4</v>
      </c>
      <c r="C13" s="34"/>
      <c r="D13" s="86">
        <f>D14</f>
        <v>0.85</v>
      </c>
      <c r="E13" s="86">
        <f t="shared" ref="E13:G13" si="3">E14</f>
        <v>0.85</v>
      </c>
      <c r="F13" s="86">
        <f t="shared" si="3"/>
        <v>0</v>
      </c>
      <c r="G13" s="86">
        <f t="shared" si="3"/>
        <v>0</v>
      </c>
      <c r="H13" s="86"/>
      <c r="I13" s="86"/>
      <c r="J13" s="54"/>
      <c r="K13" s="37"/>
    </row>
    <row r="14" spans="1:11" s="39" customFormat="1" ht="15">
      <c r="A14" s="21" t="s">
        <v>29</v>
      </c>
      <c r="B14" s="46" t="s">
        <v>111</v>
      </c>
      <c r="C14" s="49"/>
      <c r="D14" s="87">
        <f>D15</f>
        <v>0.85</v>
      </c>
      <c r="E14" s="87">
        <f>E15</f>
        <v>0.85</v>
      </c>
      <c r="F14" s="87">
        <f t="shared" ref="F14:G14" si="4">F15</f>
        <v>0</v>
      </c>
      <c r="G14" s="87">
        <f t="shared" si="4"/>
        <v>0</v>
      </c>
      <c r="H14" s="87"/>
      <c r="I14" s="87"/>
      <c r="J14" s="55"/>
      <c r="K14" s="78"/>
    </row>
    <row r="15" spans="1:11" s="39" customFormat="1" ht="45">
      <c r="A15" s="94">
        <v>2</v>
      </c>
      <c r="B15" s="169" t="s">
        <v>24</v>
      </c>
      <c r="C15" s="111" t="s">
        <v>186</v>
      </c>
      <c r="D15" s="96">
        <f>SUM(E15:G15)</f>
        <v>0.85</v>
      </c>
      <c r="E15" s="91">
        <v>0.85</v>
      </c>
      <c r="F15" s="91"/>
      <c r="G15" s="91"/>
      <c r="H15" s="91"/>
      <c r="I15" s="91"/>
      <c r="J15" s="115" t="s">
        <v>252</v>
      </c>
      <c r="K15" s="75" t="s">
        <v>229</v>
      </c>
    </row>
    <row r="16" spans="1:11" s="60" customFormat="1">
      <c r="A16" s="30" t="s">
        <v>25</v>
      </c>
      <c r="B16" s="23" t="s">
        <v>266</v>
      </c>
      <c r="C16" s="59"/>
      <c r="D16" s="83">
        <f>D17</f>
        <v>3.5200000000000005</v>
      </c>
      <c r="E16" s="83">
        <f t="shared" ref="E16:G16" si="5">E17</f>
        <v>1.4200000000000002</v>
      </c>
      <c r="F16" s="83">
        <f t="shared" si="5"/>
        <v>2.1</v>
      </c>
      <c r="G16" s="83">
        <f t="shared" si="5"/>
        <v>0</v>
      </c>
      <c r="H16" s="83"/>
      <c r="I16" s="83"/>
      <c r="J16" s="59"/>
      <c r="K16" s="37"/>
    </row>
    <row r="17" spans="1:11" s="60" customFormat="1">
      <c r="A17" s="30">
        <v>1</v>
      </c>
      <c r="B17" s="24" t="s">
        <v>3</v>
      </c>
      <c r="C17" s="59"/>
      <c r="D17" s="83">
        <f>D18+D24</f>
        <v>3.5200000000000005</v>
      </c>
      <c r="E17" s="83">
        <f>E18+E24</f>
        <v>1.4200000000000002</v>
      </c>
      <c r="F17" s="83">
        <f>F18+F24</f>
        <v>2.1</v>
      </c>
      <c r="G17" s="83">
        <f>G18+G24</f>
        <v>0</v>
      </c>
      <c r="H17" s="83"/>
      <c r="I17" s="83"/>
      <c r="J17" s="59"/>
      <c r="K17" s="37"/>
    </row>
    <row r="18" spans="1:11" s="52" customFormat="1">
      <c r="A18" s="21" t="s">
        <v>29</v>
      </c>
      <c r="B18" s="43" t="s">
        <v>31</v>
      </c>
      <c r="C18" s="25"/>
      <c r="D18" s="85">
        <f>SUM(D19:D23)</f>
        <v>3.4800000000000004</v>
      </c>
      <c r="E18" s="85">
        <f>SUM(E19:E23)</f>
        <v>1.3800000000000001</v>
      </c>
      <c r="F18" s="85">
        <f>SUM(F19:F23)</f>
        <v>2.1</v>
      </c>
      <c r="G18" s="85">
        <f>SUM(G19:G23)</f>
        <v>0</v>
      </c>
      <c r="H18" s="85"/>
      <c r="I18" s="85"/>
      <c r="J18" s="25"/>
      <c r="K18" s="78"/>
    </row>
    <row r="19" spans="1:11" s="225" customFormat="1" ht="75">
      <c r="A19" s="246" t="s">
        <v>105</v>
      </c>
      <c r="B19" s="208" t="s">
        <v>117</v>
      </c>
      <c r="C19" s="209" t="s">
        <v>97</v>
      </c>
      <c r="D19" s="244">
        <f t="shared" ref="D19:D23" si="6">SUM(E19:G19)</f>
        <v>0.2</v>
      </c>
      <c r="E19" s="245">
        <v>0.2</v>
      </c>
      <c r="F19" s="245"/>
      <c r="G19" s="245"/>
      <c r="H19" s="245"/>
      <c r="I19" s="245"/>
      <c r="J19" s="203" t="s">
        <v>147</v>
      </c>
      <c r="K19" s="211" t="s">
        <v>222</v>
      </c>
    </row>
    <row r="20" spans="1:11" s="225" customFormat="1" ht="75">
      <c r="A20" s="246" t="s">
        <v>106</v>
      </c>
      <c r="B20" s="208" t="s">
        <v>121</v>
      </c>
      <c r="C20" s="209" t="s">
        <v>96</v>
      </c>
      <c r="D20" s="244">
        <f t="shared" si="6"/>
        <v>1</v>
      </c>
      <c r="E20" s="245">
        <v>1</v>
      </c>
      <c r="F20" s="245"/>
      <c r="G20" s="245"/>
      <c r="H20" s="245"/>
      <c r="I20" s="245"/>
      <c r="J20" s="203" t="s">
        <v>230</v>
      </c>
      <c r="K20" s="211" t="s">
        <v>223</v>
      </c>
    </row>
    <row r="21" spans="1:11" s="225" customFormat="1" ht="120">
      <c r="A21" s="246" t="s">
        <v>107</v>
      </c>
      <c r="B21" s="214" t="s">
        <v>174</v>
      </c>
      <c r="C21" s="213" t="s">
        <v>143</v>
      </c>
      <c r="D21" s="244">
        <f t="shared" si="6"/>
        <v>0.1</v>
      </c>
      <c r="E21" s="245">
        <v>0.1</v>
      </c>
      <c r="F21" s="245"/>
      <c r="G21" s="245"/>
      <c r="H21" s="245"/>
      <c r="I21" s="245"/>
      <c r="J21" s="203" t="s">
        <v>231</v>
      </c>
      <c r="K21" s="211" t="s">
        <v>224</v>
      </c>
    </row>
    <row r="22" spans="1:11" s="225" customFormat="1" ht="105">
      <c r="A22" s="246" t="s">
        <v>108</v>
      </c>
      <c r="B22" s="214" t="s">
        <v>122</v>
      </c>
      <c r="C22" s="209" t="s">
        <v>101</v>
      </c>
      <c r="D22" s="244">
        <f t="shared" si="6"/>
        <v>2.1</v>
      </c>
      <c r="E22" s="245"/>
      <c r="F22" s="245">
        <v>2.1</v>
      </c>
      <c r="G22" s="245"/>
      <c r="H22" s="245"/>
      <c r="I22" s="245"/>
      <c r="J22" s="203" t="s">
        <v>232</v>
      </c>
      <c r="K22" s="211" t="s">
        <v>256</v>
      </c>
    </row>
    <row r="23" spans="1:11" s="225" customFormat="1" ht="90">
      <c r="A23" s="246" t="s">
        <v>109</v>
      </c>
      <c r="B23" s="214" t="s">
        <v>124</v>
      </c>
      <c r="C23" s="209" t="s">
        <v>103</v>
      </c>
      <c r="D23" s="244">
        <f t="shared" si="6"/>
        <v>0.08</v>
      </c>
      <c r="E23" s="245">
        <v>0.08</v>
      </c>
      <c r="F23" s="245"/>
      <c r="G23" s="245"/>
      <c r="H23" s="245"/>
      <c r="I23" s="245"/>
      <c r="J23" s="203" t="s">
        <v>149</v>
      </c>
      <c r="K23" s="211" t="s">
        <v>218</v>
      </c>
    </row>
    <row r="24" spans="1:11" s="61" customFormat="1">
      <c r="A24" s="92" t="s">
        <v>34</v>
      </c>
      <c r="B24" s="43" t="s">
        <v>30</v>
      </c>
      <c r="C24" s="93"/>
      <c r="D24" s="87">
        <f>SUM(D25)</f>
        <v>0.04</v>
      </c>
      <c r="E24" s="87">
        <f t="shared" ref="E24:G24" si="7">SUM(E25)</f>
        <v>0.04</v>
      </c>
      <c r="F24" s="87">
        <f t="shared" si="7"/>
        <v>0</v>
      </c>
      <c r="G24" s="87">
        <f t="shared" si="7"/>
        <v>0</v>
      </c>
      <c r="H24" s="87"/>
      <c r="I24" s="87"/>
      <c r="J24" s="22"/>
      <c r="K24" s="117"/>
    </row>
    <row r="25" spans="1:11" ht="45">
      <c r="A25" s="18">
        <v>6</v>
      </c>
      <c r="B25" s="170" t="s">
        <v>26</v>
      </c>
      <c r="C25" s="26" t="s">
        <v>185</v>
      </c>
      <c r="D25" s="96">
        <f>SUM(E25:G25)</f>
        <v>0.04</v>
      </c>
      <c r="E25" s="91">
        <v>0.04</v>
      </c>
      <c r="F25" s="91"/>
      <c r="G25" s="91"/>
      <c r="H25" s="91"/>
      <c r="I25" s="91"/>
      <c r="J25" s="97" t="s">
        <v>134</v>
      </c>
      <c r="K25" s="75"/>
    </row>
    <row r="26" spans="1:11">
      <c r="A26" s="118" t="s">
        <v>27</v>
      </c>
      <c r="B26" s="119" t="s">
        <v>112</v>
      </c>
      <c r="C26" s="120"/>
      <c r="D26" s="86">
        <f>D27+D34</f>
        <v>1.843</v>
      </c>
      <c r="E26" s="86">
        <f>E27+E34</f>
        <v>1.843</v>
      </c>
      <c r="F26" s="86">
        <f>F27+F34</f>
        <v>0</v>
      </c>
      <c r="G26" s="86">
        <f>G27+G34</f>
        <v>0</v>
      </c>
      <c r="H26" s="86"/>
      <c r="I26" s="86"/>
      <c r="J26" s="92"/>
      <c r="K26" s="75"/>
    </row>
    <row r="27" spans="1:11">
      <c r="A27" s="64">
        <v>1</v>
      </c>
      <c r="B27" s="78" t="s">
        <v>3</v>
      </c>
      <c r="C27" s="20"/>
      <c r="D27" s="87">
        <f>D28+D32</f>
        <v>0.9830000000000001</v>
      </c>
      <c r="E27" s="87">
        <f>E28+E32</f>
        <v>0.9830000000000001</v>
      </c>
      <c r="F27" s="87">
        <f>F28+F32</f>
        <v>0</v>
      </c>
      <c r="G27" s="87">
        <f>G28+G32</f>
        <v>0</v>
      </c>
      <c r="H27" s="87"/>
      <c r="I27" s="87"/>
      <c r="J27" s="81"/>
      <c r="K27" s="75"/>
    </row>
    <row r="28" spans="1:11">
      <c r="A28" s="64" t="s">
        <v>29</v>
      </c>
      <c r="B28" s="43" t="s">
        <v>31</v>
      </c>
      <c r="C28" s="20"/>
      <c r="D28" s="87">
        <f>SUM(D29:D31)</f>
        <v>0.84000000000000008</v>
      </c>
      <c r="E28" s="87">
        <f>SUM(E29:E31)</f>
        <v>0.84000000000000008</v>
      </c>
      <c r="F28" s="87">
        <f>SUM(F29:F31)</f>
        <v>0</v>
      </c>
      <c r="G28" s="87">
        <f>SUM(G29:G31)</f>
        <v>0</v>
      </c>
      <c r="H28" s="87"/>
      <c r="I28" s="87"/>
      <c r="J28" s="81"/>
      <c r="K28" s="75"/>
    </row>
    <row r="29" spans="1:11" s="225" customFormat="1" ht="75">
      <c r="A29" s="247">
        <v>1</v>
      </c>
      <c r="B29" s="214" t="s">
        <v>175</v>
      </c>
      <c r="C29" s="209" t="s">
        <v>32</v>
      </c>
      <c r="D29" s="244">
        <f t="shared" ref="D29:D31" si="8">SUM(E29:G29)</f>
        <v>0.05</v>
      </c>
      <c r="E29" s="245">
        <v>0.05</v>
      </c>
      <c r="F29" s="245"/>
      <c r="G29" s="245"/>
      <c r="H29" s="245"/>
      <c r="I29" s="245"/>
      <c r="J29" s="203" t="s">
        <v>233</v>
      </c>
      <c r="K29" s="211" t="s">
        <v>191</v>
      </c>
    </row>
    <row r="30" spans="1:11" s="225" customFormat="1" ht="60">
      <c r="A30" s="247">
        <v>2</v>
      </c>
      <c r="B30" s="220" t="s">
        <v>127</v>
      </c>
      <c r="C30" s="221" t="s">
        <v>28</v>
      </c>
      <c r="D30" s="244">
        <f t="shared" si="8"/>
        <v>0.75</v>
      </c>
      <c r="E30" s="248">
        <v>0.75</v>
      </c>
      <c r="F30" s="248"/>
      <c r="G30" s="248"/>
      <c r="H30" s="248"/>
      <c r="I30" s="248"/>
      <c r="J30" s="224" t="s">
        <v>234</v>
      </c>
      <c r="K30" s="203" t="s">
        <v>192</v>
      </c>
    </row>
    <row r="31" spans="1:11" s="225" customFormat="1" ht="60">
      <c r="A31" s="219">
        <v>3</v>
      </c>
      <c r="B31" s="220" t="s">
        <v>128</v>
      </c>
      <c r="C31" s="221" t="s">
        <v>28</v>
      </c>
      <c r="D31" s="244">
        <f t="shared" si="8"/>
        <v>0.04</v>
      </c>
      <c r="E31" s="248">
        <v>0.04</v>
      </c>
      <c r="F31" s="248"/>
      <c r="G31" s="248"/>
      <c r="H31" s="248"/>
      <c r="I31" s="248"/>
      <c r="J31" s="224" t="s">
        <v>235</v>
      </c>
      <c r="K31" s="203" t="s">
        <v>156</v>
      </c>
    </row>
    <row r="32" spans="1:11">
      <c r="A32" s="64" t="s">
        <v>34</v>
      </c>
      <c r="B32" s="124" t="s">
        <v>30</v>
      </c>
      <c r="C32" s="20"/>
      <c r="D32" s="87">
        <f>E32+F32+G32</f>
        <v>0.14299999999999999</v>
      </c>
      <c r="E32" s="87">
        <f>E33</f>
        <v>0.14299999999999999</v>
      </c>
      <c r="F32" s="87">
        <f t="shared" ref="F32:G32" si="9">F33</f>
        <v>0</v>
      </c>
      <c r="G32" s="87">
        <f t="shared" si="9"/>
        <v>0</v>
      </c>
      <c r="H32" s="87"/>
      <c r="I32" s="87"/>
      <c r="J32" s="81"/>
      <c r="K32" s="75"/>
    </row>
    <row r="33" spans="1:11" ht="75">
      <c r="A33" s="104">
        <v>4</v>
      </c>
      <c r="B33" s="75" t="s">
        <v>36</v>
      </c>
      <c r="C33" s="101" t="s">
        <v>28</v>
      </c>
      <c r="D33" s="96">
        <f>SUM(E33:G33)</f>
        <v>0.14299999999999999</v>
      </c>
      <c r="E33" s="91">
        <v>0.14299999999999999</v>
      </c>
      <c r="F33" s="91"/>
      <c r="G33" s="91"/>
      <c r="H33" s="91"/>
      <c r="I33" s="91"/>
      <c r="J33" s="97" t="s">
        <v>193</v>
      </c>
      <c r="K33" s="75"/>
    </row>
    <row r="34" spans="1:11">
      <c r="A34" s="64">
        <v>2</v>
      </c>
      <c r="B34" s="125" t="s">
        <v>4</v>
      </c>
      <c r="C34" s="49"/>
      <c r="D34" s="89">
        <f>D35</f>
        <v>0.86</v>
      </c>
      <c r="E34" s="89">
        <f>E35</f>
        <v>0.86</v>
      </c>
      <c r="F34" s="89"/>
      <c r="G34" s="89"/>
      <c r="H34" s="89"/>
      <c r="I34" s="89"/>
      <c r="J34" s="56"/>
      <c r="K34" s="75"/>
    </row>
    <row r="35" spans="1:11">
      <c r="A35" s="64" t="s">
        <v>29</v>
      </c>
      <c r="B35" s="124" t="s">
        <v>30</v>
      </c>
      <c r="C35" s="49"/>
      <c r="D35" s="89">
        <f>E35+F35+G35</f>
        <v>0.86</v>
      </c>
      <c r="E35" s="89">
        <f>E36</f>
        <v>0.86</v>
      </c>
      <c r="F35" s="89">
        <f t="shared" ref="F35:G35" si="10">F36</f>
        <v>0</v>
      </c>
      <c r="G35" s="89">
        <f t="shared" si="10"/>
        <v>0</v>
      </c>
      <c r="H35" s="89"/>
      <c r="I35" s="89"/>
      <c r="J35" s="56"/>
      <c r="K35" s="75"/>
    </row>
    <row r="36" spans="1:11" ht="45">
      <c r="A36" s="111">
        <v>5</v>
      </c>
      <c r="B36" s="171" t="s">
        <v>37</v>
      </c>
      <c r="C36" s="121" t="s">
        <v>33</v>
      </c>
      <c r="D36" s="96">
        <f>SUM(E36:G36)</f>
        <v>0.86</v>
      </c>
      <c r="E36" s="88">
        <v>0.86</v>
      </c>
      <c r="F36" s="88"/>
      <c r="G36" s="88"/>
      <c r="H36" s="88"/>
      <c r="I36" s="88"/>
      <c r="J36" s="102" t="s">
        <v>236</v>
      </c>
      <c r="K36" s="75"/>
    </row>
    <row r="37" spans="1:11" s="60" customFormat="1">
      <c r="A37" s="30" t="s">
        <v>42</v>
      </c>
      <c r="B37" s="23" t="s">
        <v>113</v>
      </c>
      <c r="C37" s="59"/>
      <c r="D37" s="83">
        <f>D38</f>
        <v>5.63</v>
      </c>
      <c r="E37" s="83">
        <f t="shared" ref="E37:G37" si="11">E38</f>
        <v>1.25</v>
      </c>
      <c r="F37" s="83">
        <f t="shared" si="11"/>
        <v>4.38</v>
      </c>
      <c r="G37" s="83">
        <f t="shared" si="11"/>
        <v>0</v>
      </c>
      <c r="H37" s="83"/>
      <c r="I37" s="83"/>
      <c r="J37" s="59"/>
      <c r="K37" s="37"/>
    </row>
    <row r="38" spans="1:11" s="61" customFormat="1">
      <c r="A38" s="64">
        <v>1</v>
      </c>
      <c r="B38" s="65" t="s">
        <v>3</v>
      </c>
      <c r="C38" s="50"/>
      <c r="D38" s="87">
        <f>D39+D42</f>
        <v>5.63</v>
      </c>
      <c r="E38" s="87">
        <f t="shared" ref="E38:G38" si="12">E39+E42</f>
        <v>1.25</v>
      </c>
      <c r="F38" s="87">
        <f t="shared" si="12"/>
        <v>4.38</v>
      </c>
      <c r="G38" s="87">
        <f t="shared" si="12"/>
        <v>0</v>
      </c>
      <c r="H38" s="87"/>
      <c r="I38" s="87"/>
      <c r="J38" s="126"/>
      <c r="K38" s="127"/>
    </row>
    <row r="39" spans="1:11" s="61" customFormat="1">
      <c r="A39" s="64" t="s">
        <v>29</v>
      </c>
      <c r="B39" s="124" t="s">
        <v>30</v>
      </c>
      <c r="C39" s="50"/>
      <c r="D39" s="87">
        <f>E39+F39+G39</f>
        <v>4.63</v>
      </c>
      <c r="E39" s="87">
        <f>E40+E41</f>
        <v>0.25</v>
      </c>
      <c r="F39" s="87">
        <f t="shared" ref="F39" si="13">F40+F41</f>
        <v>4.38</v>
      </c>
      <c r="G39" s="87"/>
      <c r="H39" s="87"/>
      <c r="I39" s="87"/>
      <c r="J39" s="126"/>
      <c r="K39" s="127"/>
    </row>
    <row r="40" spans="1:11" s="225" customFormat="1" ht="135">
      <c r="A40" s="230">
        <v>1</v>
      </c>
      <c r="B40" s="249" t="s">
        <v>176</v>
      </c>
      <c r="C40" s="250" t="s">
        <v>38</v>
      </c>
      <c r="D40" s="244">
        <f t="shared" ref="D40:D41" si="14">SUM(E40:G40)</f>
        <v>4.38</v>
      </c>
      <c r="E40" s="245">
        <v>0</v>
      </c>
      <c r="F40" s="245">
        <v>4.38</v>
      </c>
      <c r="G40" s="245"/>
      <c r="H40" s="245"/>
      <c r="I40" s="245"/>
      <c r="J40" s="203" t="s">
        <v>158</v>
      </c>
      <c r="K40" s="203" t="s">
        <v>257</v>
      </c>
    </row>
    <row r="41" spans="1:11" ht="45">
      <c r="A41" s="94">
        <v>2</v>
      </c>
      <c r="B41" s="128" t="s">
        <v>179</v>
      </c>
      <c r="C41" s="129" t="s">
        <v>182</v>
      </c>
      <c r="D41" s="96">
        <f t="shared" si="14"/>
        <v>0.25</v>
      </c>
      <c r="E41" s="130">
        <v>0.25</v>
      </c>
      <c r="F41" s="130">
        <v>0</v>
      </c>
      <c r="G41" s="130"/>
      <c r="H41" s="130"/>
      <c r="I41" s="130"/>
      <c r="J41" s="97" t="s">
        <v>237</v>
      </c>
      <c r="K41" s="131"/>
    </row>
    <row r="42" spans="1:11" s="52" customFormat="1">
      <c r="A42" s="66" t="s">
        <v>34</v>
      </c>
      <c r="B42" s="124" t="s">
        <v>46</v>
      </c>
      <c r="C42" s="132"/>
      <c r="D42" s="85">
        <f>E42+F42+G42</f>
        <v>1</v>
      </c>
      <c r="E42" s="133">
        <f>E43+E44</f>
        <v>1</v>
      </c>
      <c r="F42" s="133">
        <f t="shared" ref="F42:G42" si="15">F43+F44</f>
        <v>0</v>
      </c>
      <c r="G42" s="133">
        <f t="shared" si="15"/>
        <v>0</v>
      </c>
      <c r="H42" s="133"/>
      <c r="I42" s="133"/>
      <c r="J42" s="25"/>
      <c r="K42" s="134"/>
    </row>
    <row r="43" spans="1:11" ht="45">
      <c r="A43" s="94">
        <v>3</v>
      </c>
      <c r="B43" s="128" t="s">
        <v>41</v>
      </c>
      <c r="C43" s="129" t="s">
        <v>243</v>
      </c>
      <c r="D43" s="96">
        <f t="shared" ref="D43:D44" si="16">SUM(E43:G43)</f>
        <v>0.3</v>
      </c>
      <c r="E43" s="130">
        <v>0.3</v>
      </c>
      <c r="F43" s="130"/>
      <c r="G43" s="130"/>
      <c r="H43" s="130"/>
      <c r="I43" s="130"/>
      <c r="J43" s="97" t="s">
        <v>238</v>
      </c>
      <c r="K43" s="135" t="s">
        <v>225</v>
      </c>
    </row>
    <row r="44" spans="1:11" ht="45">
      <c r="A44" s="94">
        <v>4</v>
      </c>
      <c r="B44" s="128" t="s">
        <v>138</v>
      </c>
      <c r="C44" s="129" t="s">
        <v>40</v>
      </c>
      <c r="D44" s="96">
        <f t="shared" si="16"/>
        <v>0.7</v>
      </c>
      <c r="E44" s="130">
        <v>0.7</v>
      </c>
      <c r="F44" s="130"/>
      <c r="G44" s="130"/>
      <c r="H44" s="130"/>
      <c r="I44" s="130"/>
      <c r="J44" s="97" t="s">
        <v>239</v>
      </c>
      <c r="K44" s="135" t="s">
        <v>226</v>
      </c>
    </row>
    <row r="45" spans="1:11">
      <c r="A45" s="30" t="s">
        <v>47</v>
      </c>
      <c r="B45" s="23" t="s">
        <v>267</v>
      </c>
      <c r="C45" s="26"/>
      <c r="D45" s="83">
        <f>D46+D50</f>
        <v>24.35</v>
      </c>
      <c r="E45" s="83">
        <f t="shared" ref="E45:G45" si="17">E46+E50</f>
        <v>24.35</v>
      </c>
      <c r="F45" s="83">
        <f t="shared" si="17"/>
        <v>0</v>
      </c>
      <c r="G45" s="83">
        <f t="shared" si="17"/>
        <v>0</v>
      </c>
      <c r="H45" s="83"/>
      <c r="I45" s="83"/>
      <c r="J45" s="26"/>
      <c r="K45" s="75"/>
    </row>
    <row r="46" spans="1:11">
      <c r="A46" s="21">
        <v>1</v>
      </c>
      <c r="B46" s="457" t="s">
        <v>3</v>
      </c>
      <c r="C46" s="457"/>
      <c r="D46" s="83">
        <f>D47</f>
        <v>8.58</v>
      </c>
      <c r="E46" s="83">
        <f t="shared" ref="E46:G46" si="18">E47</f>
        <v>8.58</v>
      </c>
      <c r="F46" s="83">
        <f t="shared" si="18"/>
        <v>0</v>
      </c>
      <c r="G46" s="83">
        <f t="shared" si="18"/>
        <v>0</v>
      </c>
      <c r="H46" s="83"/>
      <c r="I46" s="83"/>
      <c r="J46" s="57"/>
      <c r="K46" s="76"/>
    </row>
    <row r="47" spans="1:11">
      <c r="A47" s="19" t="s">
        <v>29</v>
      </c>
      <c r="B47" s="124" t="s">
        <v>30</v>
      </c>
      <c r="C47" s="20"/>
      <c r="D47" s="85">
        <f>SUM(D48,D49)</f>
        <v>8.58</v>
      </c>
      <c r="E47" s="85">
        <f t="shared" ref="E47:G47" si="19">SUM(E48,E49)</f>
        <v>8.58</v>
      </c>
      <c r="F47" s="85">
        <f t="shared" si="19"/>
        <v>0</v>
      </c>
      <c r="G47" s="85">
        <f t="shared" si="19"/>
        <v>0</v>
      </c>
      <c r="H47" s="85"/>
      <c r="I47" s="85"/>
      <c r="J47" s="45"/>
      <c r="K47" s="172"/>
    </row>
    <row r="48" spans="1:11" ht="30">
      <c r="A48" s="18">
        <v>1</v>
      </c>
      <c r="B48" s="173" t="s">
        <v>48</v>
      </c>
      <c r="C48" s="174" t="s">
        <v>49</v>
      </c>
      <c r="D48" s="96">
        <f>SUM(E48:G48)</f>
        <v>0.2</v>
      </c>
      <c r="E48" s="175">
        <v>0.2</v>
      </c>
      <c r="F48" s="175"/>
      <c r="G48" s="175"/>
      <c r="H48" s="175"/>
      <c r="I48" s="175"/>
      <c r="J48" s="103" t="s">
        <v>194</v>
      </c>
      <c r="K48" s="176"/>
    </row>
    <row r="49" spans="1:11" ht="30">
      <c r="A49" s="18">
        <v>2</v>
      </c>
      <c r="B49" s="173" t="s">
        <v>50</v>
      </c>
      <c r="C49" s="174" t="s">
        <v>51</v>
      </c>
      <c r="D49" s="96">
        <f t="shared" ref="D49" si="20">SUM(E49:G49)</f>
        <v>8.3800000000000008</v>
      </c>
      <c r="E49" s="175">
        <v>8.3800000000000008</v>
      </c>
      <c r="F49" s="175"/>
      <c r="G49" s="175"/>
      <c r="H49" s="175"/>
      <c r="I49" s="175"/>
      <c r="J49" s="103" t="s">
        <v>195</v>
      </c>
      <c r="K49" s="176"/>
    </row>
    <row r="50" spans="1:11" s="60" customFormat="1">
      <c r="A50" s="21">
        <v>2</v>
      </c>
      <c r="B50" s="457" t="s">
        <v>4</v>
      </c>
      <c r="C50" s="457"/>
      <c r="D50" s="85">
        <f>E50+F50+G50</f>
        <v>15.770000000000001</v>
      </c>
      <c r="E50" s="90">
        <f>E51+E56</f>
        <v>15.770000000000001</v>
      </c>
      <c r="F50" s="90">
        <f>F51+F56</f>
        <v>0</v>
      </c>
      <c r="G50" s="90">
        <f>G51+G56</f>
        <v>0</v>
      </c>
      <c r="H50" s="90"/>
      <c r="I50" s="90"/>
      <c r="J50" s="38"/>
      <c r="K50" s="77"/>
    </row>
    <row r="51" spans="1:11" s="60" customFormat="1">
      <c r="A51" s="21" t="s">
        <v>29</v>
      </c>
      <c r="B51" s="457" t="s">
        <v>46</v>
      </c>
      <c r="C51" s="457"/>
      <c r="D51" s="85">
        <f>SUM(D52:D55)</f>
        <v>14.870000000000001</v>
      </c>
      <c r="E51" s="85">
        <f>SUM(E52:E55)</f>
        <v>14.870000000000001</v>
      </c>
      <c r="F51" s="85">
        <f>SUM(F52:F55)</f>
        <v>0</v>
      </c>
      <c r="G51" s="85">
        <f>SUM(G52:G55)</f>
        <v>0</v>
      </c>
      <c r="H51" s="85"/>
      <c r="I51" s="85"/>
      <c r="J51" s="45"/>
      <c r="K51" s="78"/>
    </row>
    <row r="52" spans="1:11" ht="60">
      <c r="A52" s="18">
        <v>3</v>
      </c>
      <c r="B52" s="173" t="s">
        <v>60</v>
      </c>
      <c r="C52" s="174" t="s">
        <v>52</v>
      </c>
      <c r="D52" s="96">
        <f t="shared" ref="D52:D59" si="21">SUM(E52:G52)</f>
        <v>3.41</v>
      </c>
      <c r="E52" s="91">
        <v>3.41</v>
      </c>
      <c r="F52" s="91"/>
      <c r="G52" s="91"/>
      <c r="H52" s="91"/>
      <c r="I52" s="91"/>
      <c r="J52" s="103" t="s">
        <v>245</v>
      </c>
      <c r="K52" s="177" t="s">
        <v>258</v>
      </c>
    </row>
    <row r="53" spans="1:11" ht="75">
      <c r="A53" s="18">
        <v>4</v>
      </c>
      <c r="B53" s="173" t="s">
        <v>53</v>
      </c>
      <c r="C53" s="101" t="s">
        <v>54</v>
      </c>
      <c r="D53" s="96">
        <f t="shared" si="21"/>
        <v>4.33</v>
      </c>
      <c r="E53" s="91">
        <v>4.33</v>
      </c>
      <c r="F53" s="91"/>
      <c r="G53" s="91"/>
      <c r="H53" s="91"/>
      <c r="I53" s="91"/>
      <c r="J53" s="103" t="s">
        <v>246</v>
      </c>
      <c r="K53" s="177" t="s">
        <v>227</v>
      </c>
    </row>
    <row r="54" spans="1:11" s="225" customFormat="1" ht="75">
      <c r="A54" s="238">
        <v>5</v>
      </c>
      <c r="B54" s="251" t="s">
        <v>55</v>
      </c>
      <c r="C54" s="213" t="s">
        <v>56</v>
      </c>
      <c r="D54" s="244">
        <f t="shared" si="21"/>
        <v>4.3099999999999996</v>
      </c>
      <c r="E54" s="252">
        <v>4.3099999999999996</v>
      </c>
      <c r="F54" s="252"/>
      <c r="G54" s="252"/>
      <c r="H54" s="252"/>
      <c r="I54" s="252"/>
      <c r="J54" s="237" t="s">
        <v>247</v>
      </c>
      <c r="K54" s="253" t="s">
        <v>240</v>
      </c>
    </row>
    <row r="55" spans="1:11" s="225" customFormat="1" ht="90">
      <c r="A55" s="238">
        <v>6</v>
      </c>
      <c r="B55" s="251" t="s">
        <v>57</v>
      </c>
      <c r="C55" s="213" t="s">
        <v>58</v>
      </c>
      <c r="D55" s="244">
        <f t="shared" si="21"/>
        <v>2.82</v>
      </c>
      <c r="E55" s="252">
        <v>2.82</v>
      </c>
      <c r="F55" s="252"/>
      <c r="G55" s="252"/>
      <c r="H55" s="252"/>
      <c r="I55" s="252"/>
      <c r="J55" s="237" t="s">
        <v>253</v>
      </c>
      <c r="K55" s="253" t="s">
        <v>241</v>
      </c>
    </row>
    <row r="56" spans="1:11" s="61" customFormat="1">
      <c r="A56" s="19" t="s">
        <v>34</v>
      </c>
      <c r="B56" s="458" t="s">
        <v>30</v>
      </c>
      <c r="C56" s="458"/>
      <c r="D56" s="85">
        <f>SUM(D57:D59)</f>
        <v>0.90000000000000013</v>
      </c>
      <c r="E56" s="85">
        <f t="shared" ref="E56:G56" si="22">SUM(E57:E59)</f>
        <v>0.90000000000000013</v>
      </c>
      <c r="F56" s="85">
        <f t="shared" si="22"/>
        <v>0</v>
      </c>
      <c r="G56" s="85">
        <f t="shared" si="22"/>
        <v>0</v>
      </c>
      <c r="H56" s="85"/>
      <c r="I56" s="85"/>
      <c r="J56" s="45"/>
      <c r="K56" s="172"/>
    </row>
    <row r="57" spans="1:11" ht="90">
      <c r="A57" s="104">
        <v>7</v>
      </c>
      <c r="B57" s="75" t="s">
        <v>196</v>
      </c>
      <c r="C57" s="101" t="s">
        <v>197</v>
      </c>
      <c r="D57" s="96">
        <f t="shared" si="21"/>
        <v>0.06</v>
      </c>
      <c r="E57" s="175">
        <v>0.06</v>
      </c>
      <c r="F57" s="175"/>
      <c r="G57" s="175"/>
      <c r="H57" s="175"/>
      <c r="I57" s="175"/>
      <c r="J57" s="103" t="s">
        <v>248</v>
      </c>
      <c r="K57" s="75"/>
    </row>
    <row r="58" spans="1:11" ht="45">
      <c r="A58" s="104">
        <v>8</v>
      </c>
      <c r="B58" s="75" t="s">
        <v>198</v>
      </c>
      <c r="C58" s="99" t="s">
        <v>59</v>
      </c>
      <c r="D58" s="96">
        <f t="shared" si="21"/>
        <v>0.8</v>
      </c>
      <c r="E58" s="175">
        <v>0.8</v>
      </c>
      <c r="F58" s="175"/>
      <c r="G58" s="175"/>
      <c r="H58" s="175"/>
      <c r="I58" s="175"/>
      <c r="J58" s="103" t="s">
        <v>199</v>
      </c>
      <c r="K58" s="75"/>
    </row>
    <row r="59" spans="1:11" ht="60">
      <c r="A59" s="18">
        <v>9</v>
      </c>
      <c r="B59" s="95" t="s">
        <v>43</v>
      </c>
      <c r="C59" s="101" t="s">
        <v>44</v>
      </c>
      <c r="D59" s="96">
        <f t="shared" si="21"/>
        <v>0.04</v>
      </c>
      <c r="E59" s="91">
        <v>0.04</v>
      </c>
      <c r="F59" s="91"/>
      <c r="G59" s="91"/>
      <c r="H59" s="91"/>
      <c r="I59" s="91"/>
      <c r="J59" s="103" t="s">
        <v>200</v>
      </c>
      <c r="K59" s="105"/>
    </row>
    <row r="60" spans="1:11" s="60" customFormat="1">
      <c r="A60" s="30" t="s">
        <v>67</v>
      </c>
      <c r="B60" s="23" t="s">
        <v>115</v>
      </c>
      <c r="C60" s="59"/>
      <c r="D60" s="83">
        <f>D61</f>
        <v>0.79</v>
      </c>
      <c r="E60" s="83">
        <f t="shared" ref="E60:G60" si="23">E61</f>
        <v>0.73</v>
      </c>
      <c r="F60" s="83">
        <f t="shared" si="23"/>
        <v>0.06</v>
      </c>
      <c r="G60" s="83">
        <f t="shared" si="23"/>
        <v>0</v>
      </c>
      <c r="H60" s="83"/>
      <c r="I60" s="83"/>
      <c r="J60" s="59"/>
      <c r="K60" s="37"/>
    </row>
    <row r="61" spans="1:11" s="52" customFormat="1">
      <c r="A61" s="21">
        <v>1</v>
      </c>
      <c r="B61" s="136" t="s">
        <v>4</v>
      </c>
      <c r="C61" s="33"/>
      <c r="D61" s="85">
        <f>D62+D64</f>
        <v>0.79</v>
      </c>
      <c r="E61" s="85">
        <f>E62+E64</f>
        <v>0.73</v>
      </c>
      <c r="F61" s="85">
        <f>F62+F64</f>
        <v>0.06</v>
      </c>
      <c r="G61" s="85">
        <f>G62+G64</f>
        <v>0</v>
      </c>
      <c r="H61" s="85"/>
      <c r="I61" s="85"/>
      <c r="J61" s="25"/>
      <c r="K61" s="78"/>
    </row>
    <row r="62" spans="1:11" s="52" customFormat="1">
      <c r="A62" s="21" t="s">
        <v>29</v>
      </c>
      <c r="B62" s="457" t="s">
        <v>46</v>
      </c>
      <c r="C62" s="457"/>
      <c r="D62" s="85">
        <f>SUM(D63:D63)</f>
        <v>0.73</v>
      </c>
      <c r="E62" s="85">
        <f>SUM(E63:E63)</f>
        <v>0.73</v>
      </c>
      <c r="F62" s="85">
        <f>SUM(F63:F63)</f>
        <v>0</v>
      </c>
      <c r="G62" s="85">
        <f>SUM(G63:G63)</f>
        <v>0</v>
      </c>
      <c r="H62" s="85"/>
      <c r="I62" s="85"/>
      <c r="J62" s="25"/>
      <c r="K62" s="78"/>
    </row>
    <row r="63" spans="1:11" ht="120">
      <c r="A63" s="18">
        <v>1</v>
      </c>
      <c r="B63" s="178" t="s">
        <v>66</v>
      </c>
      <c r="C63" s="111" t="s">
        <v>65</v>
      </c>
      <c r="D63" s="96">
        <f t="shared" ref="D63" si="24">SUM(E63:G63)</f>
        <v>0.73</v>
      </c>
      <c r="E63" s="88">
        <v>0.73</v>
      </c>
      <c r="F63" s="88"/>
      <c r="G63" s="91"/>
      <c r="H63" s="91"/>
      <c r="I63" s="91"/>
      <c r="J63" s="103" t="s">
        <v>201</v>
      </c>
      <c r="K63" s="173" t="s">
        <v>228</v>
      </c>
    </row>
    <row r="64" spans="1:11" s="181" customFormat="1">
      <c r="A64" s="21" t="s">
        <v>34</v>
      </c>
      <c r="B64" s="24" t="s">
        <v>30</v>
      </c>
      <c r="C64" s="179"/>
      <c r="D64" s="85">
        <f>D65</f>
        <v>0.06</v>
      </c>
      <c r="E64" s="85">
        <f t="shared" ref="E64:G64" si="25">E65</f>
        <v>0</v>
      </c>
      <c r="F64" s="85">
        <f t="shared" si="25"/>
        <v>0.06</v>
      </c>
      <c r="G64" s="85">
        <f t="shared" si="25"/>
        <v>0</v>
      </c>
      <c r="H64" s="85"/>
      <c r="I64" s="85"/>
      <c r="J64" s="179"/>
      <c r="K64" s="180"/>
    </row>
    <row r="65" spans="1:11" ht="60">
      <c r="A65" s="18">
        <v>2</v>
      </c>
      <c r="B65" s="31" t="s">
        <v>64</v>
      </c>
      <c r="C65" s="111" t="s">
        <v>65</v>
      </c>
      <c r="D65" s="96">
        <f>SUM(E65:G65)</f>
        <v>0.06</v>
      </c>
      <c r="E65" s="88"/>
      <c r="F65" s="88">
        <v>0.06</v>
      </c>
      <c r="G65" s="91"/>
      <c r="H65" s="91"/>
      <c r="I65" s="91"/>
      <c r="J65" s="103" t="s">
        <v>254</v>
      </c>
      <c r="K65" s="31" t="s">
        <v>259</v>
      </c>
    </row>
    <row r="66" spans="1:11">
      <c r="A66" s="30" t="s">
        <v>85</v>
      </c>
      <c r="B66" s="23" t="s">
        <v>268</v>
      </c>
      <c r="C66" s="26"/>
      <c r="D66" s="83">
        <f>D67+D76</f>
        <v>6.1809999999999992</v>
      </c>
      <c r="E66" s="83">
        <f t="shared" ref="E66:G66" si="26">E67+E76</f>
        <v>4.8710000000000004</v>
      </c>
      <c r="F66" s="83">
        <f t="shared" si="26"/>
        <v>1.31</v>
      </c>
      <c r="G66" s="83">
        <f t="shared" si="26"/>
        <v>0</v>
      </c>
      <c r="H66" s="83"/>
      <c r="I66" s="83"/>
      <c r="J66" s="26"/>
      <c r="K66" s="75"/>
    </row>
    <row r="67" spans="1:11">
      <c r="A67" s="32">
        <v>1</v>
      </c>
      <c r="B67" s="33" t="s">
        <v>3</v>
      </c>
      <c r="C67" s="34"/>
      <c r="D67" s="85">
        <f>D68+D73</f>
        <v>2.34</v>
      </c>
      <c r="E67" s="85">
        <f t="shared" ref="E67:G67" si="27">E68+E73</f>
        <v>2.34</v>
      </c>
      <c r="F67" s="85">
        <f t="shared" si="27"/>
        <v>0</v>
      </c>
      <c r="G67" s="85">
        <f t="shared" si="27"/>
        <v>0</v>
      </c>
      <c r="H67" s="85"/>
      <c r="I67" s="85"/>
      <c r="J67" s="58"/>
      <c r="K67" s="35"/>
    </row>
    <row r="68" spans="1:11">
      <c r="A68" s="32" t="s">
        <v>86</v>
      </c>
      <c r="B68" s="33" t="s">
        <v>31</v>
      </c>
      <c r="C68" s="34"/>
      <c r="D68" s="85">
        <f>SUM(D69:D72)</f>
        <v>1.21</v>
      </c>
      <c r="E68" s="85">
        <f t="shared" ref="E68:G68" si="28">SUM(E69:E72)</f>
        <v>1.21</v>
      </c>
      <c r="F68" s="85">
        <f t="shared" si="28"/>
        <v>0</v>
      </c>
      <c r="G68" s="85">
        <f t="shared" si="28"/>
        <v>0</v>
      </c>
      <c r="H68" s="85"/>
      <c r="I68" s="85"/>
      <c r="J68" s="58"/>
      <c r="K68" s="35"/>
    </row>
    <row r="69" spans="1:11" s="225" customFormat="1" ht="90">
      <c r="A69" s="230">
        <v>1</v>
      </c>
      <c r="B69" s="231" t="s">
        <v>76</v>
      </c>
      <c r="C69" s="232" t="s">
        <v>77</v>
      </c>
      <c r="D69" s="244">
        <f t="shared" ref="D69:D72" si="29">SUM(E69:G69)</f>
        <v>0.2</v>
      </c>
      <c r="E69" s="252">
        <v>0.2</v>
      </c>
      <c r="F69" s="252"/>
      <c r="G69" s="252"/>
      <c r="H69" s="252"/>
      <c r="I69" s="252"/>
      <c r="J69" s="233" t="s">
        <v>165</v>
      </c>
      <c r="K69" s="254" t="s">
        <v>202</v>
      </c>
    </row>
    <row r="70" spans="1:11" s="225" customFormat="1" ht="120">
      <c r="A70" s="230">
        <v>2</v>
      </c>
      <c r="B70" s="235" t="s">
        <v>181</v>
      </c>
      <c r="C70" s="236" t="s">
        <v>166</v>
      </c>
      <c r="D70" s="244">
        <f t="shared" si="29"/>
        <v>0.2</v>
      </c>
      <c r="E70" s="252">
        <v>0.2</v>
      </c>
      <c r="F70" s="252"/>
      <c r="G70" s="252"/>
      <c r="H70" s="252"/>
      <c r="I70" s="252"/>
      <c r="J70" s="234" t="s">
        <v>188</v>
      </c>
      <c r="K70" s="237" t="s">
        <v>221</v>
      </c>
    </row>
    <row r="71" spans="1:11" s="225" customFormat="1" ht="135">
      <c r="A71" s="230">
        <v>3</v>
      </c>
      <c r="B71" s="220" t="s">
        <v>78</v>
      </c>
      <c r="C71" s="199" t="s">
        <v>79</v>
      </c>
      <c r="D71" s="244">
        <f t="shared" si="29"/>
        <v>0.61</v>
      </c>
      <c r="E71" s="252">
        <v>0.61</v>
      </c>
      <c r="F71" s="252"/>
      <c r="G71" s="252"/>
      <c r="H71" s="252"/>
      <c r="I71" s="252"/>
      <c r="J71" s="237" t="s">
        <v>167</v>
      </c>
      <c r="K71" s="237" t="s">
        <v>168</v>
      </c>
    </row>
    <row r="72" spans="1:11" ht="180">
      <c r="A72" s="94">
        <v>4</v>
      </c>
      <c r="B72" s="100" t="s">
        <v>80</v>
      </c>
      <c r="C72" s="106" t="s">
        <v>81</v>
      </c>
      <c r="D72" s="96">
        <f t="shared" si="29"/>
        <v>0.2</v>
      </c>
      <c r="E72" s="91">
        <v>0.2</v>
      </c>
      <c r="F72" s="91"/>
      <c r="G72" s="91"/>
      <c r="H72" s="91"/>
      <c r="I72" s="91"/>
      <c r="J72" s="103" t="s">
        <v>169</v>
      </c>
      <c r="K72" s="112" t="s">
        <v>190</v>
      </c>
    </row>
    <row r="73" spans="1:11" s="61" customFormat="1">
      <c r="A73" s="66" t="s">
        <v>34</v>
      </c>
      <c r="B73" s="124" t="s">
        <v>30</v>
      </c>
      <c r="C73" s="49"/>
      <c r="D73" s="85">
        <f>SUM(D74:D75)</f>
        <v>1.1299999999999999</v>
      </c>
      <c r="E73" s="85">
        <f t="shared" ref="E73:G73" si="30">SUM(E74:E75)</f>
        <v>1.1299999999999999</v>
      </c>
      <c r="F73" s="85">
        <f t="shared" si="30"/>
        <v>0</v>
      </c>
      <c r="G73" s="85">
        <f t="shared" si="30"/>
        <v>0</v>
      </c>
      <c r="H73" s="85"/>
      <c r="I73" s="85"/>
      <c r="J73" s="81"/>
      <c r="K73" s="51"/>
    </row>
    <row r="74" spans="1:11" ht="30">
      <c r="A74" s="94">
        <v>5</v>
      </c>
      <c r="B74" s="108" t="s">
        <v>87</v>
      </c>
      <c r="C74" s="109" t="s">
        <v>88</v>
      </c>
      <c r="D74" s="96">
        <f t="shared" ref="D74:D75" si="31">SUM(E74:G74)</f>
        <v>0.12</v>
      </c>
      <c r="E74" s="182">
        <f>0.018+0.102</f>
        <v>0.12</v>
      </c>
      <c r="F74" s="182"/>
      <c r="G74" s="91"/>
      <c r="H74" s="91"/>
      <c r="I74" s="91"/>
      <c r="J74" s="107" t="s">
        <v>203</v>
      </c>
      <c r="K74" s="183"/>
    </row>
    <row r="75" spans="1:11" ht="60">
      <c r="A75" s="94">
        <v>6</v>
      </c>
      <c r="B75" s="184" t="s">
        <v>89</v>
      </c>
      <c r="C75" s="185" t="s">
        <v>90</v>
      </c>
      <c r="D75" s="96">
        <f t="shared" si="31"/>
        <v>1.01</v>
      </c>
      <c r="E75" s="182">
        <v>1.01</v>
      </c>
      <c r="F75" s="182"/>
      <c r="G75" s="91"/>
      <c r="H75" s="91"/>
      <c r="I75" s="91"/>
      <c r="J75" s="110" t="s">
        <v>204</v>
      </c>
      <c r="K75" s="183" t="s">
        <v>82</v>
      </c>
    </row>
    <row r="76" spans="1:11" s="52" customFormat="1">
      <c r="A76" s="66">
        <v>2</v>
      </c>
      <c r="B76" s="51" t="s">
        <v>45</v>
      </c>
      <c r="C76" s="79"/>
      <c r="D76" s="85">
        <f>D77+D80</f>
        <v>3.8409999999999997</v>
      </c>
      <c r="E76" s="85">
        <f>E77+E80</f>
        <v>2.5310000000000001</v>
      </c>
      <c r="F76" s="85">
        <f>F77+F80</f>
        <v>1.31</v>
      </c>
      <c r="G76" s="85">
        <f>G77+G80</f>
        <v>0</v>
      </c>
      <c r="H76" s="85"/>
      <c r="I76" s="85"/>
      <c r="J76" s="80"/>
      <c r="K76" s="138"/>
    </row>
    <row r="77" spans="1:11" s="52" customFormat="1">
      <c r="A77" s="66" t="s">
        <v>29</v>
      </c>
      <c r="B77" s="51" t="s">
        <v>93</v>
      </c>
      <c r="C77" s="79"/>
      <c r="D77" s="85">
        <f>SUM(D78:D79)</f>
        <v>3.8099999999999996</v>
      </c>
      <c r="E77" s="85">
        <f>SUM(E78:E79)</f>
        <v>2.5</v>
      </c>
      <c r="F77" s="85">
        <f>SUM(F78:F79)</f>
        <v>1.31</v>
      </c>
      <c r="G77" s="85">
        <f>SUM(G78:G79)</f>
        <v>0</v>
      </c>
      <c r="H77" s="85"/>
      <c r="I77" s="85"/>
      <c r="J77" s="80"/>
      <c r="K77" s="138"/>
    </row>
    <row r="78" spans="1:11" ht="195">
      <c r="A78" s="94">
        <v>7</v>
      </c>
      <c r="B78" s="108" t="s">
        <v>137</v>
      </c>
      <c r="C78" s="109" t="s">
        <v>91</v>
      </c>
      <c r="D78" s="96">
        <f t="shared" ref="D78:D79" si="32">SUM(E78:G78)</f>
        <v>1.74</v>
      </c>
      <c r="E78" s="91">
        <v>0.5</v>
      </c>
      <c r="F78" s="91">
        <v>1.24</v>
      </c>
      <c r="G78" s="91"/>
      <c r="H78" s="91"/>
      <c r="I78" s="91"/>
      <c r="J78" s="103" t="s">
        <v>242</v>
      </c>
      <c r="K78" s="183" t="s">
        <v>260</v>
      </c>
    </row>
    <row r="79" spans="1:11" ht="195">
      <c r="A79" s="94">
        <v>8</v>
      </c>
      <c r="B79" s="108" t="s">
        <v>92</v>
      </c>
      <c r="C79" s="109" t="s">
        <v>244</v>
      </c>
      <c r="D79" s="96">
        <f t="shared" si="32"/>
        <v>2.0699999999999998</v>
      </c>
      <c r="E79" s="91">
        <v>2</v>
      </c>
      <c r="F79" s="91">
        <v>7.0000000000000007E-2</v>
      </c>
      <c r="G79" s="91"/>
      <c r="H79" s="91"/>
      <c r="I79" s="91"/>
      <c r="J79" s="186" t="s">
        <v>205</v>
      </c>
      <c r="K79" s="183" t="s">
        <v>261</v>
      </c>
    </row>
    <row r="80" spans="1:11" s="52" customFormat="1">
      <c r="A80" s="66" t="s">
        <v>34</v>
      </c>
      <c r="B80" s="33" t="s">
        <v>30</v>
      </c>
      <c r="C80" s="79"/>
      <c r="D80" s="85">
        <f>SUM(D81:D83)</f>
        <v>3.1E-2</v>
      </c>
      <c r="E80" s="85">
        <f t="shared" ref="E80:G80" si="33">SUM(E81:E83)</f>
        <v>3.1E-2</v>
      </c>
      <c r="F80" s="85">
        <f t="shared" si="33"/>
        <v>0</v>
      </c>
      <c r="G80" s="85">
        <f t="shared" si="33"/>
        <v>0</v>
      </c>
      <c r="H80" s="85"/>
      <c r="I80" s="85"/>
      <c r="J80" s="187"/>
      <c r="K80" s="138"/>
    </row>
    <row r="81" spans="1:11" ht="150">
      <c r="A81" s="94">
        <v>9</v>
      </c>
      <c r="B81" s="139" t="s">
        <v>71</v>
      </c>
      <c r="C81" s="113" t="s">
        <v>170</v>
      </c>
      <c r="D81" s="96">
        <f t="shared" ref="D81:D83" si="34">SUM(E81:G81)</f>
        <v>1.0999999999999999E-2</v>
      </c>
      <c r="E81" s="91">
        <f>0.01+0.001</f>
        <v>1.0999999999999999E-2</v>
      </c>
      <c r="F81" s="91"/>
      <c r="G81" s="91"/>
      <c r="H81" s="91"/>
      <c r="I81" s="91"/>
      <c r="J81" s="110" t="s">
        <v>84</v>
      </c>
      <c r="K81" s="103"/>
    </row>
    <row r="82" spans="1:11" ht="90">
      <c r="A82" s="94">
        <v>10</v>
      </c>
      <c r="B82" s="31" t="s">
        <v>73</v>
      </c>
      <c r="C82" s="111" t="s">
        <v>74</v>
      </c>
      <c r="D82" s="96">
        <f t="shared" si="34"/>
        <v>0.01</v>
      </c>
      <c r="E82" s="130">
        <f>0.01</f>
        <v>0.01</v>
      </c>
      <c r="F82" s="130"/>
      <c r="G82" s="91"/>
      <c r="H82" s="91"/>
      <c r="I82" s="91"/>
      <c r="J82" s="103" t="s">
        <v>172</v>
      </c>
      <c r="K82" s="103"/>
    </row>
    <row r="83" spans="1:11" ht="90">
      <c r="A83" s="94">
        <v>11</v>
      </c>
      <c r="B83" s="114" t="s">
        <v>75</v>
      </c>
      <c r="C83" s="106" t="s">
        <v>183</v>
      </c>
      <c r="D83" s="96">
        <f t="shared" si="34"/>
        <v>0.01</v>
      </c>
      <c r="E83" s="130">
        <v>0.01</v>
      </c>
      <c r="F83" s="130"/>
      <c r="G83" s="91"/>
      <c r="H83" s="91"/>
      <c r="I83" s="91"/>
      <c r="J83" s="110" t="s">
        <v>173</v>
      </c>
      <c r="K83" s="103" t="s">
        <v>82</v>
      </c>
    </row>
  </sheetData>
  <mergeCells count="14">
    <mergeCell ref="B62:C62"/>
    <mergeCell ref="B46:C46"/>
    <mergeCell ref="B50:C50"/>
    <mergeCell ref="B51:C51"/>
    <mergeCell ref="B56:C56"/>
    <mergeCell ref="A1:B1"/>
    <mergeCell ref="A2:K2"/>
    <mergeCell ref="A3:K3"/>
    <mergeCell ref="A5:A6"/>
    <mergeCell ref="B5:B6"/>
    <mergeCell ref="C5:C6"/>
    <mergeCell ref="J5:J6"/>
    <mergeCell ref="K5:K6"/>
    <mergeCell ref="D5:G5"/>
  </mergeCells>
  <pageMargins left="0.43307086614173229" right="0.39370078740157483" top="0.31496062992125984" bottom="0.31496062992125984" header="0.31496062992125984" footer="0.31496062992125984"/>
  <pageSetup paperSize="9" scale="56" orientation="landscape"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Q12"/>
  <sheetViews>
    <sheetView showZeros="0" zoomScaleNormal="100" zoomScaleSheetLayoutView="85" zoomScalePageLayoutView="70" workbookViewId="0">
      <selection activeCell="D9" sqref="D9"/>
    </sheetView>
  </sheetViews>
  <sheetFormatPr defaultRowHeight="15.75"/>
  <cols>
    <col min="1" max="1" width="5.85546875" style="2" customWidth="1"/>
    <col min="2" max="2" width="36.42578125" style="4" customWidth="1"/>
    <col min="3" max="3" width="14.85546875" style="4" customWidth="1"/>
    <col min="4" max="5" width="11.140625" style="4" customWidth="1"/>
    <col min="6" max="7" width="9.140625" style="4" customWidth="1"/>
    <col min="8" max="8" width="9.28515625" style="4" customWidth="1"/>
    <col min="9" max="9" width="7.85546875" style="4" customWidth="1"/>
    <col min="10" max="10" width="11.85546875" style="27" customWidth="1"/>
    <col min="11" max="11" width="9.7109375" style="28" customWidth="1"/>
    <col min="12" max="14" width="9.7109375" style="27" customWidth="1"/>
    <col min="15" max="15" width="15.85546875" style="4" customWidth="1"/>
    <col min="16" max="16" width="16.7109375" style="73" customWidth="1"/>
    <col min="17" max="17" width="9.140625" style="2"/>
    <col min="18" max="190" width="9.140625" style="1"/>
    <col min="191" max="191" width="8.5703125" style="1" customWidth="1"/>
    <col min="192" max="192" width="42.42578125" style="1" customWidth="1"/>
    <col min="193" max="193" width="19.5703125" style="1" customWidth="1"/>
    <col min="194" max="194" width="11.5703125" style="1" customWidth="1"/>
    <col min="195" max="196" width="10.42578125" style="1" customWidth="1"/>
    <col min="197" max="197" width="13.42578125" style="1" customWidth="1"/>
    <col min="198" max="198" width="11.5703125" style="1" customWidth="1"/>
    <col min="199" max="200" width="25.5703125" style="1" customWidth="1"/>
    <col min="201" max="201" width="16.5703125" style="1" customWidth="1"/>
    <col min="202" max="202" width="49" style="1" customWidth="1"/>
    <col min="203" max="203" width="31.5703125" style="1" customWidth="1"/>
    <col min="204" max="204" width="9.42578125" style="1" customWidth="1"/>
    <col min="205" max="205" width="17.5703125" style="1" customWidth="1"/>
    <col min="206" max="446" width="9.140625" style="1"/>
    <col min="447" max="447" width="8.5703125" style="1" customWidth="1"/>
    <col min="448" max="448" width="42.42578125" style="1" customWidth="1"/>
    <col min="449" max="449" width="19.5703125" style="1" customWidth="1"/>
    <col min="450" max="450" width="11.5703125" style="1" customWidth="1"/>
    <col min="451" max="452" width="10.42578125" style="1" customWidth="1"/>
    <col min="453" max="453" width="13.42578125" style="1" customWidth="1"/>
    <col min="454" max="454" width="11.5703125" style="1" customWidth="1"/>
    <col min="455" max="456" width="25.5703125" style="1" customWidth="1"/>
    <col min="457" max="457" width="16.5703125" style="1" customWidth="1"/>
    <col min="458" max="458" width="49" style="1" customWidth="1"/>
    <col min="459" max="459" width="31.5703125" style="1" customWidth="1"/>
    <col min="460" max="460" width="9.42578125" style="1" customWidth="1"/>
    <col min="461" max="461" width="17.5703125" style="1" customWidth="1"/>
    <col min="462" max="702" width="9.140625" style="1"/>
    <col min="703" max="703" width="8.5703125" style="1" customWidth="1"/>
    <col min="704" max="704" width="42.42578125" style="1" customWidth="1"/>
    <col min="705" max="705" width="19.5703125" style="1" customWidth="1"/>
    <col min="706" max="706" width="11.5703125" style="1" customWidth="1"/>
    <col min="707" max="708" width="10.42578125" style="1" customWidth="1"/>
    <col min="709" max="709" width="13.42578125" style="1" customWidth="1"/>
    <col min="710" max="710" width="11.5703125" style="1" customWidth="1"/>
    <col min="711" max="712" width="25.5703125" style="1" customWidth="1"/>
    <col min="713" max="713" width="16.5703125" style="1" customWidth="1"/>
    <col min="714" max="714" width="49" style="1" customWidth="1"/>
    <col min="715" max="715" width="31.5703125" style="1" customWidth="1"/>
    <col min="716" max="716" width="9.42578125" style="1" customWidth="1"/>
    <col min="717" max="717" width="17.5703125" style="1" customWidth="1"/>
    <col min="718" max="958" width="9.140625" style="1"/>
    <col min="959" max="959" width="8.5703125" style="1" customWidth="1"/>
    <col min="960" max="960" width="42.42578125" style="1" customWidth="1"/>
    <col min="961" max="961" width="19.5703125" style="1" customWidth="1"/>
    <col min="962" max="962" width="11.5703125" style="1" customWidth="1"/>
    <col min="963" max="964" width="10.42578125" style="1" customWidth="1"/>
    <col min="965" max="965" width="13.42578125" style="1" customWidth="1"/>
    <col min="966" max="966" width="11.5703125" style="1" customWidth="1"/>
    <col min="967" max="968" width="25.5703125" style="1" customWidth="1"/>
    <col min="969" max="969" width="16.5703125" style="1" customWidth="1"/>
    <col min="970" max="970" width="49" style="1" customWidth="1"/>
    <col min="971" max="971" width="31.5703125" style="1" customWidth="1"/>
    <col min="972" max="972" width="9.42578125" style="1" customWidth="1"/>
    <col min="973" max="973" width="17.5703125" style="1" customWidth="1"/>
    <col min="974" max="1214" width="9.140625" style="1"/>
    <col min="1215" max="1215" width="8.5703125" style="1" customWidth="1"/>
    <col min="1216" max="1216" width="42.42578125" style="1" customWidth="1"/>
    <col min="1217" max="1217" width="19.5703125" style="1" customWidth="1"/>
    <col min="1218" max="1218" width="11.5703125" style="1" customWidth="1"/>
    <col min="1219" max="1220" width="10.42578125" style="1" customWidth="1"/>
    <col min="1221" max="1221" width="13.42578125" style="1" customWidth="1"/>
    <col min="1222" max="1222" width="11.5703125" style="1" customWidth="1"/>
    <col min="1223" max="1224" width="25.5703125" style="1" customWidth="1"/>
    <col min="1225" max="1225" width="16.5703125" style="1" customWidth="1"/>
    <col min="1226" max="1226" width="49" style="1" customWidth="1"/>
    <col min="1227" max="1227" width="31.5703125" style="1" customWidth="1"/>
    <col min="1228" max="1228" width="9.42578125" style="1" customWidth="1"/>
    <col min="1229" max="1229" width="17.5703125" style="1" customWidth="1"/>
    <col min="1230" max="1470" width="9.140625" style="1"/>
    <col min="1471" max="1471" width="8.5703125" style="1" customWidth="1"/>
    <col min="1472" max="1472" width="42.42578125" style="1" customWidth="1"/>
    <col min="1473" max="1473" width="19.5703125" style="1" customWidth="1"/>
    <col min="1474" max="1474" width="11.5703125" style="1" customWidth="1"/>
    <col min="1475" max="1476" width="10.42578125" style="1" customWidth="1"/>
    <col min="1477" max="1477" width="13.42578125" style="1" customWidth="1"/>
    <col min="1478" max="1478" width="11.5703125" style="1" customWidth="1"/>
    <col min="1479" max="1480" width="25.5703125" style="1" customWidth="1"/>
    <col min="1481" max="1481" width="16.5703125" style="1" customWidth="1"/>
    <col min="1482" max="1482" width="49" style="1" customWidth="1"/>
    <col min="1483" max="1483" width="31.5703125" style="1" customWidth="1"/>
    <col min="1484" max="1484" width="9.42578125" style="1" customWidth="1"/>
    <col min="1485" max="1485" width="17.5703125" style="1" customWidth="1"/>
    <col min="1486" max="1726" width="9.140625" style="1"/>
    <col min="1727" max="1727" width="8.5703125" style="1" customWidth="1"/>
    <col min="1728" max="1728" width="42.42578125" style="1" customWidth="1"/>
    <col min="1729" max="1729" width="19.5703125" style="1" customWidth="1"/>
    <col min="1730" max="1730" width="11.5703125" style="1" customWidth="1"/>
    <col min="1731" max="1732" width="10.42578125" style="1" customWidth="1"/>
    <col min="1733" max="1733" width="13.42578125" style="1" customWidth="1"/>
    <col min="1734" max="1734" width="11.5703125" style="1" customWidth="1"/>
    <col min="1735" max="1736" width="25.5703125" style="1" customWidth="1"/>
    <col min="1737" max="1737" width="16.5703125" style="1" customWidth="1"/>
    <col min="1738" max="1738" width="49" style="1" customWidth="1"/>
    <col min="1739" max="1739" width="31.5703125" style="1" customWidth="1"/>
    <col min="1740" max="1740" width="9.42578125" style="1" customWidth="1"/>
    <col min="1741" max="1741" width="17.5703125" style="1" customWidth="1"/>
    <col min="1742" max="1982" width="9.140625" style="1"/>
    <col min="1983" max="1983" width="8.5703125" style="1" customWidth="1"/>
    <col min="1984" max="1984" width="42.42578125" style="1" customWidth="1"/>
    <col min="1985" max="1985" width="19.5703125" style="1" customWidth="1"/>
    <col min="1986" max="1986" width="11.5703125" style="1" customWidth="1"/>
    <col min="1987" max="1988" width="10.42578125" style="1" customWidth="1"/>
    <col min="1989" max="1989" width="13.42578125" style="1" customWidth="1"/>
    <col min="1990" max="1990" width="11.5703125" style="1" customWidth="1"/>
    <col min="1991" max="1992" width="25.5703125" style="1" customWidth="1"/>
    <col min="1993" max="1993" width="16.5703125" style="1" customWidth="1"/>
    <col min="1994" max="1994" width="49" style="1" customWidth="1"/>
    <col min="1995" max="1995" width="31.5703125" style="1" customWidth="1"/>
    <col min="1996" max="1996" width="9.42578125" style="1" customWidth="1"/>
    <col min="1997" max="1997" width="17.5703125" style="1" customWidth="1"/>
    <col min="1998" max="2238" width="9.140625" style="1"/>
    <col min="2239" max="2239" width="8.5703125" style="1" customWidth="1"/>
    <col min="2240" max="2240" width="42.42578125" style="1" customWidth="1"/>
    <col min="2241" max="2241" width="19.5703125" style="1" customWidth="1"/>
    <col min="2242" max="2242" width="11.5703125" style="1" customWidth="1"/>
    <col min="2243" max="2244" width="10.42578125" style="1" customWidth="1"/>
    <col min="2245" max="2245" width="13.42578125" style="1" customWidth="1"/>
    <col min="2246" max="2246" width="11.5703125" style="1" customWidth="1"/>
    <col min="2247" max="2248" width="25.5703125" style="1" customWidth="1"/>
    <col min="2249" max="2249" width="16.5703125" style="1" customWidth="1"/>
    <col min="2250" max="2250" width="49" style="1" customWidth="1"/>
    <col min="2251" max="2251" width="31.5703125" style="1" customWidth="1"/>
    <col min="2252" max="2252" width="9.42578125" style="1" customWidth="1"/>
    <col min="2253" max="2253" width="17.5703125" style="1" customWidth="1"/>
    <col min="2254" max="2494" width="9.140625" style="1"/>
    <col min="2495" max="2495" width="8.5703125" style="1" customWidth="1"/>
    <col min="2496" max="2496" width="42.42578125" style="1" customWidth="1"/>
    <col min="2497" max="2497" width="19.5703125" style="1" customWidth="1"/>
    <col min="2498" max="2498" width="11.5703125" style="1" customWidth="1"/>
    <col min="2499" max="2500" width="10.42578125" style="1" customWidth="1"/>
    <col min="2501" max="2501" width="13.42578125" style="1" customWidth="1"/>
    <col min="2502" max="2502" width="11.5703125" style="1" customWidth="1"/>
    <col min="2503" max="2504" width="25.5703125" style="1" customWidth="1"/>
    <col min="2505" max="2505" width="16.5703125" style="1" customWidth="1"/>
    <col min="2506" max="2506" width="49" style="1" customWidth="1"/>
    <col min="2507" max="2507" width="31.5703125" style="1" customWidth="1"/>
    <col min="2508" max="2508" width="9.42578125" style="1" customWidth="1"/>
    <col min="2509" max="2509" width="17.5703125" style="1" customWidth="1"/>
    <col min="2510" max="2750" width="9.140625" style="1"/>
    <col min="2751" max="2751" width="8.5703125" style="1" customWidth="1"/>
    <col min="2752" max="2752" width="42.42578125" style="1" customWidth="1"/>
    <col min="2753" max="2753" width="19.5703125" style="1" customWidth="1"/>
    <col min="2754" max="2754" width="11.5703125" style="1" customWidth="1"/>
    <col min="2755" max="2756" width="10.42578125" style="1" customWidth="1"/>
    <col min="2757" max="2757" width="13.42578125" style="1" customWidth="1"/>
    <col min="2758" max="2758" width="11.5703125" style="1" customWidth="1"/>
    <col min="2759" max="2760" width="25.5703125" style="1" customWidth="1"/>
    <col min="2761" max="2761" width="16.5703125" style="1" customWidth="1"/>
    <col min="2762" max="2762" width="49" style="1" customWidth="1"/>
    <col min="2763" max="2763" width="31.5703125" style="1" customWidth="1"/>
    <col min="2764" max="2764" width="9.42578125" style="1" customWidth="1"/>
    <col min="2765" max="2765" width="17.5703125" style="1" customWidth="1"/>
    <col min="2766" max="3006" width="9.140625" style="1"/>
    <col min="3007" max="3007" width="8.5703125" style="1" customWidth="1"/>
    <col min="3008" max="3008" width="42.42578125" style="1" customWidth="1"/>
    <col min="3009" max="3009" width="19.5703125" style="1" customWidth="1"/>
    <col min="3010" max="3010" width="11.5703125" style="1" customWidth="1"/>
    <col min="3011" max="3012" width="10.42578125" style="1" customWidth="1"/>
    <col min="3013" max="3013" width="13.42578125" style="1" customWidth="1"/>
    <col min="3014" max="3014" width="11.5703125" style="1" customWidth="1"/>
    <col min="3015" max="3016" width="25.5703125" style="1" customWidth="1"/>
    <col min="3017" max="3017" width="16.5703125" style="1" customWidth="1"/>
    <col min="3018" max="3018" width="49" style="1" customWidth="1"/>
    <col min="3019" max="3019" width="31.5703125" style="1" customWidth="1"/>
    <col min="3020" max="3020" width="9.42578125" style="1" customWidth="1"/>
    <col min="3021" max="3021" width="17.5703125" style="1" customWidth="1"/>
    <col min="3022" max="3262" width="9.140625" style="1"/>
    <col min="3263" max="3263" width="8.5703125" style="1" customWidth="1"/>
    <col min="3264" max="3264" width="42.42578125" style="1" customWidth="1"/>
    <col min="3265" max="3265" width="19.5703125" style="1" customWidth="1"/>
    <col min="3266" max="3266" width="11.5703125" style="1" customWidth="1"/>
    <col min="3267" max="3268" width="10.42578125" style="1" customWidth="1"/>
    <col min="3269" max="3269" width="13.42578125" style="1" customWidth="1"/>
    <col min="3270" max="3270" width="11.5703125" style="1" customWidth="1"/>
    <col min="3271" max="3272" width="25.5703125" style="1" customWidth="1"/>
    <col min="3273" max="3273" width="16.5703125" style="1" customWidth="1"/>
    <col min="3274" max="3274" width="49" style="1" customWidth="1"/>
    <col min="3275" max="3275" width="31.5703125" style="1" customWidth="1"/>
    <col min="3276" max="3276" width="9.42578125" style="1" customWidth="1"/>
    <col min="3277" max="3277" width="17.5703125" style="1" customWidth="1"/>
    <col min="3278" max="3518" width="9.140625" style="1"/>
    <col min="3519" max="3519" width="8.5703125" style="1" customWidth="1"/>
    <col min="3520" max="3520" width="42.42578125" style="1" customWidth="1"/>
    <col min="3521" max="3521" width="19.5703125" style="1" customWidth="1"/>
    <col min="3522" max="3522" width="11.5703125" style="1" customWidth="1"/>
    <col min="3523" max="3524" width="10.42578125" style="1" customWidth="1"/>
    <col min="3525" max="3525" width="13.42578125" style="1" customWidth="1"/>
    <col min="3526" max="3526" width="11.5703125" style="1" customWidth="1"/>
    <col min="3527" max="3528" width="25.5703125" style="1" customWidth="1"/>
    <col min="3529" max="3529" width="16.5703125" style="1" customWidth="1"/>
    <col min="3530" max="3530" width="49" style="1" customWidth="1"/>
    <col min="3531" max="3531" width="31.5703125" style="1" customWidth="1"/>
    <col min="3532" max="3532" width="9.42578125" style="1" customWidth="1"/>
    <col min="3533" max="3533" width="17.5703125" style="1" customWidth="1"/>
    <col min="3534" max="3774" width="9.140625" style="1"/>
    <col min="3775" max="3775" width="8.5703125" style="1" customWidth="1"/>
    <col min="3776" max="3776" width="42.42578125" style="1" customWidth="1"/>
    <col min="3777" max="3777" width="19.5703125" style="1" customWidth="1"/>
    <col min="3778" max="3778" width="11.5703125" style="1" customWidth="1"/>
    <col min="3779" max="3780" width="10.42578125" style="1" customWidth="1"/>
    <col min="3781" max="3781" width="13.42578125" style="1" customWidth="1"/>
    <col min="3782" max="3782" width="11.5703125" style="1" customWidth="1"/>
    <col min="3783" max="3784" width="25.5703125" style="1" customWidth="1"/>
    <col min="3785" max="3785" width="16.5703125" style="1" customWidth="1"/>
    <col min="3786" max="3786" width="49" style="1" customWidth="1"/>
    <col min="3787" max="3787" width="31.5703125" style="1" customWidth="1"/>
    <col min="3788" max="3788" width="9.42578125" style="1" customWidth="1"/>
    <col min="3789" max="3789" width="17.5703125" style="1" customWidth="1"/>
    <col min="3790" max="4030" width="9.140625" style="1"/>
    <col min="4031" max="4031" width="8.5703125" style="1" customWidth="1"/>
    <col min="4032" max="4032" width="42.42578125" style="1" customWidth="1"/>
    <col min="4033" max="4033" width="19.5703125" style="1" customWidth="1"/>
    <col min="4034" max="4034" width="11.5703125" style="1" customWidth="1"/>
    <col min="4035" max="4036" width="10.42578125" style="1" customWidth="1"/>
    <col min="4037" max="4037" width="13.42578125" style="1" customWidth="1"/>
    <col min="4038" max="4038" width="11.5703125" style="1" customWidth="1"/>
    <col min="4039" max="4040" width="25.5703125" style="1" customWidth="1"/>
    <col min="4041" max="4041" width="16.5703125" style="1" customWidth="1"/>
    <col min="4042" max="4042" width="49" style="1" customWidth="1"/>
    <col min="4043" max="4043" width="31.5703125" style="1" customWidth="1"/>
    <col min="4044" max="4044" width="9.42578125" style="1" customWidth="1"/>
    <col min="4045" max="4045" width="17.5703125" style="1" customWidth="1"/>
    <col min="4046" max="4286" width="9.140625" style="1"/>
    <col min="4287" max="4287" width="8.5703125" style="1" customWidth="1"/>
    <col min="4288" max="4288" width="42.42578125" style="1" customWidth="1"/>
    <col min="4289" max="4289" width="19.5703125" style="1" customWidth="1"/>
    <col min="4290" max="4290" width="11.5703125" style="1" customWidth="1"/>
    <col min="4291" max="4292" width="10.42578125" style="1" customWidth="1"/>
    <col min="4293" max="4293" width="13.42578125" style="1" customWidth="1"/>
    <col min="4294" max="4294" width="11.5703125" style="1" customWidth="1"/>
    <col min="4295" max="4296" width="25.5703125" style="1" customWidth="1"/>
    <col min="4297" max="4297" width="16.5703125" style="1" customWidth="1"/>
    <col min="4298" max="4298" width="49" style="1" customWidth="1"/>
    <col min="4299" max="4299" width="31.5703125" style="1" customWidth="1"/>
    <col min="4300" max="4300" width="9.42578125" style="1" customWidth="1"/>
    <col min="4301" max="4301" width="17.5703125" style="1" customWidth="1"/>
    <col min="4302" max="4542" width="9.140625" style="1"/>
    <col min="4543" max="4543" width="8.5703125" style="1" customWidth="1"/>
    <col min="4544" max="4544" width="42.42578125" style="1" customWidth="1"/>
    <col min="4545" max="4545" width="19.5703125" style="1" customWidth="1"/>
    <col min="4546" max="4546" width="11.5703125" style="1" customWidth="1"/>
    <col min="4547" max="4548" width="10.42578125" style="1" customWidth="1"/>
    <col min="4549" max="4549" width="13.42578125" style="1" customWidth="1"/>
    <col min="4550" max="4550" width="11.5703125" style="1" customWidth="1"/>
    <col min="4551" max="4552" width="25.5703125" style="1" customWidth="1"/>
    <col min="4553" max="4553" width="16.5703125" style="1" customWidth="1"/>
    <col min="4554" max="4554" width="49" style="1" customWidth="1"/>
    <col min="4555" max="4555" width="31.5703125" style="1" customWidth="1"/>
    <col min="4556" max="4556" width="9.42578125" style="1" customWidth="1"/>
    <col min="4557" max="4557" width="17.5703125" style="1" customWidth="1"/>
    <col min="4558" max="4798" width="9.140625" style="1"/>
    <col min="4799" max="4799" width="8.5703125" style="1" customWidth="1"/>
    <col min="4800" max="4800" width="42.42578125" style="1" customWidth="1"/>
    <col min="4801" max="4801" width="19.5703125" style="1" customWidth="1"/>
    <col min="4802" max="4802" width="11.5703125" style="1" customWidth="1"/>
    <col min="4803" max="4804" width="10.42578125" style="1" customWidth="1"/>
    <col min="4805" max="4805" width="13.42578125" style="1" customWidth="1"/>
    <col min="4806" max="4806" width="11.5703125" style="1" customWidth="1"/>
    <col min="4807" max="4808" width="25.5703125" style="1" customWidth="1"/>
    <col min="4809" max="4809" width="16.5703125" style="1" customWidth="1"/>
    <col min="4810" max="4810" width="49" style="1" customWidth="1"/>
    <col min="4811" max="4811" width="31.5703125" style="1" customWidth="1"/>
    <col min="4812" max="4812" width="9.42578125" style="1" customWidth="1"/>
    <col min="4813" max="4813" width="17.5703125" style="1" customWidth="1"/>
    <col min="4814" max="5054" width="9.140625" style="1"/>
    <col min="5055" max="5055" width="8.5703125" style="1" customWidth="1"/>
    <col min="5056" max="5056" width="42.42578125" style="1" customWidth="1"/>
    <col min="5057" max="5057" width="19.5703125" style="1" customWidth="1"/>
    <col min="5058" max="5058" width="11.5703125" style="1" customWidth="1"/>
    <col min="5059" max="5060" width="10.42578125" style="1" customWidth="1"/>
    <col min="5061" max="5061" width="13.42578125" style="1" customWidth="1"/>
    <col min="5062" max="5062" width="11.5703125" style="1" customWidth="1"/>
    <col min="5063" max="5064" width="25.5703125" style="1" customWidth="1"/>
    <col min="5065" max="5065" width="16.5703125" style="1" customWidth="1"/>
    <col min="5066" max="5066" width="49" style="1" customWidth="1"/>
    <col min="5067" max="5067" width="31.5703125" style="1" customWidth="1"/>
    <col min="5068" max="5068" width="9.42578125" style="1" customWidth="1"/>
    <col min="5069" max="5069" width="17.5703125" style="1" customWidth="1"/>
    <col min="5070" max="5310" width="9.140625" style="1"/>
    <col min="5311" max="5311" width="8.5703125" style="1" customWidth="1"/>
    <col min="5312" max="5312" width="42.42578125" style="1" customWidth="1"/>
    <col min="5313" max="5313" width="19.5703125" style="1" customWidth="1"/>
    <col min="5314" max="5314" width="11.5703125" style="1" customWidth="1"/>
    <col min="5315" max="5316" width="10.42578125" style="1" customWidth="1"/>
    <col min="5317" max="5317" width="13.42578125" style="1" customWidth="1"/>
    <col min="5318" max="5318" width="11.5703125" style="1" customWidth="1"/>
    <col min="5319" max="5320" width="25.5703125" style="1" customWidth="1"/>
    <col min="5321" max="5321" width="16.5703125" style="1" customWidth="1"/>
    <col min="5322" max="5322" width="49" style="1" customWidth="1"/>
    <col min="5323" max="5323" width="31.5703125" style="1" customWidth="1"/>
    <col min="5324" max="5324" width="9.42578125" style="1" customWidth="1"/>
    <col min="5325" max="5325" width="17.5703125" style="1" customWidth="1"/>
    <col min="5326" max="5566" width="9.140625" style="1"/>
    <col min="5567" max="5567" width="8.5703125" style="1" customWidth="1"/>
    <col min="5568" max="5568" width="42.42578125" style="1" customWidth="1"/>
    <col min="5569" max="5569" width="19.5703125" style="1" customWidth="1"/>
    <col min="5570" max="5570" width="11.5703125" style="1" customWidth="1"/>
    <col min="5571" max="5572" width="10.42578125" style="1" customWidth="1"/>
    <col min="5573" max="5573" width="13.42578125" style="1" customWidth="1"/>
    <col min="5574" max="5574" width="11.5703125" style="1" customWidth="1"/>
    <col min="5575" max="5576" width="25.5703125" style="1" customWidth="1"/>
    <col min="5577" max="5577" width="16.5703125" style="1" customWidth="1"/>
    <col min="5578" max="5578" width="49" style="1" customWidth="1"/>
    <col min="5579" max="5579" width="31.5703125" style="1" customWidth="1"/>
    <col min="5580" max="5580" width="9.42578125" style="1" customWidth="1"/>
    <col min="5581" max="5581" width="17.5703125" style="1" customWidth="1"/>
    <col min="5582" max="5822" width="9.140625" style="1"/>
    <col min="5823" max="5823" width="8.5703125" style="1" customWidth="1"/>
    <col min="5824" max="5824" width="42.42578125" style="1" customWidth="1"/>
    <col min="5825" max="5825" width="19.5703125" style="1" customWidth="1"/>
    <col min="5826" max="5826" width="11.5703125" style="1" customWidth="1"/>
    <col min="5827" max="5828" width="10.42578125" style="1" customWidth="1"/>
    <col min="5829" max="5829" width="13.42578125" style="1" customWidth="1"/>
    <col min="5830" max="5830" width="11.5703125" style="1" customWidth="1"/>
    <col min="5831" max="5832" width="25.5703125" style="1" customWidth="1"/>
    <col min="5833" max="5833" width="16.5703125" style="1" customWidth="1"/>
    <col min="5834" max="5834" width="49" style="1" customWidth="1"/>
    <col min="5835" max="5835" width="31.5703125" style="1" customWidth="1"/>
    <col min="5836" max="5836" width="9.42578125" style="1" customWidth="1"/>
    <col min="5837" max="5837" width="17.5703125" style="1" customWidth="1"/>
    <col min="5838" max="6078" width="9.140625" style="1"/>
    <col min="6079" max="6079" width="8.5703125" style="1" customWidth="1"/>
    <col min="6080" max="6080" width="42.42578125" style="1" customWidth="1"/>
    <col min="6081" max="6081" width="19.5703125" style="1" customWidth="1"/>
    <col min="6082" max="6082" width="11.5703125" style="1" customWidth="1"/>
    <col min="6083" max="6084" width="10.42578125" style="1" customWidth="1"/>
    <col min="6085" max="6085" width="13.42578125" style="1" customWidth="1"/>
    <col min="6086" max="6086" width="11.5703125" style="1" customWidth="1"/>
    <col min="6087" max="6088" width="25.5703125" style="1" customWidth="1"/>
    <col min="6089" max="6089" width="16.5703125" style="1" customWidth="1"/>
    <col min="6090" max="6090" width="49" style="1" customWidth="1"/>
    <col min="6091" max="6091" width="31.5703125" style="1" customWidth="1"/>
    <col min="6092" max="6092" width="9.42578125" style="1" customWidth="1"/>
    <col min="6093" max="6093" width="17.5703125" style="1" customWidth="1"/>
    <col min="6094" max="6334" width="9.140625" style="1"/>
    <col min="6335" max="6335" width="8.5703125" style="1" customWidth="1"/>
    <col min="6336" max="6336" width="42.42578125" style="1" customWidth="1"/>
    <col min="6337" max="6337" width="19.5703125" style="1" customWidth="1"/>
    <col min="6338" max="6338" width="11.5703125" style="1" customWidth="1"/>
    <col min="6339" max="6340" width="10.42578125" style="1" customWidth="1"/>
    <col min="6341" max="6341" width="13.42578125" style="1" customWidth="1"/>
    <col min="6342" max="6342" width="11.5703125" style="1" customWidth="1"/>
    <col min="6343" max="6344" width="25.5703125" style="1" customWidth="1"/>
    <col min="6345" max="6345" width="16.5703125" style="1" customWidth="1"/>
    <col min="6346" max="6346" width="49" style="1" customWidth="1"/>
    <col min="6347" max="6347" width="31.5703125" style="1" customWidth="1"/>
    <col min="6348" max="6348" width="9.42578125" style="1" customWidth="1"/>
    <col min="6349" max="6349" width="17.5703125" style="1" customWidth="1"/>
    <col min="6350" max="6590" width="9.140625" style="1"/>
    <col min="6591" max="6591" width="8.5703125" style="1" customWidth="1"/>
    <col min="6592" max="6592" width="42.42578125" style="1" customWidth="1"/>
    <col min="6593" max="6593" width="19.5703125" style="1" customWidth="1"/>
    <col min="6594" max="6594" width="11.5703125" style="1" customWidth="1"/>
    <col min="6595" max="6596" width="10.42578125" style="1" customWidth="1"/>
    <col min="6597" max="6597" width="13.42578125" style="1" customWidth="1"/>
    <col min="6598" max="6598" width="11.5703125" style="1" customWidth="1"/>
    <col min="6599" max="6600" width="25.5703125" style="1" customWidth="1"/>
    <col min="6601" max="6601" width="16.5703125" style="1" customWidth="1"/>
    <col min="6602" max="6602" width="49" style="1" customWidth="1"/>
    <col min="6603" max="6603" width="31.5703125" style="1" customWidth="1"/>
    <col min="6604" max="6604" width="9.42578125" style="1" customWidth="1"/>
    <col min="6605" max="6605" width="17.5703125" style="1" customWidth="1"/>
    <col min="6606" max="6846" width="9.140625" style="1"/>
    <col min="6847" max="6847" width="8.5703125" style="1" customWidth="1"/>
    <col min="6848" max="6848" width="42.42578125" style="1" customWidth="1"/>
    <col min="6849" max="6849" width="19.5703125" style="1" customWidth="1"/>
    <col min="6850" max="6850" width="11.5703125" style="1" customWidth="1"/>
    <col min="6851" max="6852" width="10.42578125" style="1" customWidth="1"/>
    <col min="6853" max="6853" width="13.42578125" style="1" customWidth="1"/>
    <col min="6854" max="6854" width="11.5703125" style="1" customWidth="1"/>
    <col min="6855" max="6856" width="25.5703125" style="1" customWidth="1"/>
    <col min="6857" max="6857" width="16.5703125" style="1" customWidth="1"/>
    <col min="6858" max="6858" width="49" style="1" customWidth="1"/>
    <col min="6859" max="6859" width="31.5703125" style="1" customWidth="1"/>
    <col min="6860" max="6860" width="9.42578125" style="1" customWidth="1"/>
    <col min="6861" max="6861" width="17.5703125" style="1" customWidth="1"/>
    <col min="6862" max="7102" width="9.140625" style="1"/>
    <col min="7103" max="7103" width="8.5703125" style="1" customWidth="1"/>
    <col min="7104" max="7104" width="42.42578125" style="1" customWidth="1"/>
    <col min="7105" max="7105" width="19.5703125" style="1" customWidth="1"/>
    <col min="7106" max="7106" width="11.5703125" style="1" customWidth="1"/>
    <col min="7107" max="7108" width="10.42578125" style="1" customWidth="1"/>
    <col min="7109" max="7109" width="13.42578125" style="1" customWidth="1"/>
    <col min="7110" max="7110" width="11.5703125" style="1" customWidth="1"/>
    <col min="7111" max="7112" width="25.5703125" style="1" customWidth="1"/>
    <col min="7113" max="7113" width="16.5703125" style="1" customWidth="1"/>
    <col min="7114" max="7114" width="49" style="1" customWidth="1"/>
    <col min="7115" max="7115" width="31.5703125" style="1" customWidth="1"/>
    <col min="7116" max="7116" width="9.42578125" style="1" customWidth="1"/>
    <col min="7117" max="7117" width="17.5703125" style="1" customWidth="1"/>
    <col min="7118" max="7358" width="9.140625" style="1"/>
    <col min="7359" max="7359" width="8.5703125" style="1" customWidth="1"/>
    <col min="7360" max="7360" width="42.42578125" style="1" customWidth="1"/>
    <col min="7361" max="7361" width="19.5703125" style="1" customWidth="1"/>
    <col min="7362" max="7362" width="11.5703125" style="1" customWidth="1"/>
    <col min="7363" max="7364" width="10.42578125" style="1" customWidth="1"/>
    <col min="7365" max="7365" width="13.42578125" style="1" customWidth="1"/>
    <col min="7366" max="7366" width="11.5703125" style="1" customWidth="1"/>
    <col min="7367" max="7368" width="25.5703125" style="1" customWidth="1"/>
    <col min="7369" max="7369" width="16.5703125" style="1" customWidth="1"/>
    <col min="7370" max="7370" width="49" style="1" customWidth="1"/>
    <col min="7371" max="7371" width="31.5703125" style="1" customWidth="1"/>
    <col min="7372" max="7372" width="9.42578125" style="1" customWidth="1"/>
    <col min="7373" max="7373" width="17.5703125" style="1" customWidth="1"/>
    <col min="7374" max="7614" width="9.140625" style="1"/>
    <col min="7615" max="7615" width="8.5703125" style="1" customWidth="1"/>
    <col min="7616" max="7616" width="42.42578125" style="1" customWidth="1"/>
    <col min="7617" max="7617" width="19.5703125" style="1" customWidth="1"/>
    <col min="7618" max="7618" width="11.5703125" style="1" customWidth="1"/>
    <col min="7619" max="7620" width="10.42578125" style="1" customWidth="1"/>
    <col min="7621" max="7621" width="13.42578125" style="1" customWidth="1"/>
    <col min="7622" max="7622" width="11.5703125" style="1" customWidth="1"/>
    <col min="7623" max="7624" width="25.5703125" style="1" customWidth="1"/>
    <col min="7625" max="7625" width="16.5703125" style="1" customWidth="1"/>
    <col min="7626" max="7626" width="49" style="1" customWidth="1"/>
    <col min="7627" max="7627" width="31.5703125" style="1" customWidth="1"/>
    <col min="7628" max="7628" width="9.42578125" style="1" customWidth="1"/>
    <col min="7629" max="7629" width="17.5703125" style="1" customWidth="1"/>
    <col min="7630" max="7870" width="9.140625" style="1"/>
    <col min="7871" max="7871" width="8.5703125" style="1" customWidth="1"/>
    <col min="7872" max="7872" width="42.42578125" style="1" customWidth="1"/>
    <col min="7873" max="7873" width="19.5703125" style="1" customWidth="1"/>
    <col min="7874" max="7874" width="11.5703125" style="1" customWidth="1"/>
    <col min="7875" max="7876" width="10.42578125" style="1" customWidth="1"/>
    <col min="7877" max="7877" width="13.42578125" style="1" customWidth="1"/>
    <col min="7878" max="7878" width="11.5703125" style="1" customWidth="1"/>
    <col min="7879" max="7880" width="25.5703125" style="1" customWidth="1"/>
    <col min="7881" max="7881" width="16.5703125" style="1" customWidth="1"/>
    <col min="7882" max="7882" width="49" style="1" customWidth="1"/>
    <col min="7883" max="7883" width="31.5703125" style="1" customWidth="1"/>
    <col min="7884" max="7884" width="9.42578125" style="1" customWidth="1"/>
    <col min="7885" max="7885" width="17.5703125" style="1" customWidth="1"/>
    <col min="7886" max="8126" width="9.140625" style="1"/>
    <col min="8127" max="8127" width="8.5703125" style="1" customWidth="1"/>
    <col min="8128" max="8128" width="42.42578125" style="1" customWidth="1"/>
    <col min="8129" max="8129" width="19.5703125" style="1" customWidth="1"/>
    <col min="8130" max="8130" width="11.5703125" style="1" customWidth="1"/>
    <col min="8131" max="8132" width="10.42578125" style="1" customWidth="1"/>
    <col min="8133" max="8133" width="13.42578125" style="1" customWidth="1"/>
    <col min="8134" max="8134" width="11.5703125" style="1" customWidth="1"/>
    <col min="8135" max="8136" width="25.5703125" style="1" customWidth="1"/>
    <col min="8137" max="8137" width="16.5703125" style="1" customWidth="1"/>
    <col min="8138" max="8138" width="49" style="1" customWidth="1"/>
    <col min="8139" max="8139" width="31.5703125" style="1" customWidth="1"/>
    <col min="8140" max="8140" width="9.42578125" style="1" customWidth="1"/>
    <col min="8141" max="8141" width="17.5703125" style="1" customWidth="1"/>
    <col min="8142" max="8382" width="9.140625" style="1"/>
    <col min="8383" max="8383" width="8.5703125" style="1" customWidth="1"/>
    <col min="8384" max="8384" width="42.42578125" style="1" customWidth="1"/>
    <col min="8385" max="8385" width="19.5703125" style="1" customWidth="1"/>
    <col min="8386" max="8386" width="11.5703125" style="1" customWidth="1"/>
    <col min="8387" max="8388" width="10.42578125" style="1" customWidth="1"/>
    <col min="8389" max="8389" width="13.42578125" style="1" customWidth="1"/>
    <col min="8390" max="8390" width="11.5703125" style="1" customWidth="1"/>
    <col min="8391" max="8392" width="25.5703125" style="1" customWidth="1"/>
    <col min="8393" max="8393" width="16.5703125" style="1" customWidth="1"/>
    <col min="8394" max="8394" width="49" style="1" customWidth="1"/>
    <col min="8395" max="8395" width="31.5703125" style="1" customWidth="1"/>
    <col min="8396" max="8396" width="9.42578125" style="1" customWidth="1"/>
    <col min="8397" max="8397" width="17.5703125" style="1" customWidth="1"/>
    <col min="8398" max="8638" width="9.140625" style="1"/>
    <col min="8639" max="8639" width="8.5703125" style="1" customWidth="1"/>
    <col min="8640" max="8640" width="42.42578125" style="1" customWidth="1"/>
    <col min="8641" max="8641" width="19.5703125" style="1" customWidth="1"/>
    <col min="8642" max="8642" width="11.5703125" style="1" customWidth="1"/>
    <col min="8643" max="8644" width="10.42578125" style="1" customWidth="1"/>
    <col min="8645" max="8645" width="13.42578125" style="1" customWidth="1"/>
    <col min="8646" max="8646" width="11.5703125" style="1" customWidth="1"/>
    <col min="8647" max="8648" width="25.5703125" style="1" customWidth="1"/>
    <col min="8649" max="8649" width="16.5703125" style="1" customWidth="1"/>
    <col min="8650" max="8650" width="49" style="1" customWidth="1"/>
    <col min="8651" max="8651" width="31.5703125" style="1" customWidth="1"/>
    <col min="8652" max="8652" width="9.42578125" style="1" customWidth="1"/>
    <col min="8653" max="8653" width="17.5703125" style="1" customWidth="1"/>
    <col min="8654" max="8894" width="9.140625" style="1"/>
    <col min="8895" max="8895" width="8.5703125" style="1" customWidth="1"/>
    <col min="8896" max="8896" width="42.42578125" style="1" customWidth="1"/>
    <col min="8897" max="8897" width="19.5703125" style="1" customWidth="1"/>
    <col min="8898" max="8898" width="11.5703125" style="1" customWidth="1"/>
    <col min="8899" max="8900" width="10.42578125" style="1" customWidth="1"/>
    <col min="8901" max="8901" width="13.42578125" style="1" customWidth="1"/>
    <col min="8902" max="8902" width="11.5703125" style="1" customWidth="1"/>
    <col min="8903" max="8904" width="25.5703125" style="1" customWidth="1"/>
    <col min="8905" max="8905" width="16.5703125" style="1" customWidth="1"/>
    <col min="8906" max="8906" width="49" style="1" customWidth="1"/>
    <col min="8907" max="8907" width="31.5703125" style="1" customWidth="1"/>
    <col min="8908" max="8908" width="9.42578125" style="1" customWidth="1"/>
    <col min="8909" max="8909" width="17.5703125" style="1" customWidth="1"/>
    <col min="8910" max="9150" width="9.140625" style="1"/>
    <col min="9151" max="9151" width="8.5703125" style="1" customWidth="1"/>
    <col min="9152" max="9152" width="42.42578125" style="1" customWidth="1"/>
    <col min="9153" max="9153" width="19.5703125" style="1" customWidth="1"/>
    <col min="9154" max="9154" width="11.5703125" style="1" customWidth="1"/>
    <col min="9155" max="9156" width="10.42578125" style="1" customWidth="1"/>
    <col min="9157" max="9157" width="13.42578125" style="1" customWidth="1"/>
    <col min="9158" max="9158" width="11.5703125" style="1" customWidth="1"/>
    <col min="9159" max="9160" width="25.5703125" style="1" customWidth="1"/>
    <col min="9161" max="9161" width="16.5703125" style="1" customWidth="1"/>
    <col min="9162" max="9162" width="49" style="1" customWidth="1"/>
    <col min="9163" max="9163" width="31.5703125" style="1" customWidth="1"/>
    <col min="9164" max="9164" width="9.42578125" style="1" customWidth="1"/>
    <col min="9165" max="9165" width="17.5703125" style="1" customWidth="1"/>
    <col min="9166" max="9406" width="9.140625" style="1"/>
    <col min="9407" max="9407" width="8.5703125" style="1" customWidth="1"/>
    <col min="9408" max="9408" width="42.42578125" style="1" customWidth="1"/>
    <col min="9409" max="9409" width="19.5703125" style="1" customWidth="1"/>
    <col min="9410" max="9410" width="11.5703125" style="1" customWidth="1"/>
    <col min="9411" max="9412" width="10.42578125" style="1" customWidth="1"/>
    <col min="9413" max="9413" width="13.42578125" style="1" customWidth="1"/>
    <col min="9414" max="9414" width="11.5703125" style="1" customWidth="1"/>
    <col min="9415" max="9416" width="25.5703125" style="1" customWidth="1"/>
    <col min="9417" max="9417" width="16.5703125" style="1" customWidth="1"/>
    <col min="9418" max="9418" width="49" style="1" customWidth="1"/>
    <col min="9419" max="9419" width="31.5703125" style="1" customWidth="1"/>
    <col min="9420" max="9420" width="9.42578125" style="1" customWidth="1"/>
    <col min="9421" max="9421" width="17.5703125" style="1" customWidth="1"/>
    <col min="9422" max="9662" width="9.140625" style="1"/>
    <col min="9663" max="9663" width="8.5703125" style="1" customWidth="1"/>
    <col min="9664" max="9664" width="42.42578125" style="1" customWidth="1"/>
    <col min="9665" max="9665" width="19.5703125" style="1" customWidth="1"/>
    <col min="9666" max="9666" width="11.5703125" style="1" customWidth="1"/>
    <col min="9667" max="9668" width="10.42578125" style="1" customWidth="1"/>
    <col min="9669" max="9669" width="13.42578125" style="1" customWidth="1"/>
    <col min="9670" max="9670" width="11.5703125" style="1" customWidth="1"/>
    <col min="9671" max="9672" width="25.5703125" style="1" customWidth="1"/>
    <col min="9673" max="9673" width="16.5703125" style="1" customWidth="1"/>
    <col min="9674" max="9674" width="49" style="1" customWidth="1"/>
    <col min="9675" max="9675" width="31.5703125" style="1" customWidth="1"/>
    <col min="9676" max="9676" width="9.42578125" style="1" customWidth="1"/>
    <col min="9677" max="9677" width="17.5703125" style="1" customWidth="1"/>
    <col min="9678" max="9918" width="9.140625" style="1"/>
    <col min="9919" max="9919" width="8.5703125" style="1" customWidth="1"/>
    <col min="9920" max="9920" width="42.42578125" style="1" customWidth="1"/>
    <col min="9921" max="9921" width="19.5703125" style="1" customWidth="1"/>
    <col min="9922" max="9922" width="11.5703125" style="1" customWidth="1"/>
    <col min="9923" max="9924" width="10.42578125" style="1" customWidth="1"/>
    <col min="9925" max="9925" width="13.42578125" style="1" customWidth="1"/>
    <col min="9926" max="9926" width="11.5703125" style="1" customWidth="1"/>
    <col min="9927" max="9928" width="25.5703125" style="1" customWidth="1"/>
    <col min="9929" max="9929" width="16.5703125" style="1" customWidth="1"/>
    <col min="9930" max="9930" width="49" style="1" customWidth="1"/>
    <col min="9931" max="9931" width="31.5703125" style="1" customWidth="1"/>
    <col min="9932" max="9932" width="9.42578125" style="1" customWidth="1"/>
    <col min="9933" max="9933" width="17.5703125" style="1" customWidth="1"/>
    <col min="9934" max="10174" width="9.140625" style="1"/>
    <col min="10175" max="10175" width="8.5703125" style="1" customWidth="1"/>
    <col min="10176" max="10176" width="42.42578125" style="1" customWidth="1"/>
    <col min="10177" max="10177" width="19.5703125" style="1" customWidth="1"/>
    <col min="10178" max="10178" width="11.5703125" style="1" customWidth="1"/>
    <col min="10179" max="10180" width="10.42578125" style="1" customWidth="1"/>
    <col min="10181" max="10181" width="13.42578125" style="1" customWidth="1"/>
    <col min="10182" max="10182" width="11.5703125" style="1" customWidth="1"/>
    <col min="10183" max="10184" width="25.5703125" style="1" customWidth="1"/>
    <col min="10185" max="10185" width="16.5703125" style="1" customWidth="1"/>
    <col min="10186" max="10186" width="49" style="1" customWidth="1"/>
    <col min="10187" max="10187" width="31.5703125" style="1" customWidth="1"/>
    <col min="10188" max="10188" width="9.42578125" style="1" customWidth="1"/>
    <col min="10189" max="10189" width="17.5703125" style="1" customWidth="1"/>
    <col min="10190" max="10430" width="9.140625" style="1"/>
    <col min="10431" max="10431" width="8.5703125" style="1" customWidth="1"/>
    <col min="10432" max="10432" width="42.42578125" style="1" customWidth="1"/>
    <col min="10433" max="10433" width="19.5703125" style="1" customWidth="1"/>
    <col min="10434" max="10434" width="11.5703125" style="1" customWidth="1"/>
    <col min="10435" max="10436" width="10.42578125" style="1" customWidth="1"/>
    <col min="10437" max="10437" width="13.42578125" style="1" customWidth="1"/>
    <col min="10438" max="10438" width="11.5703125" style="1" customWidth="1"/>
    <col min="10439" max="10440" width="25.5703125" style="1" customWidth="1"/>
    <col min="10441" max="10441" width="16.5703125" style="1" customWidth="1"/>
    <col min="10442" max="10442" width="49" style="1" customWidth="1"/>
    <col min="10443" max="10443" width="31.5703125" style="1" customWidth="1"/>
    <col min="10444" max="10444" width="9.42578125" style="1" customWidth="1"/>
    <col min="10445" max="10445" width="17.5703125" style="1" customWidth="1"/>
    <col min="10446" max="10686" width="9.140625" style="1"/>
    <col min="10687" max="10687" width="8.5703125" style="1" customWidth="1"/>
    <col min="10688" max="10688" width="42.42578125" style="1" customWidth="1"/>
    <col min="10689" max="10689" width="19.5703125" style="1" customWidth="1"/>
    <col min="10690" max="10690" width="11.5703125" style="1" customWidth="1"/>
    <col min="10691" max="10692" width="10.42578125" style="1" customWidth="1"/>
    <col min="10693" max="10693" width="13.42578125" style="1" customWidth="1"/>
    <col min="10694" max="10694" width="11.5703125" style="1" customWidth="1"/>
    <col min="10695" max="10696" width="25.5703125" style="1" customWidth="1"/>
    <col min="10697" max="10697" width="16.5703125" style="1" customWidth="1"/>
    <col min="10698" max="10698" width="49" style="1" customWidth="1"/>
    <col min="10699" max="10699" width="31.5703125" style="1" customWidth="1"/>
    <col min="10700" max="10700" width="9.42578125" style="1" customWidth="1"/>
    <col min="10701" max="10701" width="17.5703125" style="1" customWidth="1"/>
    <col min="10702" max="10942" width="9.140625" style="1"/>
    <col min="10943" max="10943" width="8.5703125" style="1" customWidth="1"/>
    <col min="10944" max="10944" width="42.42578125" style="1" customWidth="1"/>
    <col min="10945" max="10945" width="19.5703125" style="1" customWidth="1"/>
    <col min="10946" max="10946" width="11.5703125" style="1" customWidth="1"/>
    <col min="10947" max="10948" width="10.42578125" style="1" customWidth="1"/>
    <col min="10949" max="10949" width="13.42578125" style="1" customWidth="1"/>
    <col min="10950" max="10950" width="11.5703125" style="1" customWidth="1"/>
    <col min="10951" max="10952" width="25.5703125" style="1" customWidth="1"/>
    <col min="10953" max="10953" width="16.5703125" style="1" customWidth="1"/>
    <col min="10954" max="10954" width="49" style="1" customWidth="1"/>
    <col min="10955" max="10955" width="31.5703125" style="1" customWidth="1"/>
    <col min="10956" max="10956" width="9.42578125" style="1" customWidth="1"/>
    <col min="10957" max="10957" width="17.5703125" style="1" customWidth="1"/>
    <col min="10958" max="11198" width="9.140625" style="1"/>
    <col min="11199" max="11199" width="8.5703125" style="1" customWidth="1"/>
    <col min="11200" max="11200" width="42.42578125" style="1" customWidth="1"/>
    <col min="11201" max="11201" width="19.5703125" style="1" customWidth="1"/>
    <col min="11202" max="11202" width="11.5703125" style="1" customWidth="1"/>
    <col min="11203" max="11204" width="10.42578125" style="1" customWidth="1"/>
    <col min="11205" max="11205" width="13.42578125" style="1" customWidth="1"/>
    <col min="11206" max="11206" width="11.5703125" style="1" customWidth="1"/>
    <col min="11207" max="11208" width="25.5703125" style="1" customWidth="1"/>
    <col min="11209" max="11209" width="16.5703125" style="1" customWidth="1"/>
    <col min="11210" max="11210" width="49" style="1" customWidth="1"/>
    <col min="11211" max="11211" width="31.5703125" style="1" customWidth="1"/>
    <col min="11212" max="11212" width="9.42578125" style="1" customWidth="1"/>
    <col min="11213" max="11213" width="17.5703125" style="1" customWidth="1"/>
    <col min="11214" max="11454" width="9.140625" style="1"/>
    <col min="11455" max="11455" width="8.5703125" style="1" customWidth="1"/>
    <col min="11456" max="11456" width="42.42578125" style="1" customWidth="1"/>
    <col min="11457" max="11457" width="19.5703125" style="1" customWidth="1"/>
    <col min="11458" max="11458" width="11.5703125" style="1" customWidth="1"/>
    <col min="11459" max="11460" width="10.42578125" style="1" customWidth="1"/>
    <col min="11461" max="11461" width="13.42578125" style="1" customWidth="1"/>
    <col min="11462" max="11462" width="11.5703125" style="1" customWidth="1"/>
    <col min="11463" max="11464" width="25.5703125" style="1" customWidth="1"/>
    <col min="11465" max="11465" width="16.5703125" style="1" customWidth="1"/>
    <col min="11466" max="11466" width="49" style="1" customWidth="1"/>
    <col min="11467" max="11467" width="31.5703125" style="1" customWidth="1"/>
    <col min="11468" max="11468" width="9.42578125" style="1" customWidth="1"/>
    <col min="11469" max="11469" width="17.5703125" style="1" customWidth="1"/>
    <col min="11470" max="11710" width="9.140625" style="1"/>
    <col min="11711" max="11711" width="8.5703125" style="1" customWidth="1"/>
    <col min="11712" max="11712" width="42.42578125" style="1" customWidth="1"/>
    <col min="11713" max="11713" width="19.5703125" style="1" customWidth="1"/>
    <col min="11714" max="11714" width="11.5703125" style="1" customWidth="1"/>
    <col min="11715" max="11716" width="10.42578125" style="1" customWidth="1"/>
    <col min="11717" max="11717" width="13.42578125" style="1" customWidth="1"/>
    <col min="11718" max="11718" width="11.5703125" style="1" customWidth="1"/>
    <col min="11719" max="11720" width="25.5703125" style="1" customWidth="1"/>
    <col min="11721" max="11721" width="16.5703125" style="1" customWidth="1"/>
    <col min="11722" max="11722" width="49" style="1" customWidth="1"/>
    <col min="11723" max="11723" width="31.5703125" style="1" customWidth="1"/>
    <col min="11724" max="11724" width="9.42578125" style="1" customWidth="1"/>
    <col min="11725" max="11725" width="17.5703125" style="1" customWidth="1"/>
    <col min="11726" max="11966" width="9.140625" style="1"/>
    <col min="11967" max="11967" width="8.5703125" style="1" customWidth="1"/>
    <col min="11968" max="11968" width="42.42578125" style="1" customWidth="1"/>
    <col min="11969" max="11969" width="19.5703125" style="1" customWidth="1"/>
    <col min="11970" max="11970" width="11.5703125" style="1" customWidth="1"/>
    <col min="11971" max="11972" width="10.42578125" style="1" customWidth="1"/>
    <col min="11973" max="11973" width="13.42578125" style="1" customWidth="1"/>
    <col min="11974" max="11974" width="11.5703125" style="1" customWidth="1"/>
    <col min="11975" max="11976" width="25.5703125" style="1" customWidth="1"/>
    <col min="11977" max="11977" width="16.5703125" style="1" customWidth="1"/>
    <col min="11978" max="11978" width="49" style="1" customWidth="1"/>
    <col min="11979" max="11979" width="31.5703125" style="1" customWidth="1"/>
    <col min="11980" max="11980" width="9.42578125" style="1" customWidth="1"/>
    <col min="11981" max="11981" width="17.5703125" style="1" customWidth="1"/>
    <col min="11982" max="12222" width="9.140625" style="1"/>
    <col min="12223" max="12223" width="8.5703125" style="1" customWidth="1"/>
    <col min="12224" max="12224" width="42.42578125" style="1" customWidth="1"/>
    <col min="12225" max="12225" width="19.5703125" style="1" customWidth="1"/>
    <col min="12226" max="12226" width="11.5703125" style="1" customWidth="1"/>
    <col min="12227" max="12228" width="10.42578125" style="1" customWidth="1"/>
    <col min="12229" max="12229" width="13.42578125" style="1" customWidth="1"/>
    <col min="12230" max="12230" width="11.5703125" style="1" customWidth="1"/>
    <col min="12231" max="12232" width="25.5703125" style="1" customWidth="1"/>
    <col min="12233" max="12233" width="16.5703125" style="1" customWidth="1"/>
    <col min="12234" max="12234" width="49" style="1" customWidth="1"/>
    <col min="12235" max="12235" width="31.5703125" style="1" customWidth="1"/>
    <col min="12236" max="12236" width="9.42578125" style="1" customWidth="1"/>
    <col min="12237" max="12237" width="17.5703125" style="1" customWidth="1"/>
    <col min="12238" max="12478" width="9.140625" style="1"/>
    <col min="12479" max="12479" width="8.5703125" style="1" customWidth="1"/>
    <col min="12480" max="12480" width="42.42578125" style="1" customWidth="1"/>
    <col min="12481" max="12481" width="19.5703125" style="1" customWidth="1"/>
    <col min="12482" max="12482" width="11.5703125" style="1" customWidth="1"/>
    <col min="12483" max="12484" width="10.42578125" style="1" customWidth="1"/>
    <col min="12485" max="12485" width="13.42578125" style="1" customWidth="1"/>
    <col min="12486" max="12486" width="11.5703125" style="1" customWidth="1"/>
    <col min="12487" max="12488" width="25.5703125" style="1" customWidth="1"/>
    <col min="12489" max="12489" width="16.5703125" style="1" customWidth="1"/>
    <col min="12490" max="12490" width="49" style="1" customWidth="1"/>
    <col min="12491" max="12491" width="31.5703125" style="1" customWidth="1"/>
    <col min="12492" max="12492" width="9.42578125" style="1" customWidth="1"/>
    <col min="12493" max="12493" width="17.5703125" style="1" customWidth="1"/>
    <col min="12494" max="12734" width="9.140625" style="1"/>
    <col min="12735" max="12735" width="8.5703125" style="1" customWidth="1"/>
    <col min="12736" max="12736" width="42.42578125" style="1" customWidth="1"/>
    <col min="12737" max="12737" width="19.5703125" style="1" customWidth="1"/>
    <col min="12738" max="12738" width="11.5703125" style="1" customWidth="1"/>
    <col min="12739" max="12740" width="10.42578125" style="1" customWidth="1"/>
    <col min="12741" max="12741" width="13.42578125" style="1" customWidth="1"/>
    <col min="12742" max="12742" width="11.5703125" style="1" customWidth="1"/>
    <col min="12743" max="12744" width="25.5703125" style="1" customWidth="1"/>
    <col min="12745" max="12745" width="16.5703125" style="1" customWidth="1"/>
    <col min="12746" max="12746" width="49" style="1" customWidth="1"/>
    <col min="12747" max="12747" width="31.5703125" style="1" customWidth="1"/>
    <col min="12748" max="12748" width="9.42578125" style="1" customWidth="1"/>
    <col min="12749" max="12749" width="17.5703125" style="1" customWidth="1"/>
    <col min="12750" max="12990" width="9.140625" style="1"/>
    <col min="12991" max="12991" width="8.5703125" style="1" customWidth="1"/>
    <col min="12992" max="12992" width="42.42578125" style="1" customWidth="1"/>
    <col min="12993" max="12993" width="19.5703125" style="1" customWidth="1"/>
    <col min="12994" max="12994" width="11.5703125" style="1" customWidth="1"/>
    <col min="12995" max="12996" width="10.42578125" style="1" customWidth="1"/>
    <col min="12997" max="12997" width="13.42578125" style="1" customWidth="1"/>
    <col min="12998" max="12998" width="11.5703125" style="1" customWidth="1"/>
    <col min="12999" max="13000" width="25.5703125" style="1" customWidth="1"/>
    <col min="13001" max="13001" width="16.5703125" style="1" customWidth="1"/>
    <col min="13002" max="13002" width="49" style="1" customWidth="1"/>
    <col min="13003" max="13003" width="31.5703125" style="1" customWidth="1"/>
    <col min="13004" max="13004" width="9.42578125" style="1" customWidth="1"/>
    <col min="13005" max="13005" width="17.5703125" style="1" customWidth="1"/>
    <col min="13006" max="13246" width="9.140625" style="1"/>
    <col min="13247" max="13247" width="8.5703125" style="1" customWidth="1"/>
    <col min="13248" max="13248" width="42.42578125" style="1" customWidth="1"/>
    <col min="13249" max="13249" width="19.5703125" style="1" customWidth="1"/>
    <col min="13250" max="13250" width="11.5703125" style="1" customWidth="1"/>
    <col min="13251" max="13252" width="10.42578125" style="1" customWidth="1"/>
    <col min="13253" max="13253" width="13.42578125" style="1" customWidth="1"/>
    <col min="13254" max="13254" width="11.5703125" style="1" customWidth="1"/>
    <col min="13255" max="13256" width="25.5703125" style="1" customWidth="1"/>
    <col min="13257" max="13257" width="16.5703125" style="1" customWidth="1"/>
    <col min="13258" max="13258" width="49" style="1" customWidth="1"/>
    <col min="13259" max="13259" width="31.5703125" style="1" customWidth="1"/>
    <col min="13260" max="13260" width="9.42578125" style="1" customWidth="1"/>
    <col min="13261" max="13261" width="17.5703125" style="1" customWidth="1"/>
    <col min="13262" max="13502" width="9.140625" style="1"/>
    <col min="13503" max="13503" width="8.5703125" style="1" customWidth="1"/>
    <col min="13504" max="13504" width="42.42578125" style="1" customWidth="1"/>
    <col min="13505" max="13505" width="19.5703125" style="1" customWidth="1"/>
    <col min="13506" max="13506" width="11.5703125" style="1" customWidth="1"/>
    <col min="13507" max="13508" width="10.42578125" style="1" customWidth="1"/>
    <col min="13509" max="13509" width="13.42578125" style="1" customWidth="1"/>
    <col min="13510" max="13510" width="11.5703125" style="1" customWidth="1"/>
    <col min="13511" max="13512" width="25.5703125" style="1" customWidth="1"/>
    <col min="13513" max="13513" width="16.5703125" style="1" customWidth="1"/>
    <col min="13514" max="13514" width="49" style="1" customWidth="1"/>
    <col min="13515" max="13515" width="31.5703125" style="1" customWidth="1"/>
    <col min="13516" max="13516" width="9.42578125" style="1" customWidth="1"/>
    <col min="13517" max="13517" width="17.5703125" style="1" customWidth="1"/>
    <col min="13518" max="13758" width="9.140625" style="1"/>
    <col min="13759" max="13759" width="8.5703125" style="1" customWidth="1"/>
    <col min="13760" max="13760" width="42.42578125" style="1" customWidth="1"/>
    <col min="13761" max="13761" width="19.5703125" style="1" customWidth="1"/>
    <col min="13762" max="13762" width="11.5703125" style="1" customWidth="1"/>
    <col min="13763" max="13764" width="10.42578125" style="1" customWidth="1"/>
    <col min="13765" max="13765" width="13.42578125" style="1" customWidth="1"/>
    <col min="13766" max="13766" width="11.5703125" style="1" customWidth="1"/>
    <col min="13767" max="13768" width="25.5703125" style="1" customWidth="1"/>
    <col min="13769" max="13769" width="16.5703125" style="1" customWidth="1"/>
    <col min="13770" max="13770" width="49" style="1" customWidth="1"/>
    <col min="13771" max="13771" width="31.5703125" style="1" customWidth="1"/>
    <col min="13772" max="13772" width="9.42578125" style="1" customWidth="1"/>
    <col min="13773" max="13773" width="17.5703125" style="1" customWidth="1"/>
    <col min="13774" max="14014" width="9.140625" style="1"/>
    <col min="14015" max="14015" width="8.5703125" style="1" customWidth="1"/>
    <col min="14016" max="14016" width="42.42578125" style="1" customWidth="1"/>
    <col min="14017" max="14017" width="19.5703125" style="1" customWidth="1"/>
    <col min="14018" max="14018" width="11.5703125" style="1" customWidth="1"/>
    <col min="14019" max="14020" width="10.42578125" style="1" customWidth="1"/>
    <col min="14021" max="14021" width="13.42578125" style="1" customWidth="1"/>
    <col min="14022" max="14022" width="11.5703125" style="1" customWidth="1"/>
    <col min="14023" max="14024" width="25.5703125" style="1" customWidth="1"/>
    <col min="14025" max="14025" width="16.5703125" style="1" customWidth="1"/>
    <col min="14026" max="14026" width="49" style="1" customWidth="1"/>
    <col min="14027" max="14027" width="31.5703125" style="1" customWidth="1"/>
    <col min="14028" max="14028" width="9.42578125" style="1" customWidth="1"/>
    <col min="14029" max="14029" width="17.5703125" style="1" customWidth="1"/>
    <col min="14030" max="14270" width="9.140625" style="1"/>
    <col min="14271" max="14271" width="8.5703125" style="1" customWidth="1"/>
    <col min="14272" max="14272" width="42.42578125" style="1" customWidth="1"/>
    <col min="14273" max="14273" width="19.5703125" style="1" customWidth="1"/>
    <col min="14274" max="14274" width="11.5703125" style="1" customWidth="1"/>
    <col min="14275" max="14276" width="10.42578125" style="1" customWidth="1"/>
    <col min="14277" max="14277" width="13.42578125" style="1" customWidth="1"/>
    <col min="14278" max="14278" width="11.5703125" style="1" customWidth="1"/>
    <col min="14279" max="14280" width="25.5703125" style="1" customWidth="1"/>
    <col min="14281" max="14281" width="16.5703125" style="1" customWidth="1"/>
    <col min="14282" max="14282" width="49" style="1" customWidth="1"/>
    <col min="14283" max="14283" width="31.5703125" style="1" customWidth="1"/>
    <col min="14284" max="14284" width="9.42578125" style="1" customWidth="1"/>
    <col min="14285" max="14285" width="17.5703125" style="1" customWidth="1"/>
    <col min="14286" max="14526" width="9.140625" style="1"/>
    <col min="14527" max="14527" width="8.5703125" style="1" customWidth="1"/>
    <col min="14528" max="14528" width="42.42578125" style="1" customWidth="1"/>
    <col min="14529" max="14529" width="19.5703125" style="1" customWidth="1"/>
    <col min="14530" max="14530" width="11.5703125" style="1" customWidth="1"/>
    <col min="14531" max="14532" width="10.42578125" style="1" customWidth="1"/>
    <col min="14533" max="14533" width="13.42578125" style="1" customWidth="1"/>
    <col min="14534" max="14534" width="11.5703125" style="1" customWidth="1"/>
    <col min="14535" max="14536" width="25.5703125" style="1" customWidth="1"/>
    <col min="14537" max="14537" width="16.5703125" style="1" customWidth="1"/>
    <col min="14538" max="14538" width="49" style="1" customWidth="1"/>
    <col min="14539" max="14539" width="31.5703125" style="1" customWidth="1"/>
    <col min="14540" max="14540" width="9.42578125" style="1" customWidth="1"/>
    <col min="14541" max="14541" width="17.5703125" style="1" customWidth="1"/>
    <col min="14542" max="14782" width="9.140625" style="1"/>
    <col min="14783" max="14783" width="8.5703125" style="1" customWidth="1"/>
    <col min="14784" max="14784" width="42.42578125" style="1" customWidth="1"/>
    <col min="14785" max="14785" width="19.5703125" style="1" customWidth="1"/>
    <col min="14786" max="14786" width="11.5703125" style="1" customWidth="1"/>
    <col min="14787" max="14788" width="10.42578125" style="1" customWidth="1"/>
    <col min="14789" max="14789" width="13.42578125" style="1" customWidth="1"/>
    <col min="14790" max="14790" width="11.5703125" style="1" customWidth="1"/>
    <col min="14791" max="14792" width="25.5703125" style="1" customWidth="1"/>
    <col min="14793" max="14793" width="16.5703125" style="1" customWidth="1"/>
    <col min="14794" max="14794" width="49" style="1" customWidth="1"/>
    <col min="14795" max="14795" width="31.5703125" style="1" customWidth="1"/>
    <col min="14796" max="14796" width="9.42578125" style="1" customWidth="1"/>
    <col min="14797" max="14797" width="17.5703125" style="1" customWidth="1"/>
    <col min="14798" max="15038" width="9.140625" style="1"/>
    <col min="15039" max="15039" width="8.5703125" style="1" customWidth="1"/>
    <col min="15040" max="15040" width="42.42578125" style="1" customWidth="1"/>
    <col min="15041" max="15041" width="19.5703125" style="1" customWidth="1"/>
    <col min="15042" max="15042" width="11.5703125" style="1" customWidth="1"/>
    <col min="15043" max="15044" width="10.42578125" style="1" customWidth="1"/>
    <col min="15045" max="15045" width="13.42578125" style="1" customWidth="1"/>
    <col min="15046" max="15046" width="11.5703125" style="1" customWidth="1"/>
    <col min="15047" max="15048" width="25.5703125" style="1" customWidth="1"/>
    <col min="15049" max="15049" width="16.5703125" style="1" customWidth="1"/>
    <col min="15050" max="15050" width="49" style="1" customWidth="1"/>
    <col min="15051" max="15051" width="31.5703125" style="1" customWidth="1"/>
    <col min="15052" max="15052" width="9.42578125" style="1" customWidth="1"/>
    <col min="15053" max="15053" width="17.5703125" style="1" customWidth="1"/>
    <col min="15054" max="15294" width="9.140625" style="1"/>
    <col min="15295" max="15295" width="8.5703125" style="1" customWidth="1"/>
    <col min="15296" max="15296" width="42.42578125" style="1" customWidth="1"/>
    <col min="15297" max="15297" width="19.5703125" style="1" customWidth="1"/>
    <col min="15298" max="15298" width="11.5703125" style="1" customWidth="1"/>
    <col min="15299" max="15300" width="10.42578125" style="1" customWidth="1"/>
    <col min="15301" max="15301" width="13.42578125" style="1" customWidth="1"/>
    <col min="15302" max="15302" width="11.5703125" style="1" customWidth="1"/>
    <col min="15303" max="15304" width="25.5703125" style="1" customWidth="1"/>
    <col min="15305" max="15305" width="16.5703125" style="1" customWidth="1"/>
    <col min="15306" max="15306" width="49" style="1" customWidth="1"/>
    <col min="15307" max="15307" width="31.5703125" style="1" customWidth="1"/>
    <col min="15308" max="15308" width="9.42578125" style="1" customWidth="1"/>
    <col min="15309" max="15309" width="17.5703125" style="1" customWidth="1"/>
    <col min="15310" max="15550" width="9.140625" style="1"/>
    <col min="15551" max="15551" width="8.5703125" style="1" customWidth="1"/>
    <col min="15552" max="15552" width="42.42578125" style="1" customWidth="1"/>
    <col min="15553" max="15553" width="19.5703125" style="1" customWidth="1"/>
    <col min="15554" max="15554" width="11.5703125" style="1" customWidth="1"/>
    <col min="15555" max="15556" width="10.42578125" style="1" customWidth="1"/>
    <col min="15557" max="15557" width="13.42578125" style="1" customWidth="1"/>
    <col min="15558" max="15558" width="11.5703125" style="1" customWidth="1"/>
    <col min="15559" max="15560" width="25.5703125" style="1" customWidth="1"/>
    <col min="15561" max="15561" width="16.5703125" style="1" customWidth="1"/>
    <col min="15562" max="15562" width="49" style="1" customWidth="1"/>
    <col min="15563" max="15563" width="31.5703125" style="1" customWidth="1"/>
    <col min="15564" max="15564" width="9.42578125" style="1" customWidth="1"/>
    <col min="15565" max="15565" width="17.5703125" style="1" customWidth="1"/>
    <col min="15566" max="15806" width="9.140625" style="1"/>
    <col min="15807" max="15807" width="8.5703125" style="1" customWidth="1"/>
    <col min="15808" max="15808" width="42.42578125" style="1" customWidth="1"/>
    <col min="15809" max="15809" width="19.5703125" style="1" customWidth="1"/>
    <col min="15810" max="15810" width="11.5703125" style="1" customWidth="1"/>
    <col min="15811" max="15812" width="10.42578125" style="1" customWidth="1"/>
    <col min="15813" max="15813" width="13.42578125" style="1" customWidth="1"/>
    <col min="15814" max="15814" width="11.5703125" style="1" customWidth="1"/>
    <col min="15815" max="15816" width="25.5703125" style="1" customWidth="1"/>
    <col min="15817" max="15817" width="16.5703125" style="1" customWidth="1"/>
    <col min="15818" max="15818" width="49" style="1" customWidth="1"/>
    <col min="15819" max="15819" width="31.5703125" style="1" customWidth="1"/>
    <col min="15820" max="15820" width="9.42578125" style="1" customWidth="1"/>
    <col min="15821" max="15821" width="17.5703125" style="1" customWidth="1"/>
    <col min="15822" max="16062" width="9.140625" style="1"/>
    <col min="16063" max="16063" width="8.5703125" style="1" customWidth="1"/>
    <col min="16064" max="16064" width="42.42578125" style="1" customWidth="1"/>
    <col min="16065" max="16065" width="19.5703125" style="1" customWidth="1"/>
    <col min="16066" max="16066" width="11.5703125" style="1" customWidth="1"/>
    <col min="16067" max="16068" width="10.42578125" style="1" customWidth="1"/>
    <col min="16069" max="16069" width="13.42578125" style="1" customWidth="1"/>
    <col min="16070" max="16070" width="11.5703125" style="1" customWidth="1"/>
    <col min="16071" max="16072" width="25.5703125" style="1" customWidth="1"/>
    <col min="16073" max="16073" width="16.5703125" style="1" customWidth="1"/>
    <col min="16074" max="16074" width="49" style="1" customWidth="1"/>
    <col min="16075" max="16075" width="31.5703125" style="1" customWidth="1"/>
    <col min="16076" max="16076" width="9.42578125" style="1" customWidth="1"/>
    <col min="16077" max="16077" width="17.5703125" style="1" customWidth="1"/>
    <col min="16078" max="16313" width="9.140625" style="1"/>
    <col min="16314" max="16384" width="9.42578125" style="1" customWidth="1"/>
  </cols>
  <sheetData>
    <row r="1" spans="1:17">
      <c r="A1" s="440" t="s">
        <v>14</v>
      </c>
      <c r="B1" s="440"/>
      <c r="J1" s="434"/>
      <c r="K1" s="435"/>
      <c r="L1" s="434"/>
      <c r="M1" s="434"/>
      <c r="N1" s="434"/>
    </row>
    <row r="2" spans="1:17">
      <c r="A2" s="441" t="s">
        <v>369</v>
      </c>
      <c r="B2" s="441"/>
      <c r="C2" s="441"/>
      <c r="D2" s="441"/>
      <c r="E2" s="441"/>
      <c r="F2" s="441"/>
      <c r="G2" s="441"/>
      <c r="H2" s="441"/>
      <c r="I2" s="441"/>
      <c r="J2" s="441"/>
      <c r="K2" s="441"/>
      <c r="L2" s="441"/>
      <c r="M2" s="441"/>
      <c r="N2" s="441"/>
      <c r="O2" s="441"/>
      <c r="P2" s="441"/>
    </row>
    <row r="3" spans="1:17">
      <c r="A3" s="442" t="s">
        <v>370</v>
      </c>
      <c r="B3" s="442"/>
      <c r="C3" s="442"/>
      <c r="D3" s="442"/>
      <c r="E3" s="442"/>
      <c r="F3" s="442"/>
      <c r="G3" s="442"/>
      <c r="H3" s="442"/>
      <c r="I3" s="442"/>
      <c r="J3" s="442"/>
      <c r="K3" s="442"/>
      <c r="L3" s="442"/>
      <c r="M3" s="442"/>
      <c r="N3" s="442"/>
      <c r="O3" s="442"/>
      <c r="P3" s="442"/>
    </row>
    <row r="5" spans="1:17" s="6" customFormat="1" ht="15" customHeight="1">
      <c r="A5" s="460" t="s">
        <v>0</v>
      </c>
      <c r="B5" s="461" t="s">
        <v>344</v>
      </c>
      <c r="C5" s="461" t="s">
        <v>343</v>
      </c>
      <c r="D5" s="449" t="s">
        <v>365</v>
      </c>
      <c r="E5" s="450"/>
      <c r="F5" s="450"/>
      <c r="G5" s="450"/>
      <c r="H5" s="450"/>
      <c r="I5" s="451"/>
      <c r="J5" s="449" t="s">
        <v>362</v>
      </c>
      <c r="K5" s="450"/>
      <c r="L5" s="450"/>
      <c r="M5" s="450"/>
      <c r="N5" s="451"/>
      <c r="O5" s="461" t="s">
        <v>363</v>
      </c>
      <c r="P5" s="461" t="s">
        <v>2</v>
      </c>
      <c r="Q5" s="436"/>
    </row>
    <row r="6" spans="1:17" s="5" customFormat="1" ht="71.25">
      <c r="A6" s="460"/>
      <c r="B6" s="461"/>
      <c r="C6" s="461"/>
      <c r="D6" s="9" t="s">
        <v>366</v>
      </c>
      <c r="E6" s="439" t="s">
        <v>361</v>
      </c>
      <c r="F6" s="438" t="s">
        <v>341</v>
      </c>
      <c r="G6" s="12" t="s">
        <v>339</v>
      </c>
      <c r="H6" s="12" t="s">
        <v>340</v>
      </c>
      <c r="I6" s="12" t="s">
        <v>342</v>
      </c>
      <c r="J6" s="9" t="s">
        <v>359</v>
      </c>
      <c r="K6" s="438" t="s">
        <v>341</v>
      </c>
      <c r="L6" s="12" t="s">
        <v>339</v>
      </c>
      <c r="M6" s="12" t="s">
        <v>340</v>
      </c>
      <c r="N6" s="12" t="s">
        <v>342</v>
      </c>
      <c r="O6" s="461"/>
      <c r="P6" s="461"/>
      <c r="Q6" s="436"/>
    </row>
    <row r="7" spans="1:17" s="8" customFormat="1" ht="20.25" customHeight="1">
      <c r="A7" s="7">
        <v>-1</v>
      </c>
      <c r="B7" s="7">
        <v>-2</v>
      </c>
      <c r="C7" s="7">
        <v>-3</v>
      </c>
      <c r="D7" s="7">
        <v>-4</v>
      </c>
      <c r="E7" s="7">
        <v>-5</v>
      </c>
      <c r="F7" s="7">
        <v>-6</v>
      </c>
      <c r="G7" s="7">
        <v>-7</v>
      </c>
      <c r="H7" s="7">
        <v>-8</v>
      </c>
      <c r="I7" s="7">
        <v>-9</v>
      </c>
      <c r="J7" s="7">
        <v>-10</v>
      </c>
      <c r="K7" s="7">
        <v>-11</v>
      </c>
      <c r="L7" s="7">
        <v>-12</v>
      </c>
      <c r="M7" s="7">
        <v>-13</v>
      </c>
      <c r="N7" s="7">
        <v>-14</v>
      </c>
      <c r="O7" s="7">
        <v>-15</v>
      </c>
      <c r="P7" s="7">
        <v>-16</v>
      </c>
      <c r="Q7" s="437"/>
    </row>
    <row r="8" spans="1:17" s="6" customFormat="1" ht="15">
      <c r="A8" s="30" t="s">
        <v>9</v>
      </c>
      <c r="B8" s="23" t="s">
        <v>355</v>
      </c>
      <c r="C8" s="59"/>
      <c r="D8" s="59"/>
      <c r="E8" s="59"/>
      <c r="F8" s="59"/>
      <c r="G8" s="59"/>
      <c r="H8" s="59"/>
      <c r="I8" s="59"/>
      <c r="J8" s="62">
        <f>J9+J11</f>
        <v>0</v>
      </c>
      <c r="K8" s="62">
        <f>K9+K11</f>
        <v>0</v>
      </c>
      <c r="L8" s="62">
        <f>L9+L11</f>
        <v>0</v>
      </c>
      <c r="M8" s="62">
        <f>M9+M11</f>
        <v>0</v>
      </c>
      <c r="N8" s="62">
        <f>N9+N11</f>
        <v>0</v>
      </c>
      <c r="O8" s="59"/>
      <c r="P8" s="77"/>
      <c r="Q8" s="436"/>
    </row>
    <row r="9" spans="1:17" s="433" customFormat="1" ht="19.5" customHeight="1">
      <c r="A9" s="21"/>
      <c r="B9" s="65" t="s">
        <v>356</v>
      </c>
      <c r="C9" s="25"/>
      <c r="D9" s="25"/>
      <c r="E9" s="25"/>
      <c r="F9" s="25"/>
      <c r="G9" s="25"/>
      <c r="H9" s="25"/>
      <c r="I9" s="25"/>
      <c r="J9" s="82">
        <f>SUM(J10:J10)</f>
        <v>0</v>
      </c>
      <c r="K9" s="82">
        <f>SUM(K10:K10)</f>
        <v>0</v>
      </c>
      <c r="L9" s="82">
        <f>SUM(L10:L10)</f>
        <v>0</v>
      </c>
      <c r="M9" s="82">
        <f>SUM(M10:M10)</f>
        <v>0</v>
      </c>
      <c r="N9" s="82">
        <f>SUM(N10:N10)</f>
        <v>0</v>
      </c>
      <c r="O9" s="25"/>
      <c r="P9" s="45"/>
      <c r="Q9" s="437"/>
    </row>
    <row r="10" spans="1:17" s="5" customFormat="1" ht="30" customHeight="1">
      <c r="A10" s="18">
        <v>1</v>
      </c>
      <c r="B10" s="148" t="s">
        <v>360</v>
      </c>
      <c r="C10" s="26" t="s">
        <v>357</v>
      </c>
      <c r="D10" s="26"/>
      <c r="E10" s="26"/>
      <c r="F10" s="26"/>
      <c r="G10" s="26"/>
      <c r="H10" s="26"/>
      <c r="I10" s="26"/>
      <c r="J10" s="146"/>
      <c r="K10" s="91"/>
      <c r="L10" s="146"/>
      <c r="M10" s="146"/>
      <c r="N10" s="146"/>
      <c r="O10" s="150"/>
      <c r="P10" s="97"/>
      <c r="Q10" s="436"/>
    </row>
    <row r="11" spans="1:17" s="5" customFormat="1" ht="22.5" customHeight="1">
      <c r="A11" s="21"/>
      <c r="B11" s="459" t="s">
        <v>358</v>
      </c>
      <c r="C11" s="459"/>
      <c r="D11" s="65"/>
      <c r="E11" s="65"/>
      <c r="F11" s="65"/>
      <c r="G11" s="65"/>
      <c r="H11" s="65"/>
      <c r="I11" s="65"/>
      <c r="J11" s="85">
        <f>J12</f>
        <v>0</v>
      </c>
      <c r="K11" s="85">
        <f t="shared" ref="K11:N11" si="0">K12</f>
        <v>0</v>
      </c>
      <c r="L11" s="85">
        <f t="shared" si="0"/>
        <v>0</v>
      </c>
      <c r="M11" s="85">
        <f t="shared" si="0"/>
        <v>0</v>
      </c>
      <c r="N11" s="85">
        <f t="shared" si="0"/>
        <v>0</v>
      </c>
      <c r="O11" s="97"/>
      <c r="P11" s="97"/>
      <c r="Q11" s="436"/>
    </row>
    <row r="12" spans="1:17" s="5" customFormat="1" ht="29.25" customHeight="1">
      <c r="A12" s="18">
        <v>1</v>
      </c>
      <c r="B12" s="148" t="s">
        <v>360</v>
      </c>
      <c r="C12" s="26" t="s">
        <v>357</v>
      </c>
      <c r="D12" s="26"/>
      <c r="E12" s="26"/>
      <c r="F12" s="26"/>
      <c r="G12" s="26"/>
      <c r="H12" s="26"/>
      <c r="I12" s="26"/>
      <c r="J12" s="146"/>
      <c r="K12" s="146"/>
      <c r="L12" s="146"/>
      <c r="M12" s="146"/>
      <c r="N12" s="146"/>
      <c r="O12" s="150"/>
      <c r="P12" s="97"/>
      <c r="Q12" s="436"/>
    </row>
  </sheetData>
  <mergeCells count="11">
    <mergeCell ref="B11:C11"/>
    <mergeCell ref="A1:B1"/>
    <mergeCell ref="A5:A6"/>
    <mergeCell ref="B5:B6"/>
    <mergeCell ref="C5:C6"/>
    <mergeCell ref="A2:P2"/>
    <mergeCell ref="A3:P3"/>
    <mergeCell ref="P5:P6"/>
    <mergeCell ref="O5:O6"/>
    <mergeCell ref="D5:I5"/>
    <mergeCell ref="J5:N5"/>
  </mergeCells>
  <pageMargins left="0.6692913385826772" right="0.23622047244094491" top="0.43307086614173229" bottom="0.43307086614173229" header="0.31496062992125984" footer="0.31496062992125984"/>
  <pageSetup paperSize="9" scale="60" orientation="landscape" horizontalDpi="1200" verticalDpi="120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0"/>
  <sheetViews>
    <sheetView showZeros="0" zoomScale="85" zoomScaleNormal="85" workbookViewId="0">
      <selection activeCell="F39" sqref="F39"/>
    </sheetView>
  </sheetViews>
  <sheetFormatPr defaultRowHeight="15.75"/>
  <cols>
    <col min="1" max="1" width="7.42578125" style="2" customWidth="1"/>
    <col min="2" max="2" width="54.7109375" style="4" customWidth="1"/>
    <col min="3" max="3" width="17" style="4" customWidth="1"/>
    <col min="4" max="4" width="13.5703125" style="28" customWidth="1"/>
    <col min="5" max="8" width="9.7109375" style="27" customWidth="1"/>
    <col min="9" max="9" width="18" style="10" customWidth="1"/>
    <col min="10" max="10" width="66.85546875" style="4" customWidth="1"/>
    <col min="11" max="11" width="66.140625" style="73" customWidth="1"/>
    <col min="12" max="12" width="9.140625" style="10"/>
    <col min="13" max="200" width="9.140625" style="1"/>
    <col min="201" max="201" width="8.5703125" style="1" customWidth="1"/>
    <col min="202" max="202" width="42.42578125" style="1" customWidth="1"/>
    <col min="203" max="203" width="19.5703125" style="1" customWidth="1"/>
    <col min="204" max="204" width="11.5703125" style="1" customWidth="1"/>
    <col min="205" max="206" width="10.42578125" style="1" customWidth="1"/>
    <col min="207" max="207" width="13.42578125" style="1" customWidth="1"/>
    <col min="208" max="208" width="11.5703125" style="1" customWidth="1"/>
    <col min="209" max="210" width="25.5703125" style="1" customWidth="1"/>
    <col min="211" max="211" width="16.5703125" style="1" customWidth="1"/>
    <col min="212" max="212" width="49" style="1" customWidth="1"/>
    <col min="213" max="213" width="31.5703125" style="1" customWidth="1"/>
    <col min="214" max="214" width="9.42578125" style="1" customWidth="1"/>
    <col min="215" max="215" width="17.5703125" style="1" customWidth="1"/>
    <col min="216" max="456" width="9.140625" style="1"/>
    <col min="457" max="457" width="8.5703125" style="1" customWidth="1"/>
    <col min="458" max="458" width="42.42578125" style="1" customWidth="1"/>
    <col min="459" max="459" width="19.5703125" style="1" customWidth="1"/>
    <col min="460" max="460" width="11.5703125" style="1" customWidth="1"/>
    <col min="461" max="462" width="10.42578125" style="1" customWidth="1"/>
    <col min="463" max="463" width="13.42578125" style="1" customWidth="1"/>
    <col min="464" max="464" width="11.5703125" style="1" customWidth="1"/>
    <col min="465" max="466" width="25.5703125" style="1" customWidth="1"/>
    <col min="467" max="467" width="16.5703125" style="1" customWidth="1"/>
    <col min="468" max="468" width="49" style="1" customWidth="1"/>
    <col min="469" max="469" width="31.5703125" style="1" customWidth="1"/>
    <col min="470" max="470" width="9.42578125" style="1" customWidth="1"/>
    <col min="471" max="471" width="17.5703125" style="1" customWidth="1"/>
    <col min="472" max="712" width="9.140625" style="1"/>
    <col min="713" max="713" width="8.5703125" style="1" customWidth="1"/>
    <col min="714" max="714" width="42.42578125" style="1" customWidth="1"/>
    <col min="715" max="715" width="19.5703125" style="1" customWidth="1"/>
    <col min="716" max="716" width="11.5703125" style="1" customWidth="1"/>
    <col min="717" max="718" width="10.42578125" style="1" customWidth="1"/>
    <col min="719" max="719" width="13.42578125" style="1" customWidth="1"/>
    <col min="720" max="720" width="11.5703125" style="1" customWidth="1"/>
    <col min="721" max="722" width="25.5703125" style="1" customWidth="1"/>
    <col min="723" max="723" width="16.5703125" style="1" customWidth="1"/>
    <col min="724" max="724" width="49" style="1" customWidth="1"/>
    <col min="725" max="725" width="31.5703125" style="1" customWidth="1"/>
    <col min="726" max="726" width="9.42578125" style="1" customWidth="1"/>
    <col min="727" max="727" width="17.5703125" style="1" customWidth="1"/>
    <col min="728" max="968" width="9.140625" style="1"/>
    <col min="969" max="969" width="8.5703125" style="1" customWidth="1"/>
    <col min="970" max="970" width="42.42578125" style="1" customWidth="1"/>
    <col min="971" max="971" width="19.5703125" style="1" customWidth="1"/>
    <col min="972" max="972" width="11.5703125" style="1" customWidth="1"/>
    <col min="973" max="974" width="10.42578125" style="1" customWidth="1"/>
    <col min="975" max="975" width="13.42578125" style="1" customWidth="1"/>
    <col min="976" max="976" width="11.5703125" style="1" customWidth="1"/>
    <col min="977" max="978" width="25.5703125" style="1" customWidth="1"/>
    <col min="979" max="979" width="16.5703125" style="1" customWidth="1"/>
    <col min="980" max="980" width="49" style="1" customWidth="1"/>
    <col min="981" max="981" width="31.5703125" style="1" customWidth="1"/>
    <col min="982" max="982" width="9.42578125" style="1" customWidth="1"/>
    <col min="983" max="983" width="17.5703125" style="1" customWidth="1"/>
    <col min="984" max="1224" width="9.140625" style="1"/>
    <col min="1225" max="1225" width="8.5703125" style="1" customWidth="1"/>
    <col min="1226" max="1226" width="42.42578125" style="1" customWidth="1"/>
    <col min="1227" max="1227" width="19.5703125" style="1" customWidth="1"/>
    <col min="1228" max="1228" width="11.5703125" style="1" customWidth="1"/>
    <col min="1229" max="1230" width="10.42578125" style="1" customWidth="1"/>
    <col min="1231" max="1231" width="13.42578125" style="1" customWidth="1"/>
    <col min="1232" max="1232" width="11.5703125" style="1" customWidth="1"/>
    <col min="1233" max="1234" width="25.5703125" style="1" customWidth="1"/>
    <col min="1235" max="1235" width="16.5703125" style="1" customWidth="1"/>
    <col min="1236" max="1236" width="49" style="1" customWidth="1"/>
    <col min="1237" max="1237" width="31.5703125" style="1" customWidth="1"/>
    <col min="1238" max="1238" width="9.42578125" style="1" customWidth="1"/>
    <col min="1239" max="1239" width="17.5703125" style="1" customWidth="1"/>
    <col min="1240" max="1480" width="9.140625" style="1"/>
    <col min="1481" max="1481" width="8.5703125" style="1" customWidth="1"/>
    <col min="1482" max="1482" width="42.42578125" style="1" customWidth="1"/>
    <col min="1483" max="1483" width="19.5703125" style="1" customWidth="1"/>
    <col min="1484" max="1484" width="11.5703125" style="1" customWidth="1"/>
    <col min="1485" max="1486" width="10.42578125" style="1" customWidth="1"/>
    <col min="1487" max="1487" width="13.42578125" style="1" customWidth="1"/>
    <col min="1488" max="1488" width="11.5703125" style="1" customWidth="1"/>
    <col min="1489" max="1490" width="25.5703125" style="1" customWidth="1"/>
    <col min="1491" max="1491" width="16.5703125" style="1" customWidth="1"/>
    <col min="1492" max="1492" width="49" style="1" customWidth="1"/>
    <col min="1493" max="1493" width="31.5703125" style="1" customWidth="1"/>
    <col min="1494" max="1494" width="9.42578125" style="1" customWidth="1"/>
    <col min="1495" max="1495" width="17.5703125" style="1" customWidth="1"/>
    <col min="1496" max="1736" width="9.140625" style="1"/>
    <col min="1737" max="1737" width="8.5703125" style="1" customWidth="1"/>
    <col min="1738" max="1738" width="42.42578125" style="1" customWidth="1"/>
    <col min="1739" max="1739" width="19.5703125" style="1" customWidth="1"/>
    <col min="1740" max="1740" width="11.5703125" style="1" customWidth="1"/>
    <col min="1741" max="1742" width="10.42578125" style="1" customWidth="1"/>
    <col min="1743" max="1743" width="13.42578125" style="1" customWidth="1"/>
    <col min="1744" max="1744" width="11.5703125" style="1" customWidth="1"/>
    <col min="1745" max="1746" width="25.5703125" style="1" customWidth="1"/>
    <col min="1747" max="1747" width="16.5703125" style="1" customWidth="1"/>
    <col min="1748" max="1748" width="49" style="1" customWidth="1"/>
    <col min="1749" max="1749" width="31.5703125" style="1" customWidth="1"/>
    <col min="1750" max="1750" width="9.42578125" style="1" customWidth="1"/>
    <col min="1751" max="1751" width="17.5703125" style="1" customWidth="1"/>
    <col min="1752" max="1992" width="9.140625" style="1"/>
    <col min="1993" max="1993" width="8.5703125" style="1" customWidth="1"/>
    <col min="1994" max="1994" width="42.42578125" style="1" customWidth="1"/>
    <col min="1995" max="1995" width="19.5703125" style="1" customWidth="1"/>
    <col min="1996" max="1996" width="11.5703125" style="1" customWidth="1"/>
    <col min="1997" max="1998" width="10.42578125" style="1" customWidth="1"/>
    <col min="1999" max="1999" width="13.42578125" style="1" customWidth="1"/>
    <col min="2000" max="2000" width="11.5703125" style="1" customWidth="1"/>
    <col min="2001" max="2002" width="25.5703125" style="1" customWidth="1"/>
    <col min="2003" max="2003" width="16.5703125" style="1" customWidth="1"/>
    <col min="2004" max="2004" width="49" style="1" customWidth="1"/>
    <col min="2005" max="2005" width="31.5703125" style="1" customWidth="1"/>
    <col min="2006" max="2006" width="9.42578125" style="1" customWidth="1"/>
    <col min="2007" max="2007" width="17.5703125" style="1" customWidth="1"/>
    <col min="2008" max="2248" width="9.140625" style="1"/>
    <col min="2249" max="2249" width="8.5703125" style="1" customWidth="1"/>
    <col min="2250" max="2250" width="42.42578125" style="1" customWidth="1"/>
    <col min="2251" max="2251" width="19.5703125" style="1" customWidth="1"/>
    <col min="2252" max="2252" width="11.5703125" style="1" customWidth="1"/>
    <col min="2253" max="2254" width="10.42578125" style="1" customWidth="1"/>
    <col min="2255" max="2255" width="13.42578125" style="1" customWidth="1"/>
    <col min="2256" max="2256" width="11.5703125" style="1" customWidth="1"/>
    <col min="2257" max="2258" width="25.5703125" style="1" customWidth="1"/>
    <col min="2259" max="2259" width="16.5703125" style="1" customWidth="1"/>
    <col min="2260" max="2260" width="49" style="1" customWidth="1"/>
    <col min="2261" max="2261" width="31.5703125" style="1" customWidth="1"/>
    <col min="2262" max="2262" width="9.42578125" style="1" customWidth="1"/>
    <col min="2263" max="2263" width="17.5703125" style="1" customWidth="1"/>
    <col min="2264" max="2504" width="9.140625" style="1"/>
    <col min="2505" max="2505" width="8.5703125" style="1" customWidth="1"/>
    <col min="2506" max="2506" width="42.42578125" style="1" customWidth="1"/>
    <col min="2507" max="2507" width="19.5703125" style="1" customWidth="1"/>
    <col min="2508" max="2508" width="11.5703125" style="1" customWidth="1"/>
    <col min="2509" max="2510" width="10.42578125" style="1" customWidth="1"/>
    <col min="2511" max="2511" width="13.42578125" style="1" customWidth="1"/>
    <col min="2512" max="2512" width="11.5703125" style="1" customWidth="1"/>
    <col min="2513" max="2514" width="25.5703125" style="1" customWidth="1"/>
    <col min="2515" max="2515" width="16.5703125" style="1" customWidth="1"/>
    <col min="2516" max="2516" width="49" style="1" customWidth="1"/>
    <col min="2517" max="2517" width="31.5703125" style="1" customWidth="1"/>
    <col min="2518" max="2518" width="9.42578125" style="1" customWidth="1"/>
    <col min="2519" max="2519" width="17.5703125" style="1" customWidth="1"/>
    <col min="2520" max="2760" width="9.140625" style="1"/>
    <col min="2761" max="2761" width="8.5703125" style="1" customWidth="1"/>
    <col min="2762" max="2762" width="42.42578125" style="1" customWidth="1"/>
    <col min="2763" max="2763" width="19.5703125" style="1" customWidth="1"/>
    <col min="2764" max="2764" width="11.5703125" style="1" customWidth="1"/>
    <col min="2765" max="2766" width="10.42578125" style="1" customWidth="1"/>
    <col min="2767" max="2767" width="13.42578125" style="1" customWidth="1"/>
    <col min="2768" max="2768" width="11.5703125" style="1" customWidth="1"/>
    <col min="2769" max="2770" width="25.5703125" style="1" customWidth="1"/>
    <col min="2771" max="2771" width="16.5703125" style="1" customWidth="1"/>
    <col min="2772" max="2772" width="49" style="1" customWidth="1"/>
    <col min="2773" max="2773" width="31.5703125" style="1" customWidth="1"/>
    <col min="2774" max="2774" width="9.42578125" style="1" customWidth="1"/>
    <col min="2775" max="2775" width="17.5703125" style="1" customWidth="1"/>
    <col min="2776" max="3016" width="9.140625" style="1"/>
    <col min="3017" max="3017" width="8.5703125" style="1" customWidth="1"/>
    <col min="3018" max="3018" width="42.42578125" style="1" customWidth="1"/>
    <col min="3019" max="3019" width="19.5703125" style="1" customWidth="1"/>
    <col min="3020" max="3020" width="11.5703125" style="1" customWidth="1"/>
    <col min="3021" max="3022" width="10.42578125" style="1" customWidth="1"/>
    <col min="3023" max="3023" width="13.42578125" style="1" customWidth="1"/>
    <col min="3024" max="3024" width="11.5703125" style="1" customWidth="1"/>
    <col min="3025" max="3026" width="25.5703125" style="1" customWidth="1"/>
    <col min="3027" max="3027" width="16.5703125" style="1" customWidth="1"/>
    <col min="3028" max="3028" width="49" style="1" customWidth="1"/>
    <col min="3029" max="3029" width="31.5703125" style="1" customWidth="1"/>
    <col min="3030" max="3030" width="9.42578125" style="1" customWidth="1"/>
    <col min="3031" max="3031" width="17.5703125" style="1" customWidth="1"/>
    <col min="3032" max="3272" width="9.140625" style="1"/>
    <col min="3273" max="3273" width="8.5703125" style="1" customWidth="1"/>
    <col min="3274" max="3274" width="42.42578125" style="1" customWidth="1"/>
    <col min="3275" max="3275" width="19.5703125" style="1" customWidth="1"/>
    <col min="3276" max="3276" width="11.5703125" style="1" customWidth="1"/>
    <col min="3277" max="3278" width="10.42578125" style="1" customWidth="1"/>
    <col min="3279" max="3279" width="13.42578125" style="1" customWidth="1"/>
    <col min="3280" max="3280" width="11.5703125" style="1" customWidth="1"/>
    <col min="3281" max="3282" width="25.5703125" style="1" customWidth="1"/>
    <col min="3283" max="3283" width="16.5703125" style="1" customWidth="1"/>
    <col min="3284" max="3284" width="49" style="1" customWidth="1"/>
    <col min="3285" max="3285" width="31.5703125" style="1" customWidth="1"/>
    <col min="3286" max="3286" width="9.42578125" style="1" customWidth="1"/>
    <col min="3287" max="3287" width="17.5703125" style="1" customWidth="1"/>
    <col min="3288" max="3528" width="9.140625" style="1"/>
    <col min="3529" max="3529" width="8.5703125" style="1" customWidth="1"/>
    <col min="3530" max="3530" width="42.42578125" style="1" customWidth="1"/>
    <col min="3531" max="3531" width="19.5703125" style="1" customWidth="1"/>
    <col min="3532" max="3532" width="11.5703125" style="1" customWidth="1"/>
    <col min="3533" max="3534" width="10.42578125" style="1" customWidth="1"/>
    <col min="3535" max="3535" width="13.42578125" style="1" customWidth="1"/>
    <col min="3536" max="3536" width="11.5703125" style="1" customWidth="1"/>
    <col min="3537" max="3538" width="25.5703125" style="1" customWidth="1"/>
    <col min="3539" max="3539" width="16.5703125" style="1" customWidth="1"/>
    <col min="3540" max="3540" width="49" style="1" customWidth="1"/>
    <col min="3541" max="3541" width="31.5703125" style="1" customWidth="1"/>
    <col min="3542" max="3542" width="9.42578125" style="1" customWidth="1"/>
    <col min="3543" max="3543" width="17.5703125" style="1" customWidth="1"/>
    <col min="3544" max="3784" width="9.140625" style="1"/>
    <col min="3785" max="3785" width="8.5703125" style="1" customWidth="1"/>
    <col min="3786" max="3786" width="42.42578125" style="1" customWidth="1"/>
    <col min="3787" max="3787" width="19.5703125" style="1" customWidth="1"/>
    <col min="3788" max="3788" width="11.5703125" style="1" customWidth="1"/>
    <col min="3789" max="3790" width="10.42578125" style="1" customWidth="1"/>
    <col min="3791" max="3791" width="13.42578125" style="1" customWidth="1"/>
    <col min="3792" max="3792" width="11.5703125" style="1" customWidth="1"/>
    <col min="3793" max="3794" width="25.5703125" style="1" customWidth="1"/>
    <col min="3795" max="3795" width="16.5703125" style="1" customWidth="1"/>
    <col min="3796" max="3796" width="49" style="1" customWidth="1"/>
    <col min="3797" max="3797" width="31.5703125" style="1" customWidth="1"/>
    <col min="3798" max="3798" width="9.42578125" style="1" customWidth="1"/>
    <col min="3799" max="3799" width="17.5703125" style="1" customWidth="1"/>
    <col min="3800" max="4040" width="9.140625" style="1"/>
    <col min="4041" max="4041" width="8.5703125" style="1" customWidth="1"/>
    <col min="4042" max="4042" width="42.42578125" style="1" customWidth="1"/>
    <col min="4043" max="4043" width="19.5703125" style="1" customWidth="1"/>
    <col min="4044" max="4044" width="11.5703125" style="1" customWidth="1"/>
    <col min="4045" max="4046" width="10.42578125" style="1" customWidth="1"/>
    <col min="4047" max="4047" width="13.42578125" style="1" customWidth="1"/>
    <col min="4048" max="4048" width="11.5703125" style="1" customWidth="1"/>
    <col min="4049" max="4050" width="25.5703125" style="1" customWidth="1"/>
    <col min="4051" max="4051" width="16.5703125" style="1" customWidth="1"/>
    <col min="4052" max="4052" width="49" style="1" customWidth="1"/>
    <col min="4053" max="4053" width="31.5703125" style="1" customWidth="1"/>
    <col min="4054" max="4054" width="9.42578125" style="1" customWidth="1"/>
    <col min="4055" max="4055" width="17.5703125" style="1" customWidth="1"/>
    <col min="4056" max="4296" width="9.140625" style="1"/>
    <col min="4297" max="4297" width="8.5703125" style="1" customWidth="1"/>
    <col min="4298" max="4298" width="42.42578125" style="1" customWidth="1"/>
    <col min="4299" max="4299" width="19.5703125" style="1" customWidth="1"/>
    <col min="4300" max="4300" width="11.5703125" style="1" customWidth="1"/>
    <col min="4301" max="4302" width="10.42578125" style="1" customWidth="1"/>
    <col min="4303" max="4303" width="13.42578125" style="1" customWidth="1"/>
    <col min="4304" max="4304" width="11.5703125" style="1" customWidth="1"/>
    <col min="4305" max="4306" width="25.5703125" style="1" customWidth="1"/>
    <col min="4307" max="4307" width="16.5703125" style="1" customWidth="1"/>
    <col min="4308" max="4308" width="49" style="1" customWidth="1"/>
    <col min="4309" max="4309" width="31.5703125" style="1" customWidth="1"/>
    <col min="4310" max="4310" width="9.42578125" style="1" customWidth="1"/>
    <col min="4311" max="4311" width="17.5703125" style="1" customWidth="1"/>
    <col min="4312" max="4552" width="9.140625" style="1"/>
    <col min="4553" max="4553" width="8.5703125" style="1" customWidth="1"/>
    <col min="4554" max="4554" width="42.42578125" style="1" customWidth="1"/>
    <col min="4555" max="4555" width="19.5703125" style="1" customWidth="1"/>
    <col min="4556" max="4556" width="11.5703125" style="1" customWidth="1"/>
    <col min="4557" max="4558" width="10.42578125" style="1" customWidth="1"/>
    <col min="4559" max="4559" width="13.42578125" style="1" customWidth="1"/>
    <col min="4560" max="4560" width="11.5703125" style="1" customWidth="1"/>
    <col min="4561" max="4562" width="25.5703125" style="1" customWidth="1"/>
    <col min="4563" max="4563" width="16.5703125" style="1" customWidth="1"/>
    <col min="4564" max="4564" width="49" style="1" customWidth="1"/>
    <col min="4565" max="4565" width="31.5703125" style="1" customWidth="1"/>
    <col min="4566" max="4566" width="9.42578125" style="1" customWidth="1"/>
    <col min="4567" max="4567" width="17.5703125" style="1" customWidth="1"/>
    <col min="4568" max="4808" width="9.140625" style="1"/>
    <col min="4809" max="4809" width="8.5703125" style="1" customWidth="1"/>
    <col min="4810" max="4810" width="42.42578125" style="1" customWidth="1"/>
    <col min="4811" max="4811" width="19.5703125" style="1" customWidth="1"/>
    <col min="4812" max="4812" width="11.5703125" style="1" customWidth="1"/>
    <col min="4813" max="4814" width="10.42578125" style="1" customWidth="1"/>
    <col min="4815" max="4815" width="13.42578125" style="1" customWidth="1"/>
    <col min="4816" max="4816" width="11.5703125" style="1" customWidth="1"/>
    <col min="4817" max="4818" width="25.5703125" style="1" customWidth="1"/>
    <col min="4819" max="4819" width="16.5703125" style="1" customWidth="1"/>
    <col min="4820" max="4820" width="49" style="1" customWidth="1"/>
    <col min="4821" max="4821" width="31.5703125" style="1" customWidth="1"/>
    <col min="4822" max="4822" width="9.42578125" style="1" customWidth="1"/>
    <col min="4823" max="4823" width="17.5703125" style="1" customWidth="1"/>
    <col min="4824" max="5064" width="9.140625" style="1"/>
    <col min="5065" max="5065" width="8.5703125" style="1" customWidth="1"/>
    <col min="5066" max="5066" width="42.42578125" style="1" customWidth="1"/>
    <col min="5067" max="5067" width="19.5703125" style="1" customWidth="1"/>
    <col min="5068" max="5068" width="11.5703125" style="1" customWidth="1"/>
    <col min="5069" max="5070" width="10.42578125" style="1" customWidth="1"/>
    <col min="5071" max="5071" width="13.42578125" style="1" customWidth="1"/>
    <col min="5072" max="5072" width="11.5703125" style="1" customWidth="1"/>
    <col min="5073" max="5074" width="25.5703125" style="1" customWidth="1"/>
    <col min="5075" max="5075" width="16.5703125" style="1" customWidth="1"/>
    <col min="5076" max="5076" width="49" style="1" customWidth="1"/>
    <col min="5077" max="5077" width="31.5703125" style="1" customWidth="1"/>
    <col min="5078" max="5078" width="9.42578125" style="1" customWidth="1"/>
    <col min="5079" max="5079" width="17.5703125" style="1" customWidth="1"/>
    <col min="5080" max="5320" width="9.140625" style="1"/>
    <col min="5321" max="5321" width="8.5703125" style="1" customWidth="1"/>
    <col min="5322" max="5322" width="42.42578125" style="1" customWidth="1"/>
    <col min="5323" max="5323" width="19.5703125" style="1" customWidth="1"/>
    <col min="5324" max="5324" width="11.5703125" style="1" customWidth="1"/>
    <col min="5325" max="5326" width="10.42578125" style="1" customWidth="1"/>
    <col min="5327" max="5327" width="13.42578125" style="1" customWidth="1"/>
    <col min="5328" max="5328" width="11.5703125" style="1" customWidth="1"/>
    <col min="5329" max="5330" width="25.5703125" style="1" customWidth="1"/>
    <col min="5331" max="5331" width="16.5703125" style="1" customWidth="1"/>
    <col min="5332" max="5332" width="49" style="1" customWidth="1"/>
    <col min="5333" max="5333" width="31.5703125" style="1" customWidth="1"/>
    <col min="5334" max="5334" width="9.42578125" style="1" customWidth="1"/>
    <col min="5335" max="5335" width="17.5703125" style="1" customWidth="1"/>
    <col min="5336" max="5576" width="9.140625" style="1"/>
    <col min="5577" max="5577" width="8.5703125" style="1" customWidth="1"/>
    <col min="5578" max="5578" width="42.42578125" style="1" customWidth="1"/>
    <col min="5579" max="5579" width="19.5703125" style="1" customWidth="1"/>
    <col min="5580" max="5580" width="11.5703125" style="1" customWidth="1"/>
    <col min="5581" max="5582" width="10.42578125" style="1" customWidth="1"/>
    <col min="5583" max="5583" width="13.42578125" style="1" customWidth="1"/>
    <col min="5584" max="5584" width="11.5703125" style="1" customWidth="1"/>
    <col min="5585" max="5586" width="25.5703125" style="1" customWidth="1"/>
    <col min="5587" max="5587" width="16.5703125" style="1" customWidth="1"/>
    <col min="5588" max="5588" width="49" style="1" customWidth="1"/>
    <col min="5589" max="5589" width="31.5703125" style="1" customWidth="1"/>
    <col min="5590" max="5590" width="9.42578125" style="1" customWidth="1"/>
    <col min="5591" max="5591" width="17.5703125" style="1" customWidth="1"/>
    <col min="5592" max="5832" width="9.140625" style="1"/>
    <col min="5833" max="5833" width="8.5703125" style="1" customWidth="1"/>
    <col min="5834" max="5834" width="42.42578125" style="1" customWidth="1"/>
    <col min="5835" max="5835" width="19.5703125" style="1" customWidth="1"/>
    <col min="5836" max="5836" width="11.5703125" style="1" customWidth="1"/>
    <col min="5837" max="5838" width="10.42578125" style="1" customWidth="1"/>
    <col min="5839" max="5839" width="13.42578125" style="1" customWidth="1"/>
    <col min="5840" max="5840" width="11.5703125" style="1" customWidth="1"/>
    <col min="5841" max="5842" width="25.5703125" style="1" customWidth="1"/>
    <col min="5843" max="5843" width="16.5703125" style="1" customWidth="1"/>
    <col min="5844" max="5844" width="49" style="1" customWidth="1"/>
    <col min="5845" max="5845" width="31.5703125" style="1" customWidth="1"/>
    <col min="5846" max="5846" width="9.42578125" style="1" customWidth="1"/>
    <col min="5847" max="5847" width="17.5703125" style="1" customWidth="1"/>
    <col min="5848" max="6088" width="9.140625" style="1"/>
    <col min="6089" max="6089" width="8.5703125" style="1" customWidth="1"/>
    <col min="6090" max="6090" width="42.42578125" style="1" customWidth="1"/>
    <col min="6091" max="6091" width="19.5703125" style="1" customWidth="1"/>
    <col min="6092" max="6092" width="11.5703125" style="1" customWidth="1"/>
    <col min="6093" max="6094" width="10.42578125" style="1" customWidth="1"/>
    <col min="6095" max="6095" width="13.42578125" style="1" customWidth="1"/>
    <col min="6096" max="6096" width="11.5703125" style="1" customWidth="1"/>
    <col min="6097" max="6098" width="25.5703125" style="1" customWidth="1"/>
    <col min="6099" max="6099" width="16.5703125" style="1" customWidth="1"/>
    <col min="6100" max="6100" width="49" style="1" customWidth="1"/>
    <col min="6101" max="6101" width="31.5703125" style="1" customWidth="1"/>
    <col min="6102" max="6102" width="9.42578125" style="1" customWidth="1"/>
    <col min="6103" max="6103" width="17.5703125" style="1" customWidth="1"/>
    <col min="6104" max="6344" width="9.140625" style="1"/>
    <col min="6345" max="6345" width="8.5703125" style="1" customWidth="1"/>
    <col min="6346" max="6346" width="42.42578125" style="1" customWidth="1"/>
    <col min="6347" max="6347" width="19.5703125" style="1" customWidth="1"/>
    <col min="6348" max="6348" width="11.5703125" style="1" customWidth="1"/>
    <col min="6349" max="6350" width="10.42578125" style="1" customWidth="1"/>
    <col min="6351" max="6351" width="13.42578125" style="1" customWidth="1"/>
    <col min="6352" max="6352" width="11.5703125" style="1" customWidth="1"/>
    <col min="6353" max="6354" width="25.5703125" style="1" customWidth="1"/>
    <col min="6355" max="6355" width="16.5703125" style="1" customWidth="1"/>
    <col min="6356" max="6356" width="49" style="1" customWidth="1"/>
    <col min="6357" max="6357" width="31.5703125" style="1" customWidth="1"/>
    <col min="6358" max="6358" width="9.42578125" style="1" customWidth="1"/>
    <col min="6359" max="6359" width="17.5703125" style="1" customWidth="1"/>
    <col min="6360" max="6600" width="9.140625" style="1"/>
    <col min="6601" max="6601" width="8.5703125" style="1" customWidth="1"/>
    <col min="6602" max="6602" width="42.42578125" style="1" customWidth="1"/>
    <col min="6603" max="6603" width="19.5703125" style="1" customWidth="1"/>
    <col min="6604" max="6604" width="11.5703125" style="1" customWidth="1"/>
    <col min="6605" max="6606" width="10.42578125" style="1" customWidth="1"/>
    <col min="6607" max="6607" width="13.42578125" style="1" customWidth="1"/>
    <col min="6608" max="6608" width="11.5703125" style="1" customWidth="1"/>
    <col min="6609" max="6610" width="25.5703125" style="1" customWidth="1"/>
    <col min="6611" max="6611" width="16.5703125" style="1" customWidth="1"/>
    <col min="6612" max="6612" width="49" style="1" customWidth="1"/>
    <col min="6613" max="6613" width="31.5703125" style="1" customWidth="1"/>
    <col min="6614" max="6614" width="9.42578125" style="1" customWidth="1"/>
    <col min="6615" max="6615" width="17.5703125" style="1" customWidth="1"/>
    <col min="6616" max="6856" width="9.140625" style="1"/>
    <col min="6857" max="6857" width="8.5703125" style="1" customWidth="1"/>
    <col min="6858" max="6858" width="42.42578125" style="1" customWidth="1"/>
    <col min="6859" max="6859" width="19.5703125" style="1" customWidth="1"/>
    <col min="6860" max="6860" width="11.5703125" style="1" customWidth="1"/>
    <col min="6861" max="6862" width="10.42578125" style="1" customWidth="1"/>
    <col min="6863" max="6863" width="13.42578125" style="1" customWidth="1"/>
    <col min="6864" max="6864" width="11.5703125" style="1" customWidth="1"/>
    <col min="6865" max="6866" width="25.5703125" style="1" customWidth="1"/>
    <col min="6867" max="6867" width="16.5703125" style="1" customWidth="1"/>
    <col min="6868" max="6868" width="49" style="1" customWidth="1"/>
    <col min="6869" max="6869" width="31.5703125" style="1" customWidth="1"/>
    <col min="6870" max="6870" width="9.42578125" style="1" customWidth="1"/>
    <col min="6871" max="6871" width="17.5703125" style="1" customWidth="1"/>
    <col min="6872" max="7112" width="9.140625" style="1"/>
    <col min="7113" max="7113" width="8.5703125" style="1" customWidth="1"/>
    <col min="7114" max="7114" width="42.42578125" style="1" customWidth="1"/>
    <col min="7115" max="7115" width="19.5703125" style="1" customWidth="1"/>
    <col min="7116" max="7116" width="11.5703125" style="1" customWidth="1"/>
    <col min="7117" max="7118" width="10.42578125" style="1" customWidth="1"/>
    <col min="7119" max="7119" width="13.42578125" style="1" customWidth="1"/>
    <col min="7120" max="7120" width="11.5703125" style="1" customWidth="1"/>
    <col min="7121" max="7122" width="25.5703125" style="1" customWidth="1"/>
    <col min="7123" max="7123" width="16.5703125" style="1" customWidth="1"/>
    <col min="7124" max="7124" width="49" style="1" customWidth="1"/>
    <col min="7125" max="7125" width="31.5703125" style="1" customWidth="1"/>
    <col min="7126" max="7126" width="9.42578125" style="1" customWidth="1"/>
    <col min="7127" max="7127" width="17.5703125" style="1" customWidth="1"/>
    <col min="7128" max="7368" width="9.140625" style="1"/>
    <col min="7369" max="7369" width="8.5703125" style="1" customWidth="1"/>
    <col min="7370" max="7370" width="42.42578125" style="1" customWidth="1"/>
    <col min="7371" max="7371" width="19.5703125" style="1" customWidth="1"/>
    <col min="7372" max="7372" width="11.5703125" style="1" customWidth="1"/>
    <col min="7373" max="7374" width="10.42578125" style="1" customWidth="1"/>
    <col min="7375" max="7375" width="13.42578125" style="1" customWidth="1"/>
    <col min="7376" max="7376" width="11.5703125" style="1" customWidth="1"/>
    <col min="7377" max="7378" width="25.5703125" style="1" customWidth="1"/>
    <col min="7379" max="7379" width="16.5703125" style="1" customWidth="1"/>
    <col min="7380" max="7380" width="49" style="1" customWidth="1"/>
    <col min="7381" max="7381" width="31.5703125" style="1" customWidth="1"/>
    <col min="7382" max="7382" width="9.42578125" style="1" customWidth="1"/>
    <col min="7383" max="7383" width="17.5703125" style="1" customWidth="1"/>
    <col min="7384" max="7624" width="9.140625" style="1"/>
    <col min="7625" max="7625" width="8.5703125" style="1" customWidth="1"/>
    <col min="7626" max="7626" width="42.42578125" style="1" customWidth="1"/>
    <col min="7627" max="7627" width="19.5703125" style="1" customWidth="1"/>
    <col min="7628" max="7628" width="11.5703125" style="1" customWidth="1"/>
    <col min="7629" max="7630" width="10.42578125" style="1" customWidth="1"/>
    <col min="7631" max="7631" width="13.42578125" style="1" customWidth="1"/>
    <col min="7632" max="7632" width="11.5703125" style="1" customWidth="1"/>
    <col min="7633" max="7634" width="25.5703125" style="1" customWidth="1"/>
    <col min="7635" max="7635" width="16.5703125" style="1" customWidth="1"/>
    <col min="7636" max="7636" width="49" style="1" customWidth="1"/>
    <col min="7637" max="7637" width="31.5703125" style="1" customWidth="1"/>
    <col min="7638" max="7638" width="9.42578125" style="1" customWidth="1"/>
    <col min="7639" max="7639" width="17.5703125" style="1" customWidth="1"/>
    <col min="7640" max="7880" width="9.140625" style="1"/>
    <col min="7881" max="7881" width="8.5703125" style="1" customWidth="1"/>
    <col min="7882" max="7882" width="42.42578125" style="1" customWidth="1"/>
    <col min="7883" max="7883" width="19.5703125" style="1" customWidth="1"/>
    <col min="7884" max="7884" width="11.5703125" style="1" customWidth="1"/>
    <col min="7885" max="7886" width="10.42578125" style="1" customWidth="1"/>
    <col min="7887" max="7887" width="13.42578125" style="1" customWidth="1"/>
    <col min="7888" max="7888" width="11.5703125" style="1" customWidth="1"/>
    <col min="7889" max="7890" width="25.5703125" style="1" customWidth="1"/>
    <col min="7891" max="7891" width="16.5703125" style="1" customWidth="1"/>
    <col min="7892" max="7892" width="49" style="1" customWidth="1"/>
    <col min="7893" max="7893" width="31.5703125" style="1" customWidth="1"/>
    <col min="7894" max="7894" width="9.42578125" style="1" customWidth="1"/>
    <col min="7895" max="7895" width="17.5703125" style="1" customWidth="1"/>
    <col min="7896" max="8136" width="9.140625" style="1"/>
    <col min="8137" max="8137" width="8.5703125" style="1" customWidth="1"/>
    <col min="8138" max="8138" width="42.42578125" style="1" customWidth="1"/>
    <col min="8139" max="8139" width="19.5703125" style="1" customWidth="1"/>
    <col min="8140" max="8140" width="11.5703125" style="1" customWidth="1"/>
    <col min="8141" max="8142" width="10.42578125" style="1" customWidth="1"/>
    <col min="8143" max="8143" width="13.42578125" style="1" customWidth="1"/>
    <col min="8144" max="8144" width="11.5703125" style="1" customWidth="1"/>
    <col min="8145" max="8146" width="25.5703125" style="1" customWidth="1"/>
    <col min="8147" max="8147" width="16.5703125" style="1" customWidth="1"/>
    <col min="8148" max="8148" width="49" style="1" customWidth="1"/>
    <col min="8149" max="8149" width="31.5703125" style="1" customWidth="1"/>
    <col min="8150" max="8150" width="9.42578125" style="1" customWidth="1"/>
    <col min="8151" max="8151" width="17.5703125" style="1" customWidth="1"/>
    <col min="8152" max="8392" width="9.140625" style="1"/>
    <col min="8393" max="8393" width="8.5703125" style="1" customWidth="1"/>
    <col min="8394" max="8394" width="42.42578125" style="1" customWidth="1"/>
    <col min="8395" max="8395" width="19.5703125" style="1" customWidth="1"/>
    <col min="8396" max="8396" width="11.5703125" style="1" customWidth="1"/>
    <col min="8397" max="8398" width="10.42578125" style="1" customWidth="1"/>
    <col min="8399" max="8399" width="13.42578125" style="1" customWidth="1"/>
    <col min="8400" max="8400" width="11.5703125" style="1" customWidth="1"/>
    <col min="8401" max="8402" width="25.5703125" style="1" customWidth="1"/>
    <col min="8403" max="8403" width="16.5703125" style="1" customWidth="1"/>
    <col min="8404" max="8404" width="49" style="1" customWidth="1"/>
    <col min="8405" max="8405" width="31.5703125" style="1" customWidth="1"/>
    <col min="8406" max="8406" width="9.42578125" style="1" customWidth="1"/>
    <col min="8407" max="8407" width="17.5703125" style="1" customWidth="1"/>
    <col min="8408" max="8648" width="9.140625" style="1"/>
    <col min="8649" max="8649" width="8.5703125" style="1" customWidth="1"/>
    <col min="8650" max="8650" width="42.42578125" style="1" customWidth="1"/>
    <col min="8651" max="8651" width="19.5703125" style="1" customWidth="1"/>
    <col min="8652" max="8652" width="11.5703125" style="1" customWidth="1"/>
    <col min="8653" max="8654" width="10.42578125" style="1" customWidth="1"/>
    <col min="8655" max="8655" width="13.42578125" style="1" customWidth="1"/>
    <col min="8656" max="8656" width="11.5703125" style="1" customWidth="1"/>
    <col min="8657" max="8658" width="25.5703125" style="1" customWidth="1"/>
    <col min="8659" max="8659" width="16.5703125" style="1" customWidth="1"/>
    <col min="8660" max="8660" width="49" style="1" customWidth="1"/>
    <col min="8661" max="8661" width="31.5703125" style="1" customWidth="1"/>
    <col min="8662" max="8662" width="9.42578125" style="1" customWidth="1"/>
    <col min="8663" max="8663" width="17.5703125" style="1" customWidth="1"/>
    <col min="8664" max="8904" width="9.140625" style="1"/>
    <col min="8905" max="8905" width="8.5703125" style="1" customWidth="1"/>
    <col min="8906" max="8906" width="42.42578125" style="1" customWidth="1"/>
    <col min="8907" max="8907" width="19.5703125" style="1" customWidth="1"/>
    <col min="8908" max="8908" width="11.5703125" style="1" customWidth="1"/>
    <col min="8909" max="8910" width="10.42578125" style="1" customWidth="1"/>
    <col min="8911" max="8911" width="13.42578125" style="1" customWidth="1"/>
    <col min="8912" max="8912" width="11.5703125" style="1" customWidth="1"/>
    <col min="8913" max="8914" width="25.5703125" style="1" customWidth="1"/>
    <col min="8915" max="8915" width="16.5703125" style="1" customWidth="1"/>
    <col min="8916" max="8916" width="49" style="1" customWidth="1"/>
    <col min="8917" max="8917" width="31.5703125" style="1" customWidth="1"/>
    <col min="8918" max="8918" width="9.42578125" style="1" customWidth="1"/>
    <col min="8919" max="8919" width="17.5703125" style="1" customWidth="1"/>
    <col min="8920" max="9160" width="9.140625" style="1"/>
    <col min="9161" max="9161" width="8.5703125" style="1" customWidth="1"/>
    <col min="9162" max="9162" width="42.42578125" style="1" customWidth="1"/>
    <col min="9163" max="9163" width="19.5703125" style="1" customWidth="1"/>
    <col min="9164" max="9164" width="11.5703125" style="1" customWidth="1"/>
    <col min="9165" max="9166" width="10.42578125" style="1" customWidth="1"/>
    <col min="9167" max="9167" width="13.42578125" style="1" customWidth="1"/>
    <col min="9168" max="9168" width="11.5703125" style="1" customWidth="1"/>
    <col min="9169" max="9170" width="25.5703125" style="1" customWidth="1"/>
    <col min="9171" max="9171" width="16.5703125" style="1" customWidth="1"/>
    <col min="9172" max="9172" width="49" style="1" customWidth="1"/>
    <col min="9173" max="9173" width="31.5703125" style="1" customWidth="1"/>
    <col min="9174" max="9174" width="9.42578125" style="1" customWidth="1"/>
    <col min="9175" max="9175" width="17.5703125" style="1" customWidth="1"/>
    <col min="9176" max="9416" width="9.140625" style="1"/>
    <col min="9417" max="9417" width="8.5703125" style="1" customWidth="1"/>
    <col min="9418" max="9418" width="42.42578125" style="1" customWidth="1"/>
    <col min="9419" max="9419" width="19.5703125" style="1" customWidth="1"/>
    <col min="9420" max="9420" width="11.5703125" style="1" customWidth="1"/>
    <col min="9421" max="9422" width="10.42578125" style="1" customWidth="1"/>
    <col min="9423" max="9423" width="13.42578125" style="1" customWidth="1"/>
    <col min="9424" max="9424" width="11.5703125" style="1" customWidth="1"/>
    <col min="9425" max="9426" width="25.5703125" style="1" customWidth="1"/>
    <col min="9427" max="9427" width="16.5703125" style="1" customWidth="1"/>
    <col min="9428" max="9428" width="49" style="1" customWidth="1"/>
    <col min="9429" max="9429" width="31.5703125" style="1" customWidth="1"/>
    <col min="9430" max="9430" width="9.42578125" style="1" customWidth="1"/>
    <col min="9431" max="9431" width="17.5703125" style="1" customWidth="1"/>
    <col min="9432" max="9672" width="9.140625" style="1"/>
    <col min="9673" max="9673" width="8.5703125" style="1" customWidth="1"/>
    <col min="9674" max="9674" width="42.42578125" style="1" customWidth="1"/>
    <col min="9675" max="9675" width="19.5703125" style="1" customWidth="1"/>
    <col min="9676" max="9676" width="11.5703125" style="1" customWidth="1"/>
    <col min="9677" max="9678" width="10.42578125" style="1" customWidth="1"/>
    <col min="9679" max="9679" width="13.42578125" style="1" customWidth="1"/>
    <col min="9680" max="9680" width="11.5703125" style="1" customWidth="1"/>
    <col min="9681" max="9682" width="25.5703125" style="1" customWidth="1"/>
    <col min="9683" max="9683" width="16.5703125" style="1" customWidth="1"/>
    <col min="9684" max="9684" width="49" style="1" customWidth="1"/>
    <col min="9685" max="9685" width="31.5703125" style="1" customWidth="1"/>
    <col min="9686" max="9686" width="9.42578125" style="1" customWidth="1"/>
    <col min="9687" max="9687" width="17.5703125" style="1" customWidth="1"/>
    <col min="9688" max="9928" width="9.140625" style="1"/>
    <col min="9929" max="9929" width="8.5703125" style="1" customWidth="1"/>
    <col min="9930" max="9930" width="42.42578125" style="1" customWidth="1"/>
    <col min="9931" max="9931" width="19.5703125" style="1" customWidth="1"/>
    <col min="9932" max="9932" width="11.5703125" style="1" customWidth="1"/>
    <col min="9933" max="9934" width="10.42578125" style="1" customWidth="1"/>
    <col min="9935" max="9935" width="13.42578125" style="1" customWidth="1"/>
    <col min="9936" max="9936" width="11.5703125" style="1" customWidth="1"/>
    <col min="9937" max="9938" width="25.5703125" style="1" customWidth="1"/>
    <col min="9939" max="9939" width="16.5703125" style="1" customWidth="1"/>
    <col min="9940" max="9940" width="49" style="1" customWidth="1"/>
    <col min="9941" max="9941" width="31.5703125" style="1" customWidth="1"/>
    <col min="9942" max="9942" width="9.42578125" style="1" customWidth="1"/>
    <col min="9943" max="9943" width="17.5703125" style="1" customWidth="1"/>
    <col min="9944" max="10184" width="9.140625" style="1"/>
    <col min="10185" max="10185" width="8.5703125" style="1" customWidth="1"/>
    <col min="10186" max="10186" width="42.42578125" style="1" customWidth="1"/>
    <col min="10187" max="10187" width="19.5703125" style="1" customWidth="1"/>
    <col min="10188" max="10188" width="11.5703125" style="1" customWidth="1"/>
    <col min="10189" max="10190" width="10.42578125" style="1" customWidth="1"/>
    <col min="10191" max="10191" width="13.42578125" style="1" customWidth="1"/>
    <col min="10192" max="10192" width="11.5703125" style="1" customWidth="1"/>
    <col min="10193" max="10194" width="25.5703125" style="1" customWidth="1"/>
    <col min="10195" max="10195" width="16.5703125" style="1" customWidth="1"/>
    <col min="10196" max="10196" width="49" style="1" customWidth="1"/>
    <col min="10197" max="10197" width="31.5703125" style="1" customWidth="1"/>
    <col min="10198" max="10198" width="9.42578125" style="1" customWidth="1"/>
    <col min="10199" max="10199" width="17.5703125" style="1" customWidth="1"/>
    <col min="10200" max="10440" width="9.140625" style="1"/>
    <col min="10441" max="10441" width="8.5703125" style="1" customWidth="1"/>
    <col min="10442" max="10442" width="42.42578125" style="1" customWidth="1"/>
    <col min="10443" max="10443" width="19.5703125" style="1" customWidth="1"/>
    <col min="10444" max="10444" width="11.5703125" style="1" customWidth="1"/>
    <col min="10445" max="10446" width="10.42578125" style="1" customWidth="1"/>
    <col min="10447" max="10447" width="13.42578125" style="1" customWidth="1"/>
    <col min="10448" max="10448" width="11.5703125" style="1" customWidth="1"/>
    <col min="10449" max="10450" width="25.5703125" style="1" customWidth="1"/>
    <col min="10451" max="10451" width="16.5703125" style="1" customWidth="1"/>
    <col min="10452" max="10452" width="49" style="1" customWidth="1"/>
    <col min="10453" max="10453" width="31.5703125" style="1" customWidth="1"/>
    <col min="10454" max="10454" width="9.42578125" style="1" customWidth="1"/>
    <col min="10455" max="10455" width="17.5703125" style="1" customWidth="1"/>
    <col min="10456" max="10696" width="9.140625" style="1"/>
    <col min="10697" max="10697" width="8.5703125" style="1" customWidth="1"/>
    <col min="10698" max="10698" width="42.42578125" style="1" customWidth="1"/>
    <col min="10699" max="10699" width="19.5703125" style="1" customWidth="1"/>
    <col min="10700" max="10700" width="11.5703125" style="1" customWidth="1"/>
    <col min="10701" max="10702" width="10.42578125" style="1" customWidth="1"/>
    <col min="10703" max="10703" width="13.42578125" style="1" customWidth="1"/>
    <col min="10704" max="10704" width="11.5703125" style="1" customWidth="1"/>
    <col min="10705" max="10706" width="25.5703125" style="1" customWidth="1"/>
    <col min="10707" max="10707" width="16.5703125" style="1" customWidth="1"/>
    <col min="10708" max="10708" width="49" style="1" customWidth="1"/>
    <col min="10709" max="10709" width="31.5703125" style="1" customWidth="1"/>
    <col min="10710" max="10710" width="9.42578125" style="1" customWidth="1"/>
    <col min="10711" max="10711" width="17.5703125" style="1" customWidth="1"/>
    <col min="10712" max="10952" width="9.140625" style="1"/>
    <col min="10953" max="10953" width="8.5703125" style="1" customWidth="1"/>
    <col min="10954" max="10954" width="42.42578125" style="1" customWidth="1"/>
    <col min="10955" max="10955" width="19.5703125" style="1" customWidth="1"/>
    <col min="10956" max="10956" width="11.5703125" style="1" customWidth="1"/>
    <col min="10957" max="10958" width="10.42578125" style="1" customWidth="1"/>
    <col min="10959" max="10959" width="13.42578125" style="1" customWidth="1"/>
    <col min="10960" max="10960" width="11.5703125" style="1" customWidth="1"/>
    <col min="10961" max="10962" width="25.5703125" style="1" customWidth="1"/>
    <col min="10963" max="10963" width="16.5703125" style="1" customWidth="1"/>
    <col min="10964" max="10964" width="49" style="1" customWidth="1"/>
    <col min="10965" max="10965" width="31.5703125" style="1" customWidth="1"/>
    <col min="10966" max="10966" width="9.42578125" style="1" customWidth="1"/>
    <col min="10967" max="10967" width="17.5703125" style="1" customWidth="1"/>
    <col min="10968" max="11208" width="9.140625" style="1"/>
    <col min="11209" max="11209" width="8.5703125" style="1" customWidth="1"/>
    <col min="11210" max="11210" width="42.42578125" style="1" customWidth="1"/>
    <col min="11211" max="11211" width="19.5703125" style="1" customWidth="1"/>
    <col min="11212" max="11212" width="11.5703125" style="1" customWidth="1"/>
    <col min="11213" max="11214" width="10.42578125" style="1" customWidth="1"/>
    <col min="11215" max="11215" width="13.42578125" style="1" customWidth="1"/>
    <col min="11216" max="11216" width="11.5703125" style="1" customWidth="1"/>
    <col min="11217" max="11218" width="25.5703125" style="1" customWidth="1"/>
    <col min="11219" max="11219" width="16.5703125" style="1" customWidth="1"/>
    <col min="11220" max="11220" width="49" style="1" customWidth="1"/>
    <col min="11221" max="11221" width="31.5703125" style="1" customWidth="1"/>
    <col min="11222" max="11222" width="9.42578125" style="1" customWidth="1"/>
    <col min="11223" max="11223" width="17.5703125" style="1" customWidth="1"/>
    <col min="11224" max="11464" width="9.140625" style="1"/>
    <col min="11465" max="11465" width="8.5703125" style="1" customWidth="1"/>
    <col min="11466" max="11466" width="42.42578125" style="1" customWidth="1"/>
    <col min="11467" max="11467" width="19.5703125" style="1" customWidth="1"/>
    <col min="11468" max="11468" width="11.5703125" style="1" customWidth="1"/>
    <col min="11469" max="11470" width="10.42578125" style="1" customWidth="1"/>
    <col min="11471" max="11471" width="13.42578125" style="1" customWidth="1"/>
    <col min="11472" max="11472" width="11.5703125" style="1" customWidth="1"/>
    <col min="11473" max="11474" width="25.5703125" style="1" customWidth="1"/>
    <col min="11475" max="11475" width="16.5703125" style="1" customWidth="1"/>
    <col min="11476" max="11476" width="49" style="1" customWidth="1"/>
    <col min="11477" max="11477" width="31.5703125" style="1" customWidth="1"/>
    <col min="11478" max="11478" width="9.42578125" style="1" customWidth="1"/>
    <col min="11479" max="11479" width="17.5703125" style="1" customWidth="1"/>
    <col min="11480" max="11720" width="9.140625" style="1"/>
    <col min="11721" max="11721" width="8.5703125" style="1" customWidth="1"/>
    <col min="11722" max="11722" width="42.42578125" style="1" customWidth="1"/>
    <col min="11723" max="11723" width="19.5703125" style="1" customWidth="1"/>
    <col min="11724" max="11724" width="11.5703125" style="1" customWidth="1"/>
    <col min="11725" max="11726" width="10.42578125" style="1" customWidth="1"/>
    <col min="11727" max="11727" width="13.42578125" style="1" customWidth="1"/>
    <col min="11728" max="11728" width="11.5703125" style="1" customWidth="1"/>
    <col min="11729" max="11730" width="25.5703125" style="1" customWidth="1"/>
    <col min="11731" max="11731" width="16.5703125" style="1" customWidth="1"/>
    <col min="11732" max="11732" width="49" style="1" customWidth="1"/>
    <col min="11733" max="11733" width="31.5703125" style="1" customWidth="1"/>
    <col min="11734" max="11734" width="9.42578125" style="1" customWidth="1"/>
    <col min="11735" max="11735" width="17.5703125" style="1" customWidth="1"/>
    <col min="11736" max="11976" width="9.140625" style="1"/>
    <col min="11977" max="11977" width="8.5703125" style="1" customWidth="1"/>
    <col min="11978" max="11978" width="42.42578125" style="1" customWidth="1"/>
    <col min="11979" max="11979" width="19.5703125" style="1" customWidth="1"/>
    <col min="11980" max="11980" width="11.5703125" style="1" customWidth="1"/>
    <col min="11981" max="11982" width="10.42578125" style="1" customWidth="1"/>
    <col min="11983" max="11983" width="13.42578125" style="1" customWidth="1"/>
    <col min="11984" max="11984" width="11.5703125" style="1" customWidth="1"/>
    <col min="11985" max="11986" width="25.5703125" style="1" customWidth="1"/>
    <col min="11987" max="11987" width="16.5703125" style="1" customWidth="1"/>
    <col min="11988" max="11988" width="49" style="1" customWidth="1"/>
    <col min="11989" max="11989" width="31.5703125" style="1" customWidth="1"/>
    <col min="11990" max="11990" width="9.42578125" style="1" customWidth="1"/>
    <col min="11991" max="11991" width="17.5703125" style="1" customWidth="1"/>
    <col min="11992" max="12232" width="9.140625" style="1"/>
    <col min="12233" max="12233" width="8.5703125" style="1" customWidth="1"/>
    <col min="12234" max="12234" width="42.42578125" style="1" customWidth="1"/>
    <col min="12235" max="12235" width="19.5703125" style="1" customWidth="1"/>
    <col min="12236" max="12236" width="11.5703125" style="1" customWidth="1"/>
    <col min="12237" max="12238" width="10.42578125" style="1" customWidth="1"/>
    <col min="12239" max="12239" width="13.42578125" style="1" customWidth="1"/>
    <col min="12240" max="12240" width="11.5703125" style="1" customWidth="1"/>
    <col min="12241" max="12242" width="25.5703125" style="1" customWidth="1"/>
    <col min="12243" max="12243" width="16.5703125" style="1" customWidth="1"/>
    <col min="12244" max="12244" width="49" style="1" customWidth="1"/>
    <col min="12245" max="12245" width="31.5703125" style="1" customWidth="1"/>
    <col min="12246" max="12246" width="9.42578125" style="1" customWidth="1"/>
    <col min="12247" max="12247" width="17.5703125" style="1" customWidth="1"/>
    <col min="12248" max="12488" width="9.140625" style="1"/>
    <col min="12489" max="12489" width="8.5703125" style="1" customWidth="1"/>
    <col min="12490" max="12490" width="42.42578125" style="1" customWidth="1"/>
    <col min="12491" max="12491" width="19.5703125" style="1" customWidth="1"/>
    <col min="12492" max="12492" width="11.5703125" style="1" customWidth="1"/>
    <col min="12493" max="12494" width="10.42578125" style="1" customWidth="1"/>
    <col min="12495" max="12495" width="13.42578125" style="1" customWidth="1"/>
    <col min="12496" max="12496" width="11.5703125" style="1" customWidth="1"/>
    <col min="12497" max="12498" width="25.5703125" style="1" customWidth="1"/>
    <col min="12499" max="12499" width="16.5703125" style="1" customWidth="1"/>
    <col min="12500" max="12500" width="49" style="1" customWidth="1"/>
    <col min="12501" max="12501" width="31.5703125" style="1" customWidth="1"/>
    <col min="12502" max="12502" width="9.42578125" style="1" customWidth="1"/>
    <col min="12503" max="12503" width="17.5703125" style="1" customWidth="1"/>
    <col min="12504" max="12744" width="9.140625" style="1"/>
    <col min="12745" max="12745" width="8.5703125" style="1" customWidth="1"/>
    <col min="12746" max="12746" width="42.42578125" style="1" customWidth="1"/>
    <col min="12747" max="12747" width="19.5703125" style="1" customWidth="1"/>
    <col min="12748" max="12748" width="11.5703125" style="1" customWidth="1"/>
    <col min="12749" max="12750" width="10.42578125" style="1" customWidth="1"/>
    <col min="12751" max="12751" width="13.42578125" style="1" customWidth="1"/>
    <col min="12752" max="12752" width="11.5703125" style="1" customWidth="1"/>
    <col min="12753" max="12754" width="25.5703125" style="1" customWidth="1"/>
    <col min="12755" max="12755" width="16.5703125" style="1" customWidth="1"/>
    <col min="12756" max="12756" width="49" style="1" customWidth="1"/>
    <col min="12757" max="12757" width="31.5703125" style="1" customWidth="1"/>
    <col min="12758" max="12758" width="9.42578125" style="1" customWidth="1"/>
    <col min="12759" max="12759" width="17.5703125" style="1" customWidth="1"/>
    <col min="12760" max="13000" width="9.140625" style="1"/>
    <col min="13001" max="13001" width="8.5703125" style="1" customWidth="1"/>
    <col min="13002" max="13002" width="42.42578125" style="1" customWidth="1"/>
    <col min="13003" max="13003" width="19.5703125" style="1" customWidth="1"/>
    <col min="13004" max="13004" width="11.5703125" style="1" customWidth="1"/>
    <col min="13005" max="13006" width="10.42578125" style="1" customWidth="1"/>
    <col min="13007" max="13007" width="13.42578125" style="1" customWidth="1"/>
    <col min="13008" max="13008" width="11.5703125" style="1" customWidth="1"/>
    <col min="13009" max="13010" width="25.5703125" style="1" customWidth="1"/>
    <col min="13011" max="13011" width="16.5703125" style="1" customWidth="1"/>
    <col min="13012" max="13012" width="49" style="1" customWidth="1"/>
    <col min="13013" max="13013" width="31.5703125" style="1" customWidth="1"/>
    <col min="13014" max="13014" width="9.42578125" style="1" customWidth="1"/>
    <col min="13015" max="13015" width="17.5703125" style="1" customWidth="1"/>
    <col min="13016" max="13256" width="9.140625" style="1"/>
    <col min="13257" max="13257" width="8.5703125" style="1" customWidth="1"/>
    <col min="13258" max="13258" width="42.42578125" style="1" customWidth="1"/>
    <col min="13259" max="13259" width="19.5703125" style="1" customWidth="1"/>
    <col min="13260" max="13260" width="11.5703125" style="1" customWidth="1"/>
    <col min="13261" max="13262" width="10.42578125" style="1" customWidth="1"/>
    <col min="13263" max="13263" width="13.42578125" style="1" customWidth="1"/>
    <col min="13264" max="13264" width="11.5703125" style="1" customWidth="1"/>
    <col min="13265" max="13266" width="25.5703125" style="1" customWidth="1"/>
    <col min="13267" max="13267" width="16.5703125" style="1" customWidth="1"/>
    <col min="13268" max="13268" width="49" style="1" customWidth="1"/>
    <col min="13269" max="13269" width="31.5703125" style="1" customWidth="1"/>
    <col min="13270" max="13270" width="9.42578125" style="1" customWidth="1"/>
    <col min="13271" max="13271" width="17.5703125" style="1" customWidth="1"/>
    <col min="13272" max="13512" width="9.140625" style="1"/>
    <col min="13513" max="13513" width="8.5703125" style="1" customWidth="1"/>
    <col min="13514" max="13514" width="42.42578125" style="1" customWidth="1"/>
    <col min="13515" max="13515" width="19.5703125" style="1" customWidth="1"/>
    <col min="13516" max="13516" width="11.5703125" style="1" customWidth="1"/>
    <col min="13517" max="13518" width="10.42578125" style="1" customWidth="1"/>
    <col min="13519" max="13519" width="13.42578125" style="1" customWidth="1"/>
    <col min="13520" max="13520" width="11.5703125" style="1" customWidth="1"/>
    <col min="13521" max="13522" width="25.5703125" style="1" customWidth="1"/>
    <col min="13523" max="13523" width="16.5703125" style="1" customWidth="1"/>
    <col min="13524" max="13524" width="49" style="1" customWidth="1"/>
    <col min="13525" max="13525" width="31.5703125" style="1" customWidth="1"/>
    <col min="13526" max="13526" width="9.42578125" style="1" customWidth="1"/>
    <col min="13527" max="13527" width="17.5703125" style="1" customWidth="1"/>
    <col min="13528" max="13768" width="9.140625" style="1"/>
    <col min="13769" max="13769" width="8.5703125" style="1" customWidth="1"/>
    <col min="13770" max="13770" width="42.42578125" style="1" customWidth="1"/>
    <col min="13771" max="13771" width="19.5703125" style="1" customWidth="1"/>
    <col min="13772" max="13772" width="11.5703125" style="1" customWidth="1"/>
    <col min="13773" max="13774" width="10.42578125" style="1" customWidth="1"/>
    <col min="13775" max="13775" width="13.42578125" style="1" customWidth="1"/>
    <col min="13776" max="13776" width="11.5703125" style="1" customWidth="1"/>
    <col min="13777" max="13778" width="25.5703125" style="1" customWidth="1"/>
    <col min="13779" max="13779" width="16.5703125" style="1" customWidth="1"/>
    <col min="13780" max="13780" width="49" style="1" customWidth="1"/>
    <col min="13781" max="13781" width="31.5703125" style="1" customWidth="1"/>
    <col min="13782" max="13782" width="9.42578125" style="1" customWidth="1"/>
    <col min="13783" max="13783" width="17.5703125" style="1" customWidth="1"/>
    <col min="13784" max="14024" width="9.140625" style="1"/>
    <col min="14025" max="14025" width="8.5703125" style="1" customWidth="1"/>
    <col min="14026" max="14026" width="42.42578125" style="1" customWidth="1"/>
    <col min="14027" max="14027" width="19.5703125" style="1" customWidth="1"/>
    <col min="14028" max="14028" width="11.5703125" style="1" customWidth="1"/>
    <col min="14029" max="14030" width="10.42578125" style="1" customWidth="1"/>
    <col min="14031" max="14031" width="13.42578125" style="1" customWidth="1"/>
    <col min="14032" max="14032" width="11.5703125" style="1" customWidth="1"/>
    <col min="14033" max="14034" width="25.5703125" style="1" customWidth="1"/>
    <col min="14035" max="14035" width="16.5703125" style="1" customWidth="1"/>
    <col min="14036" max="14036" width="49" style="1" customWidth="1"/>
    <col min="14037" max="14037" width="31.5703125" style="1" customWidth="1"/>
    <col min="14038" max="14038" width="9.42578125" style="1" customWidth="1"/>
    <col min="14039" max="14039" width="17.5703125" style="1" customWidth="1"/>
    <col min="14040" max="14280" width="9.140625" style="1"/>
    <col min="14281" max="14281" width="8.5703125" style="1" customWidth="1"/>
    <col min="14282" max="14282" width="42.42578125" style="1" customWidth="1"/>
    <col min="14283" max="14283" width="19.5703125" style="1" customWidth="1"/>
    <col min="14284" max="14284" width="11.5703125" style="1" customWidth="1"/>
    <col min="14285" max="14286" width="10.42578125" style="1" customWidth="1"/>
    <col min="14287" max="14287" width="13.42578125" style="1" customWidth="1"/>
    <col min="14288" max="14288" width="11.5703125" style="1" customWidth="1"/>
    <col min="14289" max="14290" width="25.5703125" style="1" customWidth="1"/>
    <col min="14291" max="14291" width="16.5703125" style="1" customWidth="1"/>
    <col min="14292" max="14292" width="49" style="1" customWidth="1"/>
    <col min="14293" max="14293" width="31.5703125" style="1" customWidth="1"/>
    <col min="14294" max="14294" width="9.42578125" style="1" customWidth="1"/>
    <col min="14295" max="14295" width="17.5703125" style="1" customWidth="1"/>
    <col min="14296" max="14536" width="9.140625" style="1"/>
    <col min="14537" max="14537" width="8.5703125" style="1" customWidth="1"/>
    <col min="14538" max="14538" width="42.42578125" style="1" customWidth="1"/>
    <col min="14539" max="14539" width="19.5703125" style="1" customWidth="1"/>
    <col min="14540" max="14540" width="11.5703125" style="1" customWidth="1"/>
    <col min="14541" max="14542" width="10.42578125" style="1" customWidth="1"/>
    <col min="14543" max="14543" width="13.42578125" style="1" customWidth="1"/>
    <col min="14544" max="14544" width="11.5703125" style="1" customWidth="1"/>
    <col min="14545" max="14546" width="25.5703125" style="1" customWidth="1"/>
    <col min="14547" max="14547" width="16.5703125" style="1" customWidth="1"/>
    <col min="14548" max="14548" width="49" style="1" customWidth="1"/>
    <col min="14549" max="14549" width="31.5703125" style="1" customWidth="1"/>
    <col min="14550" max="14550" width="9.42578125" style="1" customWidth="1"/>
    <col min="14551" max="14551" width="17.5703125" style="1" customWidth="1"/>
    <col min="14552" max="14792" width="9.140625" style="1"/>
    <col min="14793" max="14793" width="8.5703125" style="1" customWidth="1"/>
    <col min="14794" max="14794" width="42.42578125" style="1" customWidth="1"/>
    <col min="14795" max="14795" width="19.5703125" style="1" customWidth="1"/>
    <col min="14796" max="14796" width="11.5703125" style="1" customWidth="1"/>
    <col min="14797" max="14798" width="10.42578125" style="1" customWidth="1"/>
    <col min="14799" max="14799" width="13.42578125" style="1" customWidth="1"/>
    <col min="14800" max="14800" width="11.5703125" style="1" customWidth="1"/>
    <col min="14801" max="14802" width="25.5703125" style="1" customWidth="1"/>
    <col min="14803" max="14803" width="16.5703125" style="1" customWidth="1"/>
    <col min="14804" max="14804" width="49" style="1" customWidth="1"/>
    <col min="14805" max="14805" width="31.5703125" style="1" customWidth="1"/>
    <col min="14806" max="14806" width="9.42578125" style="1" customWidth="1"/>
    <col min="14807" max="14807" width="17.5703125" style="1" customWidth="1"/>
    <col min="14808" max="15048" width="9.140625" style="1"/>
    <col min="15049" max="15049" width="8.5703125" style="1" customWidth="1"/>
    <col min="15050" max="15050" width="42.42578125" style="1" customWidth="1"/>
    <col min="15051" max="15051" width="19.5703125" style="1" customWidth="1"/>
    <col min="15052" max="15052" width="11.5703125" style="1" customWidth="1"/>
    <col min="15053" max="15054" width="10.42578125" style="1" customWidth="1"/>
    <col min="15055" max="15055" width="13.42578125" style="1" customWidth="1"/>
    <col min="15056" max="15056" width="11.5703125" style="1" customWidth="1"/>
    <col min="15057" max="15058" width="25.5703125" style="1" customWidth="1"/>
    <col min="15059" max="15059" width="16.5703125" style="1" customWidth="1"/>
    <col min="15060" max="15060" width="49" style="1" customWidth="1"/>
    <col min="15061" max="15061" width="31.5703125" style="1" customWidth="1"/>
    <col min="15062" max="15062" width="9.42578125" style="1" customWidth="1"/>
    <col min="15063" max="15063" width="17.5703125" style="1" customWidth="1"/>
    <col min="15064" max="15304" width="9.140625" style="1"/>
    <col min="15305" max="15305" width="8.5703125" style="1" customWidth="1"/>
    <col min="15306" max="15306" width="42.42578125" style="1" customWidth="1"/>
    <col min="15307" max="15307" width="19.5703125" style="1" customWidth="1"/>
    <col min="15308" max="15308" width="11.5703125" style="1" customWidth="1"/>
    <col min="15309" max="15310" width="10.42578125" style="1" customWidth="1"/>
    <col min="15311" max="15311" width="13.42578125" style="1" customWidth="1"/>
    <col min="15312" max="15312" width="11.5703125" style="1" customWidth="1"/>
    <col min="15313" max="15314" width="25.5703125" style="1" customWidth="1"/>
    <col min="15315" max="15315" width="16.5703125" style="1" customWidth="1"/>
    <col min="15316" max="15316" width="49" style="1" customWidth="1"/>
    <col min="15317" max="15317" width="31.5703125" style="1" customWidth="1"/>
    <col min="15318" max="15318" width="9.42578125" style="1" customWidth="1"/>
    <col min="15319" max="15319" width="17.5703125" style="1" customWidth="1"/>
    <col min="15320" max="15560" width="9.140625" style="1"/>
    <col min="15561" max="15561" width="8.5703125" style="1" customWidth="1"/>
    <col min="15562" max="15562" width="42.42578125" style="1" customWidth="1"/>
    <col min="15563" max="15563" width="19.5703125" style="1" customWidth="1"/>
    <col min="15564" max="15564" width="11.5703125" style="1" customWidth="1"/>
    <col min="15565" max="15566" width="10.42578125" style="1" customWidth="1"/>
    <col min="15567" max="15567" width="13.42578125" style="1" customWidth="1"/>
    <col min="15568" max="15568" width="11.5703125" style="1" customWidth="1"/>
    <col min="15569" max="15570" width="25.5703125" style="1" customWidth="1"/>
    <col min="15571" max="15571" width="16.5703125" style="1" customWidth="1"/>
    <col min="15572" max="15572" width="49" style="1" customWidth="1"/>
    <col min="15573" max="15573" width="31.5703125" style="1" customWidth="1"/>
    <col min="15574" max="15574" width="9.42578125" style="1" customWidth="1"/>
    <col min="15575" max="15575" width="17.5703125" style="1" customWidth="1"/>
    <col min="15576" max="15816" width="9.140625" style="1"/>
    <col min="15817" max="15817" width="8.5703125" style="1" customWidth="1"/>
    <col min="15818" max="15818" width="42.42578125" style="1" customWidth="1"/>
    <col min="15819" max="15819" width="19.5703125" style="1" customWidth="1"/>
    <col min="15820" max="15820" width="11.5703125" style="1" customWidth="1"/>
    <col min="15821" max="15822" width="10.42578125" style="1" customWidth="1"/>
    <col min="15823" max="15823" width="13.42578125" style="1" customWidth="1"/>
    <col min="15824" max="15824" width="11.5703125" style="1" customWidth="1"/>
    <col min="15825" max="15826" width="25.5703125" style="1" customWidth="1"/>
    <col min="15827" max="15827" width="16.5703125" style="1" customWidth="1"/>
    <col min="15828" max="15828" width="49" style="1" customWidth="1"/>
    <col min="15829" max="15829" width="31.5703125" style="1" customWidth="1"/>
    <col min="15830" max="15830" width="9.42578125" style="1" customWidth="1"/>
    <col min="15831" max="15831" width="17.5703125" style="1" customWidth="1"/>
    <col min="15832" max="16072" width="9.140625" style="1"/>
    <col min="16073" max="16073" width="8.5703125" style="1" customWidth="1"/>
    <col min="16074" max="16074" width="42.42578125" style="1" customWidth="1"/>
    <col min="16075" max="16075" width="19.5703125" style="1" customWidth="1"/>
    <col min="16076" max="16076" width="11.5703125" style="1" customWidth="1"/>
    <col min="16077" max="16078" width="10.42578125" style="1" customWidth="1"/>
    <col min="16079" max="16079" width="13.42578125" style="1" customWidth="1"/>
    <col min="16080" max="16080" width="11.5703125" style="1" customWidth="1"/>
    <col min="16081" max="16082" width="25.5703125" style="1" customWidth="1"/>
    <col min="16083" max="16083" width="16.5703125" style="1" customWidth="1"/>
    <col min="16084" max="16084" width="49" style="1" customWidth="1"/>
    <col min="16085" max="16085" width="31.5703125" style="1" customWidth="1"/>
    <col min="16086" max="16086" width="9.42578125" style="1" customWidth="1"/>
    <col min="16087" max="16087" width="17.5703125" style="1" customWidth="1"/>
    <col min="16088" max="16323" width="9.140625" style="1"/>
    <col min="16324" max="16384" width="9.42578125" style="1" customWidth="1"/>
  </cols>
  <sheetData>
    <row r="1" spans="1:15" ht="15.75" customHeight="1">
      <c r="A1" s="440" t="s">
        <v>14</v>
      </c>
      <c r="B1" s="440"/>
    </row>
    <row r="2" spans="1:15" ht="15.75" customHeight="1">
      <c r="A2" s="441" t="s">
        <v>23</v>
      </c>
      <c r="B2" s="441"/>
      <c r="C2" s="441"/>
      <c r="D2" s="441"/>
      <c r="E2" s="441"/>
      <c r="F2" s="441"/>
      <c r="G2" s="441"/>
      <c r="H2" s="441"/>
      <c r="I2" s="441"/>
      <c r="J2" s="441"/>
      <c r="K2" s="441"/>
    </row>
    <row r="3" spans="1:15" ht="15.75" customHeight="1">
      <c r="A3" s="442" t="s">
        <v>270</v>
      </c>
      <c r="B3" s="442"/>
      <c r="C3" s="442"/>
      <c r="D3" s="442"/>
      <c r="E3" s="442"/>
      <c r="F3" s="442"/>
      <c r="G3" s="442"/>
      <c r="H3" s="442"/>
      <c r="I3" s="442"/>
      <c r="J3" s="442"/>
      <c r="K3" s="442"/>
    </row>
    <row r="5" spans="1:15" s="6" customFormat="1" ht="14.25" customHeight="1">
      <c r="A5" s="443" t="s">
        <v>0</v>
      </c>
      <c r="B5" s="445" t="s">
        <v>10</v>
      </c>
      <c r="C5" s="445" t="s">
        <v>1</v>
      </c>
      <c r="D5" s="449" t="s">
        <v>21</v>
      </c>
      <c r="E5" s="450"/>
      <c r="F5" s="450"/>
      <c r="G5" s="450"/>
      <c r="H5" s="451"/>
      <c r="I5" s="447" t="s">
        <v>8</v>
      </c>
      <c r="J5" s="445" t="s">
        <v>15</v>
      </c>
      <c r="K5" s="445" t="s">
        <v>2</v>
      </c>
      <c r="L5" s="158"/>
    </row>
    <row r="6" spans="1:15" s="5" customFormat="1" ht="42.75">
      <c r="A6" s="444"/>
      <c r="B6" s="446"/>
      <c r="C6" s="446"/>
      <c r="D6" s="9" t="s">
        <v>11</v>
      </c>
      <c r="E6" s="12" t="s">
        <v>5</v>
      </c>
      <c r="F6" s="12" t="s">
        <v>6</v>
      </c>
      <c r="G6" s="12" t="s">
        <v>7</v>
      </c>
      <c r="H6" s="9" t="s">
        <v>12</v>
      </c>
      <c r="I6" s="448"/>
      <c r="J6" s="446"/>
      <c r="K6" s="446"/>
      <c r="L6" s="158"/>
    </row>
    <row r="7" spans="1:15" s="8" customFormat="1" ht="30">
      <c r="A7" s="7">
        <v>-1</v>
      </c>
      <c r="B7" s="7">
        <v>-2</v>
      </c>
      <c r="C7" s="7">
        <v>-3</v>
      </c>
      <c r="D7" s="69" t="s">
        <v>13</v>
      </c>
      <c r="E7" s="70">
        <v>-5</v>
      </c>
      <c r="F7" s="70">
        <v>-6</v>
      </c>
      <c r="G7" s="70">
        <v>-7</v>
      </c>
      <c r="H7" s="70">
        <v>-8</v>
      </c>
      <c r="I7" s="70">
        <v>-9</v>
      </c>
      <c r="J7" s="7">
        <v>-10</v>
      </c>
      <c r="K7" s="7">
        <v>-11</v>
      </c>
      <c r="L7" s="158"/>
    </row>
    <row r="8" spans="1:15" s="8" customFormat="1" ht="18.75">
      <c r="A8" s="7"/>
      <c r="B8" s="53" t="s">
        <v>265</v>
      </c>
      <c r="C8" s="59"/>
      <c r="D8" s="62">
        <f t="shared" ref="D8:I8" si="0">D9+D13+D29+D36+D44+D48+D54</f>
        <v>86.501000000000005</v>
      </c>
      <c r="E8" s="62">
        <f t="shared" si="0"/>
        <v>3.9299999999999997</v>
      </c>
      <c r="F8" s="62">
        <f t="shared" si="0"/>
        <v>2.1</v>
      </c>
      <c r="G8" s="62">
        <f t="shared" si="0"/>
        <v>0</v>
      </c>
      <c r="H8" s="62">
        <f t="shared" si="0"/>
        <v>80.471000000000004</v>
      </c>
      <c r="I8" s="11">
        <f t="shared" si="0"/>
        <v>39210</v>
      </c>
      <c r="J8" s="23"/>
      <c r="K8" s="17"/>
      <c r="L8" s="158"/>
    </row>
    <row r="9" spans="1:15" s="39" customFormat="1" ht="15">
      <c r="A9" s="36" t="s">
        <v>9</v>
      </c>
      <c r="B9" s="37" t="s">
        <v>20</v>
      </c>
      <c r="C9" s="34"/>
      <c r="D9" s="153">
        <f>D10</f>
        <v>7.17</v>
      </c>
      <c r="E9" s="153">
        <f t="shared" ref="E9:I9" si="1">E10</f>
        <v>0.7</v>
      </c>
      <c r="F9" s="153">
        <f t="shared" si="1"/>
        <v>0</v>
      </c>
      <c r="G9" s="153">
        <f t="shared" si="1"/>
        <v>0</v>
      </c>
      <c r="H9" s="153">
        <f t="shared" si="1"/>
        <v>6.47</v>
      </c>
      <c r="I9" s="154">
        <f t="shared" si="1"/>
        <v>26000</v>
      </c>
      <c r="J9" s="38"/>
      <c r="K9" s="23"/>
      <c r="L9" s="158">
        <v>1</v>
      </c>
    </row>
    <row r="10" spans="1:15" s="39" customFormat="1" ht="15">
      <c r="A10" s="21">
        <v>1</v>
      </c>
      <c r="B10" s="33" t="s">
        <v>3</v>
      </c>
      <c r="C10" s="49"/>
      <c r="D10" s="155">
        <f>D12</f>
        <v>7.17</v>
      </c>
      <c r="E10" s="155">
        <f t="shared" ref="E10:I10" si="2">E12</f>
        <v>0.7</v>
      </c>
      <c r="F10" s="155">
        <f t="shared" si="2"/>
        <v>0</v>
      </c>
      <c r="G10" s="155">
        <f t="shared" si="2"/>
        <v>0</v>
      </c>
      <c r="H10" s="155">
        <f t="shared" si="2"/>
        <v>6.47</v>
      </c>
      <c r="I10" s="156">
        <f t="shared" si="2"/>
        <v>26000</v>
      </c>
      <c r="J10" s="24"/>
      <c r="K10" s="45"/>
      <c r="L10" s="158"/>
    </row>
    <row r="11" spans="1:15" s="196" customFormat="1" ht="15">
      <c r="A11" s="189" t="s">
        <v>29</v>
      </c>
      <c r="B11" s="190" t="s">
        <v>31</v>
      </c>
      <c r="C11" s="191"/>
      <c r="D11" s="192">
        <f>D12</f>
        <v>7.17</v>
      </c>
      <c r="E11" s="192">
        <f t="shared" ref="E11:I11" si="3">E12</f>
        <v>0.7</v>
      </c>
      <c r="F11" s="192">
        <f t="shared" si="3"/>
        <v>0</v>
      </c>
      <c r="G11" s="192">
        <f t="shared" si="3"/>
        <v>0</v>
      </c>
      <c r="H11" s="192">
        <f t="shared" si="3"/>
        <v>6.47</v>
      </c>
      <c r="I11" s="193">
        <f t="shared" si="3"/>
        <v>26000</v>
      </c>
      <c r="J11" s="194"/>
      <c r="K11" s="195"/>
      <c r="L11" s="218"/>
    </row>
    <row r="12" spans="1:15" s="196" customFormat="1" ht="75">
      <c r="A12" s="197">
        <v>1</v>
      </c>
      <c r="B12" s="198" t="s">
        <v>132</v>
      </c>
      <c r="C12" s="199" t="s">
        <v>141</v>
      </c>
      <c r="D12" s="200">
        <f>SUM(E12:H12)</f>
        <v>7.17</v>
      </c>
      <c r="E12" s="200">
        <v>0.7</v>
      </c>
      <c r="F12" s="201"/>
      <c r="G12" s="201"/>
      <c r="H12" s="201">
        <v>6.47</v>
      </c>
      <c r="I12" s="202">
        <v>26000</v>
      </c>
      <c r="J12" s="203" t="s">
        <v>187</v>
      </c>
      <c r="K12" s="203" t="s">
        <v>271</v>
      </c>
      <c r="L12" s="218"/>
      <c r="N12" s="204"/>
      <c r="O12" s="204"/>
    </row>
    <row r="13" spans="1:15" s="39" customFormat="1" ht="15">
      <c r="A13" s="36" t="s">
        <v>25</v>
      </c>
      <c r="B13" s="40" t="s">
        <v>285</v>
      </c>
      <c r="C13" s="34"/>
      <c r="D13" s="153">
        <f>D14</f>
        <v>59.891000000000005</v>
      </c>
      <c r="E13" s="153">
        <f t="shared" ref="E13:I13" si="4">E14</f>
        <v>1.3800000000000001</v>
      </c>
      <c r="F13" s="153">
        <f t="shared" si="4"/>
        <v>2.1</v>
      </c>
      <c r="G13" s="153">
        <f t="shared" si="4"/>
        <v>0</v>
      </c>
      <c r="H13" s="153">
        <f t="shared" si="4"/>
        <v>56.411000000000008</v>
      </c>
      <c r="I13" s="154">
        <f t="shared" si="4"/>
        <v>0</v>
      </c>
      <c r="J13" s="54"/>
      <c r="K13" s="23"/>
      <c r="L13" s="158">
        <v>11</v>
      </c>
    </row>
    <row r="14" spans="1:15" s="39" customFormat="1" ht="15">
      <c r="A14" s="36">
        <v>1</v>
      </c>
      <c r="B14" s="33" t="s">
        <v>3</v>
      </c>
      <c r="C14" s="34"/>
      <c r="D14" s="153">
        <f t="shared" ref="D14:I14" si="5">D15+D27</f>
        <v>59.891000000000005</v>
      </c>
      <c r="E14" s="153">
        <f t="shared" si="5"/>
        <v>1.3800000000000001</v>
      </c>
      <c r="F14" s="153">
        <f t="shared" si="5"/>
        <v>2.1</v>
      </c>
      <c r="G14" s="153">
        <f t="shared" si="5"/>
        <v>0</v>
      </c>
      <c r="H14" s="153">
        <f t="shared" si="5"/>
        <v>56.411000000000008</v>
      </c>
      <c r="I14" s="154">
        <f t="shared" si="5"/>
        <v>0</v>
      </c>
      <c r="J14" s="54"/>
      <c r="K14" s="23"/>
      <c r="L14" s="158"/>
    </row>
    <row r="15" spans="1:15" s="196" customFormat="1" ht="15">
      <c r="A15" s="205" t="s">
        <v>29</v>
      </c>
      <c r="B15" s="190" t="s">
        <v>31</v>
      </c>
      <c r="C15" s="191"/>
      <c r="D15" s="192">
        <f t="shared" ref="D15:I15" si="6">SUM(D16:D26)</f>
        <v>59.891000000000005</v>
      </c>
      <c r="E15" s="192">
        <f t="shared" si="6"/>
        <v>1.3800000000000001</v>
      </c>
      <c r="F15" s="192">
        <f t="shared" si="6"/>
        <v>2.1</v>
      </c>
      <c r="G15" s="192">
        <f t="shared" si="6"/>
        <v>0</v>
      </c>
      <c r="H15" s="192">
        <f t="shared" si="6"/>
        <v>56.411000000000008</v>
      </c>
      <c r="I15" s="193">
        <f t="shared" si="6"/>
        <v>0</v>
      </c>
      <c r="J15" s="206"/>
      <c r="K15" s="195"/>
      <c r="L15" s="218"/>
    </row>
    <row r="16" spans="1:15" s="196" customFormat="1" ht="90">
      <c r="A16" s="207">
        <v>1</v>
      </c>
      <c r="B16" s="208" t="s">
        <v>116</v>
      </c>
      <c r="C16" s="209" t="s">
        <v>96</v>
      </c>
      <c r="D16" s="200">
        <f t="shared" ref="D16:D26" si="7">SUM(E16:H16)</f>
        <v>0.06</v>
      </c>
      <c r="E16" s="201"/>
      <c r="F16" s="201"/>
      <c r="G16" s="201"/>
      <c r="H16" s="201">
        <v>0.06</v>
      </c>
      <c r="I16" s="202"/>
      <c r="J16" s="210" t="s">
        <v>146</v>
      </c>
      <c r="K16" s="211" t="s">
        <v>210</v>
      </c>
      <c r="L16" s="218"/>
    </row>
    <row r="17" spans="1:12" s="196" customFormat="1" ht="90">
      <c r="A17" s="207">
        <v>2</v>
      </c>
      <c r="B17" s="208" t="s">
        <v>117</v>
      </c>
      <c r="C17" s="209" t="s">
        <v>97</v>
      </c>
      <c r="D17" s="200">
        <f t="shared" si="7"/>
        <v>0.42000000000000004</v>
      </c>
      <c r="E17" s="201">
        <v>0.2</v>
      </c>
      <c r="F17" s="201"/>
      <c r="G17" s="201"/>
      <c r="H17" s="212">
        <f>0.01+0.01+0.2</f>
        <v>0.22</v>
      </c>
      <c r="I17" s="202"/>
      <c r="J17" s="203" t="s">
        <v>147</v>
      </c>
      <c r="K17" s="211" t="s">
        <v>207</v>
      </c>
      <c r="L17" s="218"/>
    </row>
    <row r="18" spans="1:12" s="196" customFormat="1" ht="90">
      <c r="A18" s="207">
        <v>3</v>
      </c>
      <c r="B18" s="208" t="s">
        <v>255</v>
      </c>
      <c r="C18" s="213" t="s">
        <v>98</v>
      </c>
      <c r="D18" s="200">
        <f t="shared" si="7"/>
        <v>2.2200000000000002</v>
      </c>
      <c r="E18" s="201"/>
      <c r="F18" s="201"/>
      <c r="G18" s="201"/>
      <c r="H18" s="212">
        <f>0.01+0.01+2.2</f>
        <v>2.2200000000000002</v>
      </c>
      <c r="I18" s="202"/>
      <c r="J18" s="210" t="s">
        <v>118</v>
      </c>
      <c r="K18" s="211" t="s">
        <v>206</v>
      </c>
      <c r="L18" s="218"/>
    </row>
    <row r="19" spans="1:12" s="196" customFormat="1" ht="90">
      <c r="A19" s="207">
        <v>4</v>
      </c>
      <c r="B19" s="208" t="s">
        <v>119</v>
      </c>
      <c r="C19" s="209" t="s">
        <v>99</v>
      </c>
      <c r="D19" s="200">
        <f t="shared" si="7"/>
        <v>0.30000000000000004</v>
      </c>
      <c r="E19" s="201"/>
      <c r="F19" s="201"/>
      <c r="G19" s="201"/>
      <c r="H19" s="212">
        <f>0.1+0.2</f>
        <v>0.30000000000000004</v>
      </c>
      <c r="I19" s="202"/>
      <c r="J19" s="203" t="s">
        <v>139</v>
      </c>
      <c r="K19" s="211" t="s">
        <v>211</v>
      </c>
      <c r="L19" s="218"/>
    </row>
    <row r="20" spans="1:12" s="196" customFormat="1" ht="90">
      <c r="A20" s="207">
        <v>5</v>
      </c>
      <c r="B20" s="208" t="s">
        <v>120</v>
      </c>
      <c r="C20" s="209" t="s">
        <v>100</v>
      </c>
      <c r="D20" s="200">
        <f t="shared" si="7"/>
        <v>6.0000000000000005E-2</v>
      </c>
      <c r="E20" s="201"/>
      <c r="F20" s="201"/>
      <c r="G20" s="201"/>
      <c r="H20" s="212">
        <f>0.02+0.01+0.02+0.01</f>
        <v>6.0000000000000005E-2</v>
      </c>
      <c r="I20" s="202"/>
      <c r="J20" s="203" t="s">
        <v>142</v>
      </c>
      <c r="K20" s="211" t="s">
        <v>212</v>
      </c>
      <c r="L20" s="218"/>
    </row>
    <row r="21" spans="1:12" s="196" customFormat="1" ht="90">
      <c r="A21" s="207">
        <v>6</v>
      </c>
      <c r="B21" s="208" t="s">
        <v>121</v>
      </c>
      <c r="C21" s="209" t="s">
        <v>96</v>
      </c>
      <c r="D21" s="200">
        <f t="shared" si="7"/>
        <v>1.6</v>
      </c>
      <c r="E21" s="201">
        <v>1</v>
      </c>
      <c r="F21" s="201"/>
      <c r="G21" s="201"/>
      <c r="H21" s="212">
        <f>0.5+0.1</f>
        <v>0.6</v>
      </c>
      <c r="I21" s="202"/>
      <c r="J21" s="203" t="s">
        <v>133</v>
      </c>
      <c r="K21" s="211" t="s">
        <v>213</v>
      </c>
      <c r="L21" s="218"/>
    </row>
    <row r="22" spans="1:12" s="196" customFormat="1" ht="120">
      <c r="A22" s="207">
        <v>7</v>
      </c>
      <c r="B22" s="214" t="s">
        <v>174</v>
      </c>
      <c r="C22" s="213" t="s">
        <v>143</v>
      </c>
      <c r="D22" s="200">
        <f t="shared" si="7"/>
        <v>18.150000000000002</v>
      </c>
      <c r="E22" s="201">
        <v>0.1</v>
      </c>
      <c r="F22" s="201"/>
      <c r="G22" s="201"/>
      <c r="H22" s="212">
        <f>3+2.3+1.8+10.5+0.4+0.05</f>
        <v>18.05</v>
      </c>
      <c r="I22" s="202"/>
      <c r="J22" s="203" t="s">
        <v>140</v>
      </c>
      <c r="K22" s="211" t="s">
        <v>214</v>
      </c>
      <c r="L22" s="218"/>
    </row>
    <row r="23" spans="1:12" s="196" customFormat="1" ht="75">
      <c r="A23" s="207">
        <v>8</v>
      </c>
      <c r="B23" s="214" t="s">
        <v>122</v>
      </c>
      <c r="C23" s="209" t="s">
        <v>101</v>
      </c>
      <c r="D23" s="200">
        <f t="shared" si="7"/>
        <v>8.1</v>
      </c>
      <c r="E23" s="201"/>
      <c r="F23" s="201">
        <v>2.1</v>
      </c>
      <c r="G23" s="201"/>
      <c r="H23" s="212">
        <f>0.05+0.02+0.01+0.02+4+1.6+0.3</f>
        <v>5.9999999999999991</v>
      </c>
      <c r="I23" s="202"/>
      <c r="J23" s="203" t="s">
        <v>144</v>
      </c>
      <c r="K23" s="211" t="s">
        <v>215</v>
      </c>
      <c r="L23" s="218"/>
    </row>
    <row r="24" spans="1:12" s="196" customFormat="1" ht="90">
      <c r="A24" s="207">
        <v>9</v>
      </c>
      <c r="B24" s="214" t="s">
        <v>249</v>
      </c>
      <c r="C24" s="213" t="s">
        <v>94</v>
      </c>
      <c r="D24" s="200">
        <f t="shared" si="7"/>
        <v>28.381</v>
      </c>
      <c r="E24" s="201"/>
      <c r="F24" s="201"/>
      <c r="G24" s="201"/>
      <c r="H24" s="212">
        <f>9.581+0.3+0.4+0.02+0.02+0.06+18</f>
        <v>28.381</v>
      </c>
      <c r="I24" s="202"/>
      <c r="J24" s="203" t="s">
        <v>145</v>
      </c>
      <c r="K24" s="211" t="s">
        <v>216</v>
      </c>
      <c r="L24" s="218"/>
    </row>
    <row r="25" spans="1:12" s="196" customFormat="1" ht="90">
      <c r="A25" s="207">
        <v>10</v>
      </c>
      <c r="B25" s="214" t="s">
        <v>123</v>
      </c>
      <c r="C25" s="209" t="s">
        <v>102</v>
      </c>
      <c r="D25" s="200">
        <f t="shared" si="7"/>
        <v>0.52</v>
      </c>
      <c r="E25" s="201"/>
      <c r="F25" s="201"/>
      <c r="G25" s="201"/>
      <c r="H25" s="212">
        <f>0.01+0.01+0.5</f>
        <v>0.52</v>
      </c>
      <c r="I25" s="202"/>
      <c r="J25" s="203" t="s">
        <v>148</v>
      </c>
      <c r="K25" s="211" t="s">
        <v>217</v>
      </c>
      <c r="L25" s="218"/>
    </row>
    <row r="26" spans="1:12" s="196" customFormat="1" ht="90">
      <c r="A26" s="207">
        <v>11</v>
      </c>
      <c r="B26" s="214" t="s">
        <v>124</v>
      </c>
      <c r="C26" s="209" t="s">
        <v>103</v>
      </c>
      <c r="D26" s="200">
        <f t="shared" si="7"/>
        <v>0.08</v>
      </c>
      <c r="E26" s="201">
        <v>0.08</v>
      </c>
      <c r="F26" s="201"/>
      <c r="G26" s="201"/>
      <c r="H26" s="201"/>
      <c r="I26" s="202"/>
      <c r="J26" s="203" t="s">
        <v>149</v>
      </c>
      <c r="K26" s="211" t="s">
        <v>218</v>
      </c>
      <c r="L26" s="218"/>
    </row>
    <row r="27" spans="1:12" s="39" customFormat="1" ht="15">
      <c r="A27" s="63" t="s">
        <v>34</v>
      </c>
      <c r="B27" s="43" t="s">
        <v>30</v>
      </c>
      <c r="C27" s="50"/>
      <c r="D27" s="155">
        <f>SUM(D28)</f>
        <v>0</v>
      </c>
      <c r="E27" s="155">
        <f t="shared" ref="E27:I27" si="8">SUM(E28)</f>
        <v>0</v>
      </c>
      <c r="F27" s="155">
        <f t="shared" si="8"/>
        <v>0</v>
      </c>
      <c r="G27" s="155">
        <f t="shared" si="8"/>
        <v>0</v>
      </c>
      <c r="H27" s="155">
        <f t="shared" si="8"/>
        <v>0</v>
      </c>
      <c r="I27" s="156">
        <f t="shared" si="8"/>
        <v>0</v>
      </c>
      <c r="J27" s="25"/>
      <c r="K27" s="71"/>
      <c r="L27" s="158"/>
    </row>
    <row r="28" spans="1:12" s="166" customFormat="1" ht="15">
      <c r="A28" s="145"/>
      <c r="B28" s="75"/>
      <c r="C28" s="99"/>
      <c r="D28" s="141"/>
      <c r="E28" s="142"/>
      <c r="F28" s="142"/>
      <c r="G28" s="142"/>
      <c r="H28" s="142"/>
      <c r="I28" s="143"/>
      <c r="J28" s="97"/>
      <c r="K28" s="97"/>
      <c r="L28" s="241"/>
    </row>
    <row r="29" spans="1:12" s="60" customFormat="1">
      <c r="A29" s="30" t="s">
        <v>27</v>
      </c>
      <c r="B29" s="23" t="s">
        <v>263</v>
      </c>
      <c r="C29" s="59"/>
      <c r="D29" s="62">
        <f>D30</f>
        <v>3.3600000000000003</v>
      </c>
      <c r="E29" s="62">
        <f t="shared" ref="E29:I30" si="9">E30</f>
        <v>0.84000000000000008</v>
      </c>
      <c r="F29" s="62">
        <f t="shared" si="9"/>
        <v>0</v>
      </c>
      <c r="G29" s="62">
        <f t="shared" si="9"/>
        <v>0</v>
      </c>
      <c r="H29" s="62">
        <f t="shared" si="9"/>
        <v>2.52</v>
      </c>
      <c r="I29" s="11">
        <f t="shared" si="9"/>
        <v>300</v>
      </c>
      <c r="J29" s="59"/>
      <c r="K29" s="23"/>
      <c r="L29" s="10">
        <v>4</v>
      </c>
    </row>
    <row r="30" spans="1:12" s="52" customFormat="1">
      <c r="A30" s="21">
        <v>1</v>
      </c>
      <c r="B30" s="43" t="s">
        <v>3</v>
      </c>
      <c r="C30" s="48"/>
      <c r="D30" s="155">
        <f>D31</f>
        <v>3.3600000000000003</v>
      </c>
      <c r="E30" s="155">
        <f t="shared" si="9"/>
        <v>0.84000000000000008</v>
      </c>
      <c r="F30" s="155">
        <f t="shared" si="9"/>
        <v>0</v>
      </c>
      <c r="G30" s="155">
        <f t="shared" si="9"/>
        <v>0</v>
      </c>
      <c r="H30" s="155">
        <f t="shared" si="9"/>
        <v>2.52</v>
      </c>
      <c r="I30" s="156">
        <f t="shared" si="9"/>
        <v>300</v>
      </c>
      <c r="J30" s="25"/>
      <c r="K30" s="45"/>
      <c r="L30" s="10"/>
    </row>
    <row r="31" spans="1:12" s="217" customFormat="1">
      <c r="A31" s="189" t="s">
        <v>29</v>
      </c>
      <c r="B31" s="190" t="s">
        <v>31</v>
      </c>
      <c r="C31" s="215"/>
      <c r="D31" s="192">
        <f t="shared" ref="D31:I31" si="10">SUM(D32:D35)</f>
        <v>3.3600000000000003</v>
      </c>
      <c r="E31" s="192">
        <f t="shared" si="10"/>
        <v>0.84000000000000008</v>
      </c>
      <c r="F31" s="192">
        <f t="shared" si="10"/>
        <v>0</v>
      </c>
      <c r="G31" s="192">
        <f t="shared" si="10"/>
        <v>0</v>
      </c>
      <c r="H31" s="192">
        <f t="shared" si="10"/>
        <v>2.52</v>
      </c>
      <c r="I31" s="193">
        <f t="shared" si="10"/>
        <v>300</v>
      </c>
      <c r="J31" s="216"/>
      <c r="K31" s="195"/>
      <c r="L31" s="242"/>
    </row>
    <row r="32" spans="1:12" s="196" customFormat="1" ht="75">
      <c r="A32" s="207">
        <v>1</v>
      </c>
      <c r="B32" s="214" t="s">
        <v>125</v>
      </c>
      <c r="C32" s="213" t="s">
        <v>152</v>
      </c>
      <c r="D32" s="200">
        <f>SUM(E32:H32)</f>
        <v>1.53</v>
      </c>
      <c r="E32" s="201"/>
      <c r="F32" s="201"/>
      <c r="G32" s="201"/>
      <c r="H32" s="201">
        <v>1.53</v>
      </c>
      <c r="I32" s="218" t="s">
        <v>151</v>
      </c>
      <c r="J32" s="203" t="s">
        <v>153</v>
      </c>
      <c r="K32" s="211" t="s">
        <v>219</v>
      </c>
      <c r="L32" s="218"/>
    </row>
    <row r="33" spans="1:12" s="196" customFormat="1" ht="60">
      <c r="A33" s="207">
        <v>2</v>
      </c>
      <c r="B33" s="214" t="s">
        <v>175</v>
      </c>
      <c r="C33" s="209" t="s">
        <v>32</v>
      </c>
      <c r="D33" s="200">
        <f t="shared" ref="D33:D35" si="11">SUM(E33:H33)</f>
        <v>6.0000000000000005E-2</v>
      </c>
      <c r="E33" s="201">
        <v>0.05</v>
      </c>
      <c r="F33" s="201"/>
      <c r="G33" s="201"/>
      <c r="H33" s="201">
        <v>0.01</v>
      </c>
      <c r="I33" s="202"/>
      <c r="J33" s="203" t="s">
        <v>126</v>
      </c>
      <c r="K33" s="211" t="s">
        <v>154</v>
      </c>
      <c r="L33" s="218"/>
    </row>
    <row r="34" spans="1:12" s="225" customFormat="1" ht="60">
      <c r="A34" s="219">
        <v>3</v>
      </c>
      <c r="B34" s="220" t="s">
        <v>127</v>
      </c>
      <c r="C34" s="221" t="s">
        <v>28</v>
      </c>
      <c r="D34" s="200">
        <f t="shared" si="11"/>
        <v>1.73</v>
      </c>
      <c r="E34" s="222">
        <v>0.75</v>
      </c>
      <c r="F34" s="222"/>
      <c r="G34" s="222"/>
      <c r="H34" s="212">
        <v>0.98</v>
      </c>
      <c r="I34" s="223"/>
      <c r="J34" s="224" t="s">
        <v>136</v>
      </c>
      <c r="K34" s="203" t="s">
        <v>155</v>
      </c>
      <c r="L34" s="242"/>
    </row>
    <row r="35" spans="1:12" s="225" customFormat="1" ht="60">
      <c r="A35" s="219">
        <v>4</v>
      </c>
      <c r="B35" s="220" t="s">
        <v>128</v>
      </c>
      <c r="C35" s="221" t="s">
        <v>28</v>
      </c>
      <c r="D35" s="200">
        <f t="shared" si="11"/>
        <v>0.04</v>
      </c>
      <c r="E35" s="222">
        <v>0.04</v>
      </c>
      <c r="F35" s="222"/>
      <c r="G35" s="222"/>
      <c r="H35" s="212"/>
      <c r="I35" s="223">
        <v>300</v>
      </c>
      <c r="J35" s="224" t="s">
        <v>135</v>
      </c>
      <c r="K35" s="203" t="s">
        <v>156</v>
      </c>
      <c r="L35" s="242"/>
    </row>
    <row r="36" spans="1:12" s="167" customFormat="1">
      <c r="A36" s="30" t="s">
        <v>42</v>
      </c>
      <c r="B36" s="23" t="s">
        <v>286</v>
      </c>
      <c r="C36" s="59"/>
      <c r="D36" s="62">
        <f>D37</f>
        <v>0</v>
      </c>
      <c r="E36" s="62">
        <f t="shared" ref="E36:I37" si="12">E37</f>
        <v>0</v>
      </c>
      <c r="F36" s="62">
        <f t="shared" si="12"/>
        <v>0</v>
      </c>
      <c r="G36" s="62">
        <f t="shared" si="12"/>
        <v>0</v>
      </c>
      <c r="H36" s="62">
        <f t="shared" si="12"/>
        <v>0</v>
      </c>
      <c r="I36" s="11">
        <f t="shared" si="12"/>
        <v>0</v>
      </c>
      <c r="J36" s="59"/>
      <c r="K36" s="23"/>
      <c r="L36" s="243"/>
    </row>
    <row r="37" spans="1:12" s="61" customFormat="1">
      <c r="A37" s="64">
        <v>1</v>
      </c>
      <c r="B37" s="65" t="s">
        <v>3</v>
      </c>
      <c r="C37" s="50"/>
      <c r="D37" s="159">
        <f>D38</f>
        <v>0</v>
      </c>
      <c r="E37" s="159">
        <f t="shared" si="12"/>
        <v>0</v>
      </c>
      <c r="F37" s="159">
        <f t="shared" si="12"/>
        <v>0</v>
      </c>
      <c r="G37" s="159">
        <f t="shared" si="12"/>
        <v>0</v>
      </c>
      <c r="H37" s="159">
        <f t="shared" si="12"/>
        <v>0</v>
      </c>
      <c r="I37" s="160">
        <f t="shared" si="12"/>
        <v>0</v>
      </c>
      <c r="J37" s="22"/>
      <c r="K37" s="17"/>
      <c r="L37" s="10"/>
    </row>
    <row r="38" spans="1:12" s="61" customFormat="1">
      <c r="A38" s="64" t="s">
        <v>29</v>
      </c>
      <c r="B38" s="43" t="s">
        <v>30</v>
      </c>
      <c r="C38" s="50"/>
      <c r="D38" s="159">
        <f>SUM(D39:D43)</f>
        <v>0</v>
      </c>
      <c r="E38" s="159">
        <f t="shared" ref="E38:I38" si="13">SUM(E39:E43)</f>
        <v>0</v>
      </c>
      <c r="F38" s="159">
        <f t="shared" si="13"/>
        <v>0</v>
      </c>
      <c r="G38" s="159">
        <f t="shared" si="13"/>
        <v>0</v>
      </c>
      <c r="H38" s="159">
        <f t="shared" si="13"/>
        <v>0</v>
      </c>
      <c r="I38" s="160">
        <f t="shared" si="13"/>
        <v>0</v>
      </c>
      <c r="J38" s="22"/>
      <c r="K38" s="17"/>
      <c r="L38" s="10"/>
    </row>
    <row r="39" spans="1:12">
      <c r="A39" s="94"/>
      <c r="B39" s="128"/>
      <c r="C39" s="129"/>
      <c r="D39" s="141"/>
      <c r="E39" s="142"/>
      <c r="F39" s="142"/>
      <c r="G39" s="142"/>
      <c r="H39" s="142"/>
      <c r="I39" s="147"/>
      <c r="J39" s="97"/>
      <c r="K39" s="97"/>
    </row>
    <row r="40" spans="1:12">
      <c r="A40" s="94"/>
      <c r="B40" s="128"/>
      <c r="C40" s="129"/>
      <c r="D40" s="141"/>
      <c r="E40" s="161"/>
      <c r="F40" s="161"/>
      <c r="G40" s="161"/>
      <c r="H40" s="161"/>
      <c r="I40" s="158"/>
      <c r="J40" s="97"/>
      <c r="K40" s="97"/>
    </row>
    <row r="41" spans="1:12">
      <c r="A41" s="94"/>
      <c r="B41" s="128"/>
      <c r="C41" s="129"/>
      <c r="D41" s="141"/>
      <c r="E41" s="161"/>
      <c r="F41" s="161"/>
      <c r="G41" s="161"/>
      <c r="H41" s="161"/>
      <c r="I41" s="147"/>
      <c r="J41" s="97"/>
      <c r="K41" s="97"/>
    </row>
    <row r="42" spans="1:12">
      <c r="A42" s="94"/>
      <c r="B42" s="128"/>
      <c r="C42" s="129"/>
      <c r="D42" s="141"/>
      <c r="E42" s="161"/>
      <c r="F42" s="161"/>
      <c r="G42" s="161"/>
      <c r="H42" s="161"/>
      <c r="I42" s="147"/>
      <c r="J42" s="97"/>
      <c r="K42" s="97"/>
    </row>
    <row r="43" spans="1:12">
      <c r="A43" s="94"/>
      <c r="B43" s="128"/>
      <c r="C43" s="129"/>
      <c r="D43" s="141"/>
      <c r="E43" s="146"/>
      <c r="F43" s="161"/>
      <c r="G43" s="161"/>
      <c r="H43" s="161"/>
      <c r="I43" s="158"/>
      <c r="J43" s="97"/>
      <c r="K43" s="97"/>
    </row>
    <row r="44" spans="1:12" s="167" customFormat="1">
      <c r="A44" s="30" t="s">
        <v>47</v>
      </c>
      <c r="B44" s="23" t="s">
        <v>287</v>
      </c>
      <c r="C44" s="59"/>
      <c r="D44" s="62">
        <f>D45</f>
        <v>0</v>
      </c>
      <c r="E44" s="62">
        <f t="shared" ref="E44:I45" si="14">E45</f>
        <v>0</v>
      </c>
      <c r="F44" s="62">
        <f t="shared" si="14"/>
        <v>0</v>
      </c>
      <c r="G44" s="62">
        <f t="shared" si="14"/>
        <v>0</v>
      </c>
      <c r="H44" s="62">
        <f t="shared" si="14"/>
        <v>0</v>
      </c>
      <c r="I44" s="11">
        <f t="shared" si="14"/>
        <v>0</v>
      </c>
      <c r="J44" s="59"/>
      <c r="K44" s="23"/>
      <c r="L44" s="243"/>
    </row>
    <row r="45" spans="1:12" s="61" customFormat="1">
      <c r="A45" s="21">
        <v>1</v>
      </c>
      <c r="B45" s="33" t="s">
        <v>45</v>
      </c>
      <c r="C45" s="22"/>
      <c r="D45" s="82">
        <f>D46</f>
        <v>0</v>
      </c>
      <c r="E45" s="82">
        <f t="shared" si="14"/>
        <v>0</v>
      </c>
      <c r="F45" s="82">
        <f t="shared" si="14"/>
        <v>0</v>
      </c>
      <c r="G45" s="82">
        <f t="shared" si="14"/>
        <v>0</v>
      </c>
      <c r="H45" s="82">
        <f t="shared" si="14"/>
        <v>0</v>
      </c>
      <c r="I45" s="82">
        <f t="shared" si="14"/>
        <v>0</v>
      </c>
      <c r="J45" s="22"/>
      <c r="K45" s="17"/>
      <c r="L45" s="10"/>
    </row>
    <row r="46" spans="1:12">
      <c r="A46" s="19" t="s">
        <v>29</v>
      </c>
      <c r="B46" s="43" t="s">
        <v>30</v>
      </c>
      <c r="C46" s="20"/>
      <c r="D46" s="82">
        <f t="shared" ref="D46:I46" si="15">D47</f>
        <v>0</v>
      </c>
      <c r="E46" s="82">
        <f t="shared" si="15"/>
        <v>0</v>
      </c>
      <c r="F46" s="82">
        <f t="shared" si="15"/>
        <v>0</v>
      </c>
      <c r="G46" s="82">
        <f t="shared" si="15"/>
        <v>0</v>
      </c>
      <c r="H46" s="82">
        <f t="shared" si="15"/>
        <v>0</v>
      </c>
      <c r="I46" s="162">
        <f t="shared" si="15"/>
        <v>0</v>
      </c>
      <c r="J46" s="24"/>
      <c r="K46" s="45"/>
    </row>
    <row r="47" spans="1:12">
      <c r="A47" s="18"/>
      <c r="B47" s="95"/>
      <c r="C47" s="101"/>
      <c r="D47" s="141"/>
      <c r="E47" s="146"/>
      <c r="F47" s="146"/>
      <c r="G47" s="146"/>
      <c r="H47" s="146"/>
      <c r="I47" s="147"/>
      <c r="J47" s="103"/>
      <c r="K47" s="97"/>
    </row>
    <row r="48" spans="1:12" s="60" customFormat="1">
      <c r="A48" s="30" t="s">
        <v>67</v>
      </c>
      <c r="B48" s="23" t="s">
        <v>284</v>
      </c>
      <c r="C48" s="59"/>
      <c r="D48" s="62">
        <f>D49</f>
        <v>0.34</v>
      </c>
      <c r="E48" s="62">
        <f t="shared" ref="E48:I48" si="16">E49</f>
        <v>0</v>
      </c>
      <c r="F48" s="62">
        <f t="shared" si="16"/>
        <v>0</v>
      </c>
      <c r="G48" s="62">
        <f t="shared" si="16"/>
        <v>0</v>
      </c>
      <c r="H48" s="62">
        <f t="shared" si="16"/>
        <v>0.34</v>
      </c>
      <c r="I48" s="11">
        <f t="shared" si="16"/>
        <v>410</v>
      </c>
      <c r="J48" s="59"/>
      <c r="K48" s="23"/>
      <c r="L48" s="10">
        <v>1</v>
      </c>
    </row>
    <row r="49" spans="1:12" s="52" customFormat="1">
      <c r="A49" s="21">
        <v>1</v>
      </c>
      <c r="B49" s="33" t="s">
        <v>3</v>
      </c>
      <c r="C49" s="25"/>
      <c r="D49" s="82">
        <f>D50+D52</f>
        <v>0.34</v>
      </c>
      <c r="E49" s="82">
        <f t="shared" ref="E49:I49" si="17">E50+E52</f>
        <v>0</v>
      </c>
      <c r="F49" s="82">
        <f t="shared" si="17"/>
        <v>0</v>
      </c>
      <c r="G49" s="82">
        <f t="shared" si="17"/>
        <v>0</v>
      </c>
      <c r="H49" s="82">
        <f t="shared" si="17"/>
        <v>0.34</v>
      </c>
      <c r="I49" s="162">
        <f t="shared" si="17"/>
        <v>410</v>
      </c>
      <c r="J49" s="25"/>
      <c r="K49" s="45"/>
      <c r="L49" s="10"/>
    </row>
    <row r="50" spans="1:12" s="217" customFormat="1">
      <c r="A50" s="189" t="s">
        <v>29</v>
      </c>
      <c r="B50" s="226" t="s">
        <v>31</v>
      </c>
      <c r="C50" s="229"/>
      <c r="D50" s="227">
        <f>SUM(D51)</f>
        <v>0.34</v>
      </c>
      <c r="E50" s="227">
        <f t="shared" ref="E50:I50" si="18">SUM(E51)</f>
        <v>0</v>
      </c>
      <c r="F50" s="227">
        <f t="shared" si="18"/>
        <v>0</v>
      </c>
      <c r="G50" s="227">
        <f t="shared" si="18"/>
        <v>0</v>
      </c>
      <c r="H50" s="227">
        <f t="shared" si="18"/>
        <v>0.34</v>
      </c>
      <c r="I50" s="228">
        <f t="shared" si="18"/>
        <v>410</v>
      </c>
      <c r="J50" s="229"/>
      <c r="K50" s="195"/>
      <c r="L50" s="242"/>
    </row>
    <row r="51" spans="1:12" s="225" customFormat="1" ht="135">
      <c r="A51" s="238">
        <v>1</v>
      </c>
      <c r="B51" s="220" t="s">
        <v>61</v>
      </c>
      <c r="C51" s="239" t="s">
        <v>163</v>
      </c>
      <c r="D51" s="200">
        <f>SUM(E51:H51)</f>
        <v>0.34</v>
      </c>
      <c r="E51" s="212"/>
      <c r="F51" s="212"/>
      <c r="G51" s="212"/>
      <c r="H51" s="201">
        <v>0.34</v>
      </c>
      <c r="I51" s="240">
        <v>410</v>
      </c>
      <c r="J51" s="203" t="s">
        <v>162</v>
      </c>
      <c r="K51" s="237" t="s">
        <v>220</v>
      </c>
      <c r="L51" s="242"/>
    </row>
    <row r="52" spans="1:12" s="168" customFormat="1">
      <c r="A52" s="21" t="s">
        <v>34</v>
      </c>
      <c r="B52" s="33" t="s">
        <v>63</v>
      </c>
      <c r="C52" s="25"/>
      <c r="D52" s="82">
        <f>SUM(D53)</f>
        <v>0</v>
      </c>
      <c r="E52" s="82">
        <f t="shared" ref="E52:I52" si="19">SUM(E53)</f>
        <v>0</v>
      </c>
      <c r="F52" s="82">
        <f t="shared" si="19"/>
        <v>0</v>
      </c>
      <c r="G52" s="82">
        <f t="shared" si="19"/>
        <v>0</v>
      </c>
      <c r="H52" s="82">
        <f t="shared" si="19"/>
        <v>0</v>
      </c>
      <c r="I52" s="162">
        <f t="shared" si="19"/>
        <v>0</v>
      </c>
      <c r="J52" s="25"/>
      <c r="K52" s="24"/>
      <c r="L52" s="243"/>
    </row>
    <row r="53" spans="1:12">
      <c r="A53" s="18"/>
      <c r="B53" s="31"/>
      <c r="C53" s="26"/>
      <c r="D53" s="141"/>
      <c r="E53" s="146"/>
      <c r="F53" s="146"/>
      <c r="G53" s="146"/>
      <c r="H53" s="142"/>
      <c r="I53" s="163"/>
      <c r="J53" s="97"/>
      <c r="K53" s="103"/>
    </row>
    <row r="54" spans="1:12" s="60" customFormat="1">
      <c r="A54" s="30" t="s">
        <v>85</v>
      </c>
      <c r="B54" s="23" t="s">
        <v>288</v>
      </c>
      <c r="C54" s="59"/>
      <c r="D54" s="62">
        <f>D55+D64</f>
        <v>15.739999999999998</v>
      </c>
      <c r="E54" s="62">
        <f t="shared" ref="E54:I54" si="20">E55+E64</f>
        <v>1.01</v>
      </c>
      <c r="F54" s="62">
        <f t="shared" si="20"/>
        <v>0</v>
      </c>
      <c r="G54" s="62">
        <f t="shared" si="20"/>
        <v>0</v>
      </c>
      <c r="H54" s="62">
        <f t="shared" si="20"/>
        <v>14.729999999999997</v>
      </c>
      <c r="I54" s="11">
        <f t="shared" si="20"/>
        <v>12500</v>
      </c>
      <c r="J54" s="59"/>
      <c r="K54" s="23"/>
      <c r="L54" s="10">
        <v>3</v>
      </c>
    </row>
    <row r="55" spans="1:12" s="52" customFormat="1">
      <c r="A55" s="21">
        <v>1</v>
      </c>
      <c r="B55" s="33" t="s">
        <v>3</v>
      </c>
      <c r="C55" s="25"/>
      <c r="D55" s="82">
        <f>D56+D61</f>
        <v>15.739999999999998</v>
      </c>
      <c r="E55" s="82">
        <f t="shared" ref="E55:I55" si="21">E56+E61</f>
        <v>1.01</v>
      </c>
      <c r="F55" s="82">
        <f t="shared" si="21"/>
        <v>0</v>
      </c>
      <c r="G55" s="82">
        <f t="shared" si="21"/>
        <v>0</v>
      </c>
      <c r="H55" s="82">
        <f t="shared" si="21"/>
        <v>14.729999999999997</v>
      </c>
      <c r="I55" s="162">
        <f t="shared" si="21"/>
        <v>12500</v>
      </c>
      <c r="J55" s="25"/>
      <c r="K55" s="45"/>
      <c r="L55" s="10"/>
    </row>
    <row r="56" spans="1:12" s="52" customFormat="1">
      <c r="A56" s="20" t="s">
        <v>29</v>
      </c>
      <c r="B56" s="33" t="s">
        <v>31</v>
      </c>
      <c r="C56" s="20"/>
      <c r="D56" s="82">
        <f>SUM(D57:D60)</f>
        <v>15.739999999999998</v>
      </c>
      <c r="E56" s="82">
        <f t="shared" ref="E56:I56" si="22">SUM(E57:E60)</f>
        <v>1.01</v>
      </c>
      <c r="F56" s="82">
        <f t="shared" si="22"/>
        <v>0</v>
      </c>
      <c r="G56" s="82">
        <f t="shared" si="22"/>
        <v>0</v>
      </c>
      <c r="H56" s="82">
        <f t="shared" si="22"/>
        <v>14.729999999999997</v>
      </c>
      <c r="I56" s="162">
        <f t="shared" si="22"/>
        <v>12500</v>
      </c>
      <c r="J56" s="25"/>
      <c r="K56" s="45"/>
      <c r="L56" s="10"/>
    </row>
    <row r="57" spans="1:12" s="225" customFormat="1" ht="105">
      <c r="A57" s="230">
        <v>1</v>
      </c>
      <c r="B57" s="231" t="s">
        <v>76</v>
      </c>
      <c r="C57" s="232" t="s">
        <v>77</v>
      </c>
      <c r="D57" s="200">
        <f t="shared" ref="D57:D59" si="23">SUM(E57:H57)</f>
        <v>2.56</v>
      </c>
      <c r="E57" s="212">
        <v>0.2</v>
      </c>
      <c r="F57" s="212"/>
      <c r="G57" s="212"/>
      <c r="H57" s="212">
        <v>2.36</v>
      </c>
      <c r="I57" s="223">
        <v>12500</v>
      </c>
      <c r="J57" s="233" t="s">
        <v>165</v>
      </c>
      <c r="K57" s="234" t="s">
        <v>250</v>
      </c>
      <c r="L57" s="242"/>
    </row>
    <row r="58" spans="1:12" s="225" customFormat="1" ht="120">
      <c r="A58" s="230">
        <v>2</v>
      </c>
      <c r="B58" s="235" t="s">
        <v>181</v>
      </c>
      <c r="C58" s="236" t="s">
        <v>166</v>
      </c>
      <c r="D58" s="200">
        <f t="shared" si="23"/>
        <v>8.8199999999999967</v>
      </c>
      <c r="E58" s="212">
        <v>0.2</v>
      </c>
      <c r="F58" s="212"/>
      <c r="G58" s="212"/>
      <c r="H58" s="212">
        <f>0.07+3.27+0.35+3.33+1.04+0.04+0.01+0.07+0.07+0.37</f>
        <v>8.6199999999999974</v>
      </c>
      <c r="I58" s="218" t="s">
        <v>151</v>
      </c>
      <c r="J58" s="234" t="s">
        <v>188</v>
      </c>
      <c r="K58" s="237" t="s">
        <v>221</v>
      </c>
      <c r="L58" s="242"/>
    </row>
    <row r="59" spans="1:12" s="225" customFormat="1" ht="120">
      <c r="A59" s="230">
        <v>3</v>
      </c>
      <c r="B59" s="220" t="s">
        <v>78</v>
      </c>
      <c r="C59" s="199" t="s">
        <v>79</v>
      </c>
      <c r="D59" s="200">
        <f t="shared" si="23"/>
        <v>4.3600000000000003</v>
      </c>
      <c r="E59" s="212">
        <v>0.61</v>
      </c>
      <c r="F59" s="212"/>
      <c r="G59" s="212"/>
      <c r="H59" s="212">
        <f>0.09+2.43+0.05+0.23+0.83+0.12</f>
        <v>3.75</v>
      </c>
      <c r="I59" s="218" t="s">
        <v>151</v>
      </c>
      <c r="J59" s="237" t="s">
        <v>167</v>
      </c>
      <c r="K59" s="237" t="s">
        <v>168</v>
      </c>
      <c r="L59" s="242"/>
    </row>
    <row r="60" spans="1:12">
      <c r="A60" s="94"/>
      <c r="B60" s="100"/>
      <c r="C60" s="106"/>
      <c r="D60" s="141"/>
      <c r="E60" s="146"/>
      <c r="F60" s="146"/>
      <c r="G60" s="146"/>
      <c r="H60" s="146"/>
      <c r="I60" s="164"/>
      <c r="J60" s="103"/>
      <c r="K60" s="112"/>
    </row>
    <row r="61" spans="1:12" s="168" customFormat="1">
      <c r="A61" s="20" t="s">
        <v>34</v>
      </c>
      <c r="B61" s="33" t="s">
        <v>63</v>
      </c>
      <c r="C61" s="20"/>
      <c r="D61" s="82">
        <f>SUM(D62:D63)</f>
        <v>0</v>
      </c>
      <c r="E61" s="82">
        <f t="shared" ref="E61:I61" si="24">SUM(E62:E63)</f>
        <v>0</v>
      </c>
      <c r="F61" s="82">
        <f t="shared" si="24"/>
        <v>0</v>
      </c>
      <c r="G61" s="82">
        <f t="shared" si="24"/>
        <v>0</v>
      </c>
      <c r="H61" s="82">
        <f t="shared" si="24"/>
        <v>0</v>
      </c>
      <c r="I61" s="162">
        <f t="shared" si="24"/>
        <v>0</v>
      </c>
      <c r="J61" s="25"/>
      <c r="K61" s="45"/>
      <c r="L61" s="243"/>
    </row>
    <row r="62" spans="1:12">
      <c r="A62" s="94"/>
      <c r="B62" s="148"/>
      <c r="C62" s="149"/>
      <c r="D62" s="141"/>
      <c r="E62" s="146"/>
      <c r="F62" s="146"/>
      <c r="G62" s="146"/>
      <c r="H62" s="146"/>
      <c r="I62" s="164"/>
      <c r="J62" s="150"/>
      <c r="K62" s="103"/>
    </row>
    <row r="63" spans="1:12">
      <c r="A63" s="94"/>
      <c r="B63" s="151"/>
      <c r="C63" s="149"/>
      <c r="D63" s="141"/>
      <c r="E63" s="146"/>
      <c r="F63" s="146"/>
      <c r="G63" s="146"/>
      <c r="H63" s="146"/>
      <c r="I63" s="164"/>
      <c r="J63" s="152"/>
      <c r="K63" s="103"/>
    </row>
    <row r="64" spans="1:12" s="52" customFormat="1">
      <c r="A64" s="66">
        <v>2</v>
      </c>
      <c r="B64" s="33" t="s">
        <v>45</v>
      </c>
      <c r="C64" s="67"/>
      <c r="D64" s="82">
        <f>D65</f>
        <v>0</v>
      </c>
      <c r="E64" s="82">
        <f t="shared" ref="E64:I64" si="25">E65</f>
        <v>0</v>
      </c>
      <c r="F64" s="82">
        <f t="shared" si="25"/>
        <v>0</v>
      </c>
      <c r="G64" s="82">
        <f t="shared" si="25"/>
        <v>0</v>
      </c>
      <c r="H64" s="82">
        <f t="shared" si="25"/>
        <v>0</v>
      </c>
      <c r="I64" s="162">
        <f t="shared" si="25"/>
        <v>0</v>
      </c>
      <c r="J64" s="68"/>
      <c r="K64" s="24"/>
      <c r="L64" s="10"/>
    </row>
    <row r="65" spans="1:12" s="168" customFormat="1">
      <c r="A65" s="66" t="s">
        <v>29</v>
      </c>
      <c r="B65" s="33" t="s">
        <v>63</v>
      </c>
      <c r="C65" s="67"/>
      <c r="D65" s="82">
        <f>SUM(D66:D69)</f>
        <v>0</v>
      </c>
      <c r="E65" s="82">
        <f t="shared" ref="E65:H65" si="26">SUM(E66:E69)</f>
        <v>0</v>
      </c>
      <c r="F65" s="82">
        <f t="shared" si="26"/>
        <v>0</v>
      </c>
      <c r="G65" s="82">
        <f t="shared" si="26"/>
        <v>0</v>
      </c>
      <c r="H65" s="82">
        <f t="shared" si="26"/>
        <v>0</v>
      </c>
      <c r="I65" s="162">
        <f t="shared" ref="I65" si="27">SUM(I66:I66)</f>
        <v>0</v>
      </c>
      <c r="J65" s="68"/>
      <c r="K65" s="24"/>
      <c r="L65" s="243"/>
    </row>
    <row r="66" spans="1:12">
      <c r="A66" s="94"/>
      <c r="B66" s="139"/>
      <c r="C66" s="113"/>
      <c r="D66" s="141"/>
      <c r="E66" s="146"/>
      <c r="F66" s="146"/>
      <c r="G66" s="146"/>
      <c r="H66" s="146"/>
      <c r="I66" s="164"/>
      <c r="J66" s="110"/>
      <c r="K66" s="103"/>
    </row>
    <row r="67" spans="1:12">
      <c r="A67" s="94"/>
      <c r="B67" s="139"/>
      <c r="C67" s="113"/>
      <c r="D67" s="141"/>
      <c r="E67" s="146"/>
      <c r="F67" s="146"/>
      <c r="G67" s="146"/>
      <c r="H67" s="165"/>
      <c r="I67" s="164"/>
      <c r="J67" s="150"/>
      <c r="K67" s="97"/>
    </row>
    <row r="68" spans="1:12">
      <c r="A68" s="94"/>
      <c r="B68" s="31"/>
      <c r="C68" s="111"/>
      <c r="D68" s="141"/>
      <c r="E68" s="161"/>
      <c r="F68" s="161"/>
      <c r="G68" s="146"/>
      <c r="H68" s="161"/>
      <c r="I68" s="164"/>
      <c r="J68" s="103"/>
      <c r="K68" s="97"/>
    </row>
    <row r="69" spans="1:12">
      <c r="A69" s="94"/>
      <c r="B69" s="114"/>
      <c r="C69" s="106"/>
      <c r="D69" s="141"/>
      <c r="E69" s="161"/>
      <c r="F69" s="161"/>
      <c r="G69" s="146"/>
      <c r="H69" s="161"/>
      <c r="I69" s="164"/>
      <c r="J69" s="110"/>
      <c r="K69" s="97"/>
    </row>
    <row r="70" spans="1:12">
      <c r="D70" s="28">
        <f>D8</f>
        <v>86.501000000000005</v>
      </c>
      <c r="L70" s="10">
        <f>SUM(L8:L69)</f>
        <v>20</v>
      </c>
    </row>
  </sheetData>
  <mergeCells count="10">
    <mergeCell ref="A1:B1"/>
    <mergeCell ref="A2:K2"/>
    <mergeCell ref="A3:K3"/>
    <mergeCell ref="A5:A6"/>
    <mergeCell ref="B5:B6"/>
    <mergeCell ref="C5:C6"/>
    <mergeCell ref="D5:H5"/>
    <mergeCell ref="I5:I6"/>
    <mergeCell ref="J5:J6"/>
    <mergeCell ref="K5:K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3"/>
  <sheetViews>
    <sheetView zoomScale="85" zoomScaleNormal="85" workbookViewId="0">
      <selection activeCell="F39" sqref="F39"/>
    </sheetView>
  </sheetViews>
  <sheetFormatPr defaultRowHeight="15.75"/>
  <cols>
    <col min="1" max="1" width="7.42578125" style="2" customWidth="1"/>
    <col min="2" max="2" width="51.5703125" style="4" customWidth="1"/>
    <col min="3" max="3" width="14.7109375" style="4" customWidth="1"/>
    <col min="4" max="4" width="11.85546875" style="3" customWidth="1"/>
    <col min="5" max="5" width="11" style="27" customWidth="1"/>
    <col min="6" max="6" width="11.28515625" style="29" customWidth="1"/>
    <col min="7" max="7" width="10" style="29" customWidth="1"/>
    <col min="8" max="8" width="68.42578125" style="4" customWidth="1"/>
    <col min="9" max="9" width="61.140625" style="74" customWidth="1"/>
    <col min="10" max="236" width="9.140625" style="1"/>
    <col min="237" max="237" width="8.5703125" style="1" customWidth="1"/>
    <col min="238" max="238" width="42.42578125" style="1" customWidth="1"/>
    <col min="239" max="239" width="19.5703125" style="1" customWidth="1"/>
    <col min="240" max="240" width="11.5703125" style="1" customWidth="1"/>
    <col min="241" max="242" width="10.42578125" style="1" customWidth="1"/>
    <col min="243" max="243" width="13.42578125" style="1" customWidth="1"/>
    <col min="244" max="244" width="11.5703125" style="1" customWidth="1"/>
    <col min="245" max="246" width="25.5703125" style="1" customWidth="1"/>
    <col min="247" max="247" width="16.5703125" style="1" customWidth="1"/>
    <col min="248" max="248" width="49" style="1" customWidth="1"/>
    <col min="249" max="249" width="31.5703125" style="1" customWidth="1"/>
    <col min="250" max="250" width="9.42578125" style="1" customWidth="1"/>
    <col min="251" max="251" width="17.5703125" style="1" customWidth="1"/>
    <col min="252" max="492" width="9.140625" style="1"/>
    <col min="493" max="493" width="8.5703125" style="1" customWidth="1"/>
    <col min="494" max="494" width="42.42578125" style="1" customWidth="1"/>
    <col min="495" max="495" width="19.5703125" style="1" customWidth="1"/>
    <col min="496" max="496" width="11.5703125" style="1" customWidth="1"/>
    <col min="497" max="498" width="10.42578125" style="1" customWidth="1"/>
    <col min="499" max="499" width="13.42578125" style="1" customWidth="1"/>
    <col min="500" max="500" width="11.5703125" style="1" customWidth="1"/>
    <col min="501" max="502" width="25.5703125" style="1" customWidth="1"/>
    <col min="503" max="503" width="16.5703125" style="1" customWidth="1"/>
    <col min="504" max="504" width="49" style="1" customWidth="1"/>
    <col min="505" max="505" width="31.5703125" style="1" customWidth="1"/>
    <col min="506" max="506" width="9.42578125" style="1" customWidth="1"/>
    <col min="507" max="507" width="17.5703125" style="1" customWidth="1"/>
    <col min="508" max="748" width="9.140625" style="1"/>
    <col min="749" max="749" width="8.5703125" style="1" customWidth="1"/>
    <col min="750" max="750" width="42.42578125" style="1" customWidth="1"/>
    <col min="751" max="751" width="19.5703125" style="1" customWidth="1"/>
    <col min="752" max="752" width="11.5703125" style="1" customWidth="1"/>
    <col min="753" max="754" width="10.42578125" style="1" customWidth="1"/>
    <col min="755" max="755" width="13.42578125" style="1" customWidth="1"/>
    <col min="756" max="756" width="11.5703125" style="1" customWidth="1"/>
    <col min="757" max="758" width="25.5703125" style="1" customWidth="1"/>
    <col min="759" max="759" width="16.5703125" style="1" customWidth="1"/>
    <col min="760" max="760" width="49" style="1" customWidth="1"/>
    <col min="761" max="761" width="31.5703125" style="1" customWidth="1"/>
    <col min="762" max="762" width="9.42578125" style="1" customWidth="1"/>
    <col min="763" max="763" width="17.5703125" style="1" customWidth="1"/>
    <col min="764" max="1004" width="9.140625" style="1"/>
    <col min="1005" max="1005" width="8.5703125" style="1" customWidth="1"/>
    <col min="1006" max="1006" width="42.42578125" style="1" customWidth="1"/>
    <col min="1007" max="1007" width="19.5703125" style="1" customWidth="1"/>
    <col min="1008" max="1008" width="11.5703125" style="1" customWidth="1"/>
    <col min="1009" max="1010" width="10.42578125" style="1" customWidth="1"/>
    <col min="1011" max="1011" width="13.42578125" style="1" customWidth="1"/>
    <col min="1012" max="1012" width="11.5703125" style="1" customWidth="1"/>
    <col min="1013" max="1014" width="25.5703125" style="1" customWidth="1"/>
    <col min="1015" max="1015" width="16.5703125" style="1" customWidth="1"/>
    <col min="1016" max="1016" width="49" style="1" customWidth="1"/>
    <col min="1017" max="1017" width="31.5703125" style="1" customWidth="1"/>
    <col min="1018" max="1018" width="9.42578125" style="1" customWidth="1"/>
    <col min="1019" max="1019" width="17.5703125" style="1" customWidth="1"/>
    <col min="1020" max="1260" width="9.140625" style="1"/>
    <col min="1261" max="1261" width="8.5703125" style="1" customWidth="1"/>
    <col min="1262" max="1262" width="42.42578125" style="1" customWidth="1"/>
    <col min="1263" max="1263" width="19.5703125" style="1" customWidth="1"/>
    <col min="1264" max="1264" width="11.5703125" style="1" customWidth="1"/>
    <col min="1265" max="1266" width="10.42578125" style="1" customWidth="1"/>
    <col min="1267" max="1267" width="13.42578125" style="1" customWidth="1"/>
    <col min="1268" max="1268" width="11.5703125" style="1" customWidth="1"/>
    <col min="1269" max="1270" width="25.5703125" style="1" customWidth="1"/>
    <col min="1271" max="1271" width="16.5703125" style="1" customWidth="1"/>
    <col min="1272" max="1272" width="49" style="1" customWidth="1"/>
    <col min="1273" max="1273" width="31.5703125" style="1" customWidth="1"/>
    <col min="1274" max="1274" width="9.42578125" style="1" customWidth="1"/>
    <col min="1275" max="1275" width="17.5703125" style="1" customWidth="1"/>
    <col min="1276" max="1516" width="9.140625" style="1"/>
    <col min="1517" max="1517" width="8.5703125" style="1" customWidth="1"/>
    <col min="1518" max="1518" width="42.42578125" style="1" customWidth="1"/>
    <col min="1519" max="1519" width="19.5703125" style="1" customWidth="1"/>
    <col min="1520" max="1520" width="11.5703125" style="1" customWidth="1"/>
    <col min="1521" max="1522" width="10.42578125" style="1" customWidth="1"/>
    <col min="1523" max="1523" width="13.42578125" style="1" customWidth="1"/>
    <col min="1524" max="1524" width="11.5703125" style="1" customWidth="1"/>
    <col min="1525" max="1526" width="25.5703125" style="1" customWidth="1"/>
    <col min="1527" max="1527" width="16.5703125" style="1" customWidth="1"/>
    <col min="1528" max="1528" width="49" style="1" customWidth="1"/>
    <col min="1529" max="1529" width="31.5703125" style="1" customWidth="1"/>
    <col min="1530" max="1530" width="9.42578125" style="1" customWidth="1"/>
    <col min="1531" max="1531" width="17.5703125" style="1" customWidth="1"/>
    <col min="1532" max="1772" width="9.140625" style="1"/>
    <col min="1773" max="1773" width="8.5703125" style="1" customWidth="1"/>
    <col min="1774" max="1774" width="42.42578125" style="1" customWidth="1"/>
    <col min="1775" max="1775" width="19.5703125" style="1" customWidth="1"/>
    <col min="1776" max="1776" width="11.5703125" style="1" customWidth="1"/>
    <col min="1777" max="1778" width="10.42578125" style="1" customWidth="1"/>
    <col min="1779" max="1779" width="13.42578125" style="1" customWidth="1"/>
    <col min="1780" max="1780" width="11.5703125" style="1" customWidth="1"/>
    <col min="1781" max="1782" width="25.5703125" style="1" customWidth="1"/>
    <col min="1783" max="1783" width="16.5703125" style="1" customWidth="1"/>
    <col min="1784" max="1784" width="49" style="1" customWidth="1"/>
    <col min="1785" max="1785" width="31.5703125" style="1" customWidth="1"/>
    <col min="1786" max="1786" width="9.42578125" style="1" customWidth="1"/>
    <col min="1787" max="1787" width="17.5703125" style="1" customWidth="1"/>
    <col min="1788" max="2028" width="9.140625" style="1"/>
    <col min="2029" max="2029" width="8.5703125" style="1" customWidth="1"/>
    <col min="2030" max="2030" width="42.42578125" style="1" customWidth="1"/>
    <col min="2031" max="2031" width="19.5703125" style="1" customWidth="1"/>
    <col min="2032" max="2032" width="11.5703125" style="1" customWidth="1"/>
    <col min="2033" max="2034" width="10.42578125" style="1" customWidth="1"/>
    <col min="2035" max="2035" width="13.42578125" style="1" customWidth="1"/>
    <col min="2036" max="2036" width="11.5703125" style="1" customWidth="1"/>
    <col min="2037" max="2038" width="25.5703125" style="1" customWidth="1"/>
    <col min="2039" max="2039" width="16.5703125" style="1" customWidth="1"/>
    <col min="2040" max="2040" width="49" style="1" customWidth="1"/>
    <col min="2041" max="2041" width="31.5703125" style="1" customWidth="1"/>
    <col min="2042" max="2042" width="9.42578125" style="1" customWidth="1"/>
    <col min="2043" max="2043" width="17.5703125" style="1" customWidth="1"/>
    <col min="2044" max="2284" width="9.140625" style="1"/>
    <col min="2285" max="2285" width="8.5703125" style="1" customWidth="1"/>
    <col min="2286" max="2286" width="42.42578125" style="1" customWidth="1"/>
    <col min="2287" max="2287" width="19.5703125" style="1" customWidth="1"/>
    <col min="2288" max="2288" width="11.5703125" style="1" customWidth="1"/>
    <col min="2289" max="2290" width="10.42578125" style="1" customWidth="1"/>
    <col min="2291" max="2291" width="13.42578125" style="1" customWidth="1"/>
    <col min="2292" max="2292" width="11.5703125" style="1" customWidth="1"/>
    <col min="2293" max="2294" width="25.5703125" style="1" customWidth="1"/>
    <col min="2295" max="2295" width="16.5703125" style="1" customWidth="1"/>
    <col min="2296" max="2296" width="49" style="1" customWidth="1"/>
    <col min="2297" max="2297" width="31.5703125" style="1" customWidth="1"/>
    <col min="2298" max="2298" width="9.42578125" style="1" customWidth="1"/>
    <col min="2299" max="2299" width="17.5703125" style="1" customWidth="1"/>
    <col min="2300" max="2540" width="9.140625" style="1"/>
    <col min="2541" max="2541" width="8.5703125" style="1" customWidth="1"/>
    <col min="2542" max="2542" width="42.42578125" style="1" customWidth="1"/>
    <col min="2543" max="2543" width="19.5703125" style="1" customWidth="1"/>
    <col min="2544" max="2544" width="11.5703125" style="1" customWidth="1"/>
    <col min="2545" max="2546" width="10.42578125" style="1" customWidth="1"/>
    <col min="2547" max="2547" width="13.42578125" style="1" customWidth="1"/>
    <col min="2548" max="2548" width="11.5703125" style="1" customWidth="1"/>
    <col min="2549" max="2550" width="25.5703125" style="1" customWidth="1"/>
    <col min="2551" max="2551" width="16.5703125" style="1" customWidth="1"/>
    <col min="2552" max="2552" width="49" style="1" customWidth="1"/>
    <col min="2553" max="2553" width="31.5703125" style="1" customWidth="1"/>
    <col min="2554" max="2554" width="9.42578125" style="1" customWidth="1"/>
    <col min="2555" max="2555" width="17.5703125" style="1" customWidth="1"/>
    <col min="2556" max="2796" width="9.140625" style="1"/>
    <col min="2797" max="2797" width="8.5703125" style="1" customWidth="1"/>
    <col min="2798" max="2798" width="42.42578125" style="1" customWidth="1"/>
    <col min="2799" max="2799" width="19.5703125" style="1" customWidth="1"/>
    <col min="2800" max="2800" width="11.5703125" style="1" customWidth="1"/>
    <col min="2801" max="2802" width="10.42578125" style="1" customWidth="1"/>
    <col min="2803" max="2803" width="13.42578125" style="1" customWidth="1"/>
    <col min="2804" max="2804" width="11.5703125" style="1" customWidth="1"/>
    <col min="2805" max="2806" width="25.5703125" style="1" customWidth="1"/>
    <col min="2807" max="2807" width="16.5703125" style="1" customWidth="1"/>
    <col min="2808" max="2808" width="49" style="1" customWidth="1"/>
    <col min="2809" max="2809" width="31.5703125" style="1" customWidth="1"/>
    <col min="2810" max="2810" width="9.42578125" style="1" customWidth="1"/>
    <col min="2811" max="2811" width="17.5703125" style="1" customWidth="1"/>
    <col min="2812" max="3052" width="9.140625" style="1"/>
    <col min="3053" max="3053" width="8.5703125" style="1" customWidth="1"/>
    <col min="3054" max="3054" width="42.42578125" style="1" customWidth="1"/>
    <col min="3055" max="3055" width="19.5703125" style="1" customWidth="1"/>
    <col min="3056" max="3056" width="11.5703125" style="1" customWidth="1"/>
    <col min="3057" max="3058" width="10.42578125" style="1" customWidth="1"/>
    <col min="3059" max="3059" width="13.42578125" style="1" customWidth="1"/>
    <col min="3060" max="3060" width="11.5703125" style="1" customWidth="1"/>
    <col min="3061" max="3062" width="25.5703125" style="1" customWidth="1"/>
    <col min="3063" max="3063" width="16.5703125" style="1" customWidth="1"/>
    <col min="3064" max="3064" width="49" style="1" customWidth="1"/>
    <col min="3065" max="3065" width="31.5703125" style="1" customWidth="1"/>
    <col min="3066" max="3066" width="9.42578125" style="1" customWidth="1"/>
    <col min="3067" max="3067" width="17.5703125" style="1" customWidth="1"/>
    <col min="3068" max="3308" width="9.140625" style="1"/>
    <col min="3309" max="3309" width="8.5703125" style="1" customWidth="1"/>
    <col min="3310" max="3310" width="42.42578125" style="1" customWidth="1"/>
    <col min="3311" max="3311" width="19.5703125" style="1" customWidth="1"/>
    <col min="3312" max="3312" width="11.5703125" style="1" customWidth="1"/>
    <col min="3313" max="3314" width="10.42578125" style="1" customWidth="1"/>
    <col min="3315" max="3315" width="13.42578125" style="1" customWidth="1"/>
    <col min="3316" max="3316" width="11.5703125" style="1" customWidth="1"/>
    <col min="3317" max="3318" width="25.5703125" style="1" customWidth="1"/>
    <col min="3319" max="3319" width="16.5703125" style="1" customWidth="1"/>
    <col min="3320" max="3320" width="49" style="1" customWidth="1"/>
    <col min="3321" max="3321" width="31.5703125" style="1" customWidth="1"/>
    <col min="3322" max="3322" width="9.42578125" style="1" customWidth="1"/>
    <col min="3323" max="3323" width="17.5703125" style="1" customWidth="1"/>
    <col min="3324" max="3564" width="9.140625" style="1"/>
    <col min="3565" max="3565" width="8.5703125" style="1" customWidth="1"/>
    <col min="3566" max="3566" width="42.42578125" style="1" customWidth="1"/>
    <col min="3567" max="3567" width="19.5703125" style="1" customWidth="1"/>
    <col min="3568" max="3568" width="11.5703125" style="1" customWidth="1"/>
    <col min="3569" max="3570" width="10.42578125" style="1" customWidth="1"/>
    <col min="3571" max="3571" width="13.42578125" style="1" customWidth="1"/>
    <col min="3572" max="3572" width="11.5703125" style="1" customWidth="1"/>
    <col min="3573" max="3574" width="25.5703125" style="1" customWidth="1"/>
    <col min="3575" max="3575" width="16.5703125" style="1" customWidth="1"/>
    <col min="3576" max="3576" width="49" style="1" customWidth="1"/>
    <col min="3577" max="3577" width="31.5703125" style="1" customWidth="1"/>
    <col min="3578" max="3578" width="9.42578125" style="1" customWidth="1"/>
    <col min="3579" max="3579" width="17.5703125" style="1" customWidth="1"/>
    <col min="3580" max="3820" width="9.140625" style="1"/>
    <col min="3821" max="3821" width="8.5703125" style="1" customWidth="1"/>
    <col min="3822" max="3822" width="42.42578125" style="1" customWidth="1"/>
    <col min="3823" max="3823" width="19.5703125" style="1" customWidth="1"/>
    <col min="3824" max="3824" width="11.5703125" style="1" customWidth="1"/>
    <col min="3825" max="3826" width="10.42578125" style="1" customWidth="1"/>
    <col min="3827" max="3827" width="13.42578125" style="1" customWidth="1"/>
    <col min="3828" max="3828" width="11.5703125" style="1" customWidth="1"/>
    <col min="3829" max="3830" width="25.5703125" style="1" customWidth="1"/>
    <col min="3831" max="3831" width="16.5703125" style="1" customWidth="1"/>
    <col min="3832" max="3832" width="49" style="1" customWidth="1"/>
    <col min="3833" max="3833" width="31.5703125" style="1" customWidth="1"/>
    <col min="3834" max="3834" width="9.42578125" style="1" customWidth="1"/>
    <col min="3835" max="3835" width="17.5703125" style="1" customWidth="1"/>
    <col min="3836" max="4076" width="9.140625" style="1"/>
    <col min="4077" max="4077" width="8.5703125" style="1" customWidth="1"/>
    <col min="4078" max="4078" width="42.42578125" style="1" customWidth="1"/>
    <col min="4079" max="4079" width="19.5703125" style="1" customWidth="1"/>
    <col min="4080" max="4080" width="11.5703125" style="1" customWidth="1"/>
    <col min="4081" max="4082" width="10.42578125" style="1" customWidth="1"/>
    <col min="4083" max="4083" width="13.42578125" style="1" customWidth="1"/>
    <col min="4084" max="4084" width="11.5703125" style="1" customWidth="1"/>
    <col min="4085" max="4086" width="25.5703125" style="1" customWidth="1"/>
    <col min="4087" max="4087" width="16.5703125" style="1" customWidth="1"/>
    <col min="4088" max="4088" width="49" style="1" customWidth="1"/>
    <col min="4089" max="4089" width="31.5703125" style="1" customWidth="1"/>
    <col min="4090" max="4090" width="9.42578125" style="1" customWidth="1"/>
    <col min="4091" max="4091" width="17.5703125" style="1" customWidth="1"/>
    <col min="4092" max="4332" width="9.140625" style="1"/>
    <col min="4333" max="4333" width="8.5703125" style="1" customWidth="1"/>
    <col min="4334" max="4334" width="42.42578125" style="1" customWidth="1"/>
    <col min="4335" max="4335" width="19.5703125" style="1" customWidth="1"/>
    <col min="4336" max="4336" width="11.5703125" style="1" customWidth="1"/>
    <col min="4337" max="4338" width="10.42578125" style="1" customWidth="1"/>
    <col min="4339" max="4339" width="13.42578125" style="1" customWidth="1"/>
    <col min="4340" max="4340" width="11.5703125" style="1" customWidth="1"/>
    <col min="4341" max="4342" width="25.5703125" style="1" customWidth="1"/>
    <col min="4343" max="4343" width="16.5703125" style="1" customWidth="1"/>
    <col min="4344" max="4344" width="49" style="1" customWidth="1"/>
    <col min="4345" max="4345" width="31.5703125" style="1" customWidth="1"/>
    <col min="4346" max="4346" width="9.42578125" style="1" customWidth="1"/>
    <col min="4347" max="4347" width="17.5703125" style="1" customWidth="1"/>
    <col min="4348" max="4588" width="9.140625" style="1"/>
    <col min="4589" max="4589" width="8.5703125" style="1" customWidth="1"/>
    <col min="4590" max="4590" width="42.42578125" style="1" customWidth="1"/>
    <col min="4591" max="4591" width="19.5703125" style="1" customWidth="1"/>
    <col min="4592" max="4592" width="11.5703125" style="1" customWidth="1"/>
    <col min="4593" max="4594" width="10.42578125" style="1" customWidth="1"/>
    <col min="4595" max="4595" width="13.42578125" style="1" customWidth="1"/>
    <col min="4596" max="4596" width="11.5703125" style="1" customWidth="1"/>
    <col min="4597" max="4598" width="25.5703125" style="1" customWidth="1"/>
    <col min="4599" max="4599" width="16.5703125" style="1" customWidth="1"/>
    <col min="4600" max="4600" width="49" style="1" customWidth="1"/>
    <col min="4601" max="4601" width="31.5703125" style="1" customWidth="1"/>
    <col min="4602" max="4602" width="9.42578125" style="1" customWidth="1"/>
    <col min="4603" max="4603" width="17.5703125" style="1" customWidth="1"/>
    <col min="4604" max="4844" width="9.140625" style="1"/>
    <col min="4845" max="4845" width="8.5703125" style="1" customWidth="1"/>
    <col min="4846" max="4846" width="42.42578125" style="1" customWidth="1"/>
    <col min="4847" max="4847" width="19.5703125" style="1" customWidth="1"/>
    <col min="4848" max="4848" width="11.5703125" style="1" customWidth="1"/>
    <col min="4849" max="4850" width="10.42578125" style="1" customWidth="1"/>
    <col min="4851" max="4851" width="13.42578125" style="1" customWidth="1"/>
    <col min="4852" max="4852" width="11.5703125" style="1" customWidth="1"/>
    <col min="4853" max="4854" width="25.5703125" style="1" customWidth="1"/>
    <col min="4855" max="4855" width="16.5703125" style="1" customWidth="1"/>
    <col min="4856" max="4856" width="49" style="1" customWidth="1"/>
    <col min="4857" max="4857" width="31.5703125" style="1" customWidth="1"/>
    <col min="4858" max="4858" width="9.42578125" style="1" customWidth="1"/>
    <col min="4859" max="4859" width="17.5703125" style="1" customWidth="1"/>
    <col min="4860" max="5100" width="9.140625" style="1"/>
    <col min="5101" max="5101" width="8.5703125" style="1" customWidth="1"/>
    <col min="5102" max="5102" width="42.42578125" style="1" customWidth="1"/>
    <col min="5103" max="5103" width="19.5703125" style="1" customWidth="1"/>
    <col min="5104" max="5104" width="11.5703125" style="1" customWidth="1"/>
    <col min="5105" max="5106" width="10.42578125" style="1" customWidth="1"/>
    <col min="5107" max="5107" width="13.42578125" style="1" customWidth="1"/>
    <col min="5108" max="5108" width="11.5703125" style="1" customWidth="1"/>
    <col min="5109" max="5110" width="25.5703125" style="1" customWidth="1"/>
    <col min="5111" max="5111" width="16.5703125" style="1" customWidth="1"/>
    <col min="5112" max="5112" width="49" style="1" customWidth="1"/>
    <col min="5113" max="5113" width="31.5703125" style="1" customWidth="1"/>
    <col min="5114" max="5114" width="9.42578125" style="1" customWidth="1"/>
    <col min="5115" max="5115" width="17.5703125" style="1" customWidth="1"/>
    <col min="5116" max="5356" width="9.140625" style="1"/>
    <col min="5357" max="5357" width="8.5703125" style="1" customWidth="1"/>
    <col min="5358" max="5358" width="42.42578125" style="1" customWidth="1"/>
    <col min="5359" max="5359" width="19.5703125" style="1" customWidth="1"/>
    <col min="5360" max="5360" width="11.5703125" style="1" customWidth="1"/>
    <col min="5361" max="5362" width="10.42578125" style="1" customWidth="1"/>
    <col min="5363" max="5363" width="13.42578125" style="1" customWidth="1"/>
    <col min="5364" max="5364" width="11.5703125" style="1" customWidth="1"/>
    <col min="5365" max="5366" width="25.5703125" style="1" customWidth="1"/>
    <col min="5367" max="5367" width="16.5703125" style="1" customWidth="1"/>
    <col min="5368" max="5368" width="49" style="1" customWidth="1"/>
    <col min="5369" max="5369" width="31.5703125" style="1" customWidth="1"/>
    <col min="5370" max="5370" width="9.42578125" style="1" customWidth="1"/>
    <col min="5371" max="5371" width="17.5703125" style="1" customWidth="1"/>
    <col min="5372" max="5612" width="9.140625" style="1"/>
    <col min="5613" max="5613" width="8.5703125" style="1" customWidth="1"/>
    <col min="5614" max="5614" width="42.42578125" style="1" customWidth="1"/>
    <col min="5615" max="5615" width="19.5703125" style="1" customWidth="1"/>
    <col min="5616" max="5616" width="11.5703125" style="1" customWidth="1"/>
    <col min="5617" max="5618" width="10.42578125" style="1" customWidth="1"/>
    <col min="5619" max="5619" width="13.42578125" style="1" customWidth="1"/>
    <col min="5620" max="5620" width="11.5703125" style="1" customWidth="1"/>
    <col min="5621" max="5622" width="25.5703125" style="1" customWidth="1"/>
    <col min="5623" max="5623" width="16.5703125" style="1" customWidth="1"/>
    <col min="5624" max="5624" width="49" style="1" customWidth="1"/>
    <col min="5625" max="5625" width="31.5703125" style="1" customWidth="1"/>
    <col min="5626" max="5626" width="9.42578125" style="1" customWidth="1"/>
    <col min="5627" max="5627" width="17.5703125" style="1" customWidth="1"/>
    <col min="5628" max="5868" width="9.140625" style="1"/>
    <col min="5869" max="5869" width="8.5703125" style="1" customWidth="1"/>
    <col min="5870" max="5870" width="42.42578125" style="1" customWidth="1"/>
    <col min="5871" max="5871" width="19.5703125" style="1" customWidth="1"/>
    <col min="5872" max="5872" width="11.5703125" style="1" customWidth="1"/>
    <col min="5873" max="5874" width="10.42578125" style="1" customWidth="1"/>
    <col min="5875" max="5875" width="13.42578125" style="1" customWidth="1"/>
    <col min="5876" max="5876" width="11.5703125" style="1" customWidth="1"/>
    <col min="5877" max="5878" width="25.5703125" style="1" customWidth="1"/>
    <col min="5879" max="5879" width="16.5703125" style="1" customWidth="1"/>
    <col min="5880" max="5880" width="49" style="1" customWidth="1"/>
    <col min="5881" max="5881" width="31.5703125" style="1" customWidth="1"/>
    <col min="5882" max="5882" width="9.42578125" style="1" customWidth="1"/>
    <col min="5883" max="5883" width="17.5703125" style="1" customWidth="1"/>
    <col min="5884" max="6124" width="9.140625" style="1"/>
    <col min="6125" max="6125" width="8.5703125" style="1" customWidth="1"/>
    <col min="6126" max="6126" width="42.42578125" style="1" customWidth="1"/>
    <col min="6127" max="6127" width="19.5703125" style="1" customWidth="1"/>
    <col min="6128" max="6128" width="11.5703125" style="1" customWidth="1"/>
    <col min="6129" max="6130" width="10.42578125" style="1" customWidth="1"/>
    <col min="6131" max="6131" width="13.42578125" style="1" customWidth="1"/>
    <col min="6132" max="6132" width="11.5703125" style="1" customWidth="1"/>
    <col min="6133" max="6134" width="25.5703125" style="1" customWidth="1"/>
    <col min="6135" max="6135" width="16.5703125" style="1" customWidth="1"/>
    <col min="6136" max="6136" width="49" style="1" customWidth="1"/>
    <col min="6137" max="6137" width="31.5703125" style="1" customWidth="1"/>
    <col min="6138" max="6138" width="9.42578125" style="1" customWidth="1"/>
    <col min="6139" max="6139" width="17.5703125" style="1" customWidth="1"/>
    <col min="6140" max="6380" width="9.140625" style="1"/>
    <col min="6381" max="6381" width="8.5703125" style="1" customWidth="1"/>
    <col min="6382" max="6382" width="42.42578125" style="1" customWidth="1"/>
    <col min="6383" max="6383" width="19.5703125" style="1" customWidth="1"/>
    <col min="6384" max="6384" width="11.5703125" style="1" customWidth="1"/>
    <col min="6385" max="6386" width="10.42578125" style="1" customWidth="1"/>
    <col min="6387" max="6387" width="13.42578125" style="1" customWidth="1"/>
    <col min="6388" max="6388" width="11.5703125" style="1" customWidth="1"/>
    <col min="6389" max="6390" width="25.5703125" style="1" customWidth="1"/>
    <col min="6391" max="6391" width="16.5703125" style="1" customWidth="1"/>
    <col min="6392" max="6392" width="49" style="1" customWidth="1"/>
    <col min="6393" max="6393" width="31.5703125" style="1" customWidth="1"/>
    <col min="6394" max="6394" width="9.42578125" style="1" customWidth="1"/>
    <col min="6395" max="6395" width="17.5703125" style="1" customWidth="1"/>
    <col min="6396" max="6636" width="9.140625" style="1"/>
    <col min="6637" max="6637" width="8.5703125" style="1" customWidth="1"/>
    <col min="6638" max="6638" width="42.42578125" style="1" customWidth="1"/>
    <col min="6639" max="6639" width="19.5703125" style="1" customWidth="1"/>
    <col min="6640" max="6640" width="11.5703125" style="1" customWidth="1"/>
    <col min="6641" max="6642" width="10.42578125" style="1" customWidth="1"/>
    <col min="6643" max="6643" width="13.42578125" style="1" customWidth="1"/>
    <col min="6644" max="6644" width="11.5703125" style="1" customWidth="1"/>
    <col min="6645" max="6646" width="25.5703125" style="1" customWidth="1"/>
    <col min="6647" max="6647" width="16.5703125" style="1" customWidth="1"/>
    <col min="6648" max="6648" width="49" style="1" customWidth="1"/>
    <col min="6649" max="6649" width="31.5703125" style="1" customWidth="1"/>
    <col min="6650" max="6650" width="9.42578125" style="1" customWidth="1"/>
    <col min="6651" max="6651" width="17.5703125" style="1" customWidth="1"/>
    <col min="6652" max="6892" width="9.140625" style="1"/>
    <col min="6893" max="6893" width="8.5703125" style="1" customWidth="1"/>
    <col min="6894" max="6894" width="42.42578125" style="1" customWidth="1"/>
    <col min="6895" max="6895" width="19.5703125" style="1" customWidth="1"/>
    <col min="6896" max="6896" width="11.5703125" style="1" customWidth="1"/>
    <col min="6897" max="6898" width="10.42578125" style="1" customWidth="1"/>
    <col min="6899" max="6899" width="13.42578125" style="1" customWidth="1"/>
    <col min="6900" max="6900" width="11.5703125" style="1" customWidth="1"/>
    <col min="6901" max="6902" width="25.5703125" style="1" customWidth="1"/>
    <col min="6903" max="6903" width="16.5703125" style="1" customWidth="1"/>
    <col min="6904" max="6904" width="49" style="1" customWidth="1"/>
    <col min="6905" max="6905" width="31.5703125" style="1" customWidth="1"/>
    <col min="6906" max="6906" width="9.42578125" style="1" customWidth="1"/>
    <col min="6907" max="6907" width="17.5703125" style="1" customWidth="1"/>
    <col min="6908" max="7148" width="9.140625" style="1"/>
    <col min="7149" max="7149" width="8.5703125" style="1" customWidth="1"/>
    <col min="7150" max="7150" width="42.42578125" style="1" customWidth="1"/>
    <col min="7151" max="7151" width="19.5703125" style="1" customWidth="1"/>
    <col min="7152" max="7152" width="11.5703125" style="1" customWidth="1"/>
    <col min="7153" max="7154" width="10.42578125" style="1" customWidth="1"/>
    <col min="7155" max="7155" width="13.42578125" style="1" customWidth="1"/>
    <col min="7156" max="7156" width="11.5703125" style="1" customWidth="1"/>
    <col min="7157" max="7158" width="25.5703125" style="1" customWidth="1"/>
    <col min="7159" max="7159" width="16.5703125" style="1" customWidth="1"/>
    <col min="7160" max="7160" width="49" style="1" customWidth="1"/>
    <col min="7161" max="7161" width="31.5703125" style="1" customWidth="1"/>
    <col min="7162" max="7162" width="9.42578125" style="1" customWidth="1"/>
    <col min="7163" max="7163" width="17.5703125" style="1" customWidth="1"/>
    <col min="7164" max="7404" width="9.140625" style="1"/>
    <col min="7405" max="7405" width="8.5703125" style="1" customWidth="1"/>
    <col min="7406" max="7406" width="42.42578125" style="1" customWidth="1"/>
    <col min="7407" max="7407" width="19.5703125" style="1" customWidth="1"/>
    <col min="7408" max="7408" width="11.5703125" style="1" customWidth="1"/>
    <col min="7409" max="7410" width="10.42578125" style="1" customWidth="1"/>
    <col min="7411" max="7411" width="13.42578125" style="1" customWidth="1"/>
    <col min="7412" max="7412" width="11.5703125" style="1" customWidth="1"/>
    <col min="7413" max="7414" width="25.5703125" style="1" customWidth="1"/>
    <col min="7415" max="7415" width="16.5703125" style="1" customWidth="1"/>
    <col min="7416" max="7416" width="49" style="1" customWidth="1"/>
    <col min="7417" max="7417" width="31.5703125" style="1" customWidth="1"/>
    <col min="7418" max="7418" width="9.42578125" style="1" customWidth="1"/>
    <col min="7419" max="7419" width="17.5703125" style="1" customWidth="1"/>
    <col min="7420" max="7660" width="9.140625" style="1"/>
    <col min="7661" max="7661" width="8.5703125" style="1" customWidth="1"/>
    <col min="7662" max="7662" width="42.42578125" style="1" customWidth="1"/>
    <col min="7663" max="7663" width="19.5703125" style="1" customWidth="1"/>
    <col min="7664" max="7664" width="11.5703125" style="1" customWidth="1"/>
    <col min="7665" max="7666" width="10.42578125" style="1" customWidth="1"/>
    <col min="7667" max="7667" width="13.42578125" style="1" customWidth="1"/>
    <col min="7668" max="7668" width="11.5703125" style="1" customWidth="1"/>
    <col min="7669" max="7670" width="25.5703125" style="1" customWidth="1"/>
    <col min="7671" max="7671" width="16.5703125" style="1" customWidth="1"/>
    <col min="7672" max="7672" width="49" style="1" customWidth="1"/>
    <col min="7673" max="7673" width="31.5703125" style="1" customWidth="1"/>
    <col min="7674" max="7674" width="9.42578125" style="1" customWidth="1"/>
    <col min="7675" max="7675" width="17.5703125" style="1" customWidth="1"/>
    <col min="7676" max="7916" width="9.140625" style="1"/>
    <col min="7917" max="7917" width="8.5703125" style="1" customWidth="1"/>
    <col min="7918" max="7918" width="42.42578125" style="1" customWidth="1"/>
    <col min="7919" max="7919" width="19.5703125" style="1" customWidth="1"/>
    <col min="7920" max="7920" width="11.5703125" style="1" customWidth="1"/>
    <col min="7921" max="7922" width="10.42578125" style="1" customWidth="1"/>
    <col min="7923" max="7923" width="13.42578125" style="1" customWidth="1"/>
    <col min="7924" max="7924" width="11.5703125" style="1" customWidth="1"/>
    <col min="7925" max="7926" width="25.5703125" style="1" customWidth="1"/>
    <col min="7927" max="7927" width="16.5703125" style="1" customWidth="1"/>
    <col min="7928" max="7928" width="49" style="1" customWidth="1"/>
    <col min="7929" max="7929" width="31.5703125" style="1" customWidth="1"/>
    <col min="7930" max="7930" width="9.42578125" style="1" customWidth="1"/>
    <col min="7931" max="7931" width="17.5703125" style="1" customWidth="1"/>
    <col min="7932" max="8172" width="9.140625" style="1"/>
    <col min="8173" max="8173" width="8.5703125" style="1" customWidth="1"/>
    <col min="8174" max="8174" width="42.42578125" style="1" customWidth="1"/>
    <col min="8175" max="8175" width="19.5703125" style="1" customWidth="1"/>
    <col min="8176" max="8176" width="11.5703125" style="1" customWidth="1"/>
    <col min="8177" max="8178" width="10.42578125" style="1" customWidth="1"/>
    <col min="8179" max="8179" width="13.42578125" style="1" customWidth="1"/>
    <col min="8180" max="8180" width="11.5703125" style="1" customWidth="1"/>
    <col min="8181" max="8182" width="25.5703125" style="1" customWidth="1"/>
    <col min="8183" max="8183" width="16.5703125" style="1" customWidth="1"/>
    <col min="8184" max="8184" width="49" style="1" customWidth="1"/>
    <col min="8185" max="8185" width="31.5703125" style="1" customWidth="1"/>
    <col min="8186" max="8186" width="9.42578125" style="1" customWidth="1"/>
    <col min="8187" max="8187" width="17.5703125" style="1" customWidth="1"/>
    <col min="8188" max="8428" width="9.140625" style="1"/>
    <col min="8429" max="8429" width="8.5703125" style="1" customWidth="1"/>
    <col min="8430" max="8430" width="42.42578125" style="1" customWidth="1"/>
    <col min="8431" max="8431" width="19.5703125" style="1" customWidth="1"/>
    <col min="8432" max="8432" width="11.5703125" style="1" customWidth="1"/>
    <col min="8433" max="8434" width="10.42578125" style="1" customWidth="1"/>
    <col min="8435" max="8435" width="13.42578125" style="1" customWidth="1"/>
    <col min="8436" max="8436" width="11.5703125" style="1" customWidth="1"/>
    <col min="8437" max="8438" width="25.5703125" style="1" customWidth="1"/>
    <col min="8439" max="8439" width="16.5703125" style="1" customWidth="1"/>
    <col min="8440" max="8440" width="49" style="1" customWidth="1"/>
    <col min="8441" max="8441" width="31.5703125" style="1" customWidth="1"/>
    <col min="8442" max="8442" width="9.42578125" style="1" customWidth="1"/>
    <col min="8443" max="8443" width="17.5703125" style="1" customWidth="1"/>
    <col min="8444" max="8684" width="9.140625" style="1"/>
    <col min="8685" max="8685" width="8.5703125" style="1" customWidth="1"/>
    <col min="8686" max="8686" width="42.42578125" style="1" customWidth="1"/>
    <col min="8687" max="8687" width="19.5703125" style="1" customWidth="1"/>
    <col min="8688" max="8688" width="11.5703125" style="1" customWidth="1"/>
    <col min="8689" max="8690" width="10.42578125" style="1" customWidth="1"/>
    <col min="8691" max="8691" width="13.42578125" style="1" customWidth="1"/>
    <col min="8692" max="8692" width="11.5703125" style="1" customWidth="1"/>
    <col min="8693" max="8694" width="25.5703125" style="1" customWidth="1"/>
    <col min="8695" max="8695" width="16.5703125" style="1" customWidth="1"/>
    <col min="8696" max="8696" width="49" style="1" customWidth="1"/>
    <col min="8697" max="8697" width="31.5703125" style="1" customWidth="1"/>
    <col min="8698" max="8698" width="9.42578125" style="1" customWidth="1"/>
    <col min="8699" max="8699" width="17.5703125" style="1" customWidth="1"/>
    <col min="8700" max="8940" width="9.140625" style="1"/>
    <col min="8941" max="8941" width="8.5703125" style="1" customWidth="1"/>
    <col min="8942" max="8942" width="42.42578125" style="1" customWidth="1"/>
    <col min="8943" max="8943" width="19.5703125" style="1" customWidth="1"/>
    <col min="8944" max="8944" width="11.5703125" style="1" customWidth="1"/>
    <col min="8945" max="8946" width="10.42578125" style="1" customWidth="1"/>
    <col min="8947" max="8947" width="13.42578125" style="1" customWidth="1"/>
    <col min="8948" max="8948" width="11.5703125" style="1" customWidth="1"/>
    <col min="8949" max="8950" width="25.5703125" style="1" customWidth="1"/>
    <col min="8951" max="8951" width="16.5703125" style="1" customWidth="1"/>
    <col min="8952" max="8952" width="49" style="1" customWidth="1"/>
    <col min="8953" max="8953" width="31.5703125" style="1" customWidth="1"/>
    <col min="8954" max="8954" width="9.42578125" style="1" customWidth="1"/>
    <col min="8955" max="8955" width="17.5703125" style="1" customWidth="1"/>
    <col min="8956" max="9196" width="9.140625" style="1"/>
    <col min="9197" max="9197" width="8.5703125" style="1" customWidth="1"/>
    <col min="9198" max="9198" width="42.42578125" style="1" customWidth="1"/>
    <col min="9199" max="9199" width="19.5703125" style="1" customWidth="1"/>
    <col min="9200" max="9200" width="11.5703125" style="1" customWidth="1"/>
    <col min="9201" max="9202" width="10.42578125" style="1" customWidth="1"/>
    <col min="9203" max="9203" width="13.42578125" style="1" customWidth="1"/>
    <col min="9204" max="9204" width="11.5703125" style="1" customWidth="1"/>
    <col min="9205" max="9206" width="25.5703125" style="1" customWidth="1"/>
    <col min="9207" max="9207" width="16.5703125" style="1" customWidth="1"/>
    <col min="9208" max="9208" width="49" style="1" customWidth="1"/>
    <col min="9209" max="9209" width="31.5703125" style="1" customWidth="1"/>
    <col min="9210" max="9210" width="9.42578125" style="1" customWidth="1"/>
    <col min="9211" max="9211" width="17.5703125" style="1" customWidth="1"/>
    <col min="9212" max="9452" width="9.140625" style="1"/>
    <col min="9453" max="9453" width="8.5703125" style="1" customWidth="1"/>
    <col min="9454" max="9454" width="42.42578125" style="1" customWidth="1"/>
    <col min="9455" max="9455" width="19.5703125" style="1" customWidth="1"/>
    <col min="9456" max="9456" width="11.5703125" style="1" customWidth="1"/>
    <col min="9457" max="9458" width="10.42578125" style="1" customWidth="1"/>
    <col min="9459" max="9459" width="13.42578125" style="1" customWidth="1"/>
    <col min="9460" max="9460" width="11.5703125" style="1" customWidth="1"/>
    <col min="9461" max="9462" width="25.5703125" style="1" customWidth="1"/>
    <col min="9463" max="9463" width="16.5703125" style="1" customWidth="1"/>
    <col min="9464" max="9464" width="49" style="1" customWidth="1"/>
    <col min="9465" max="9465" width="31.5703125" style="1" customWidth="1"/>
    <col min="9466" max="9466" width="9.42578125" style="1" customWidth="1"/>
    <col min="9467" max="9467" width="17.5703125" style="1" customWidth="1"/>
    <col min="9468" max="9708" width="9.140625" style="1"/>
    <col min="9709" max="9709" width="8.5703125" style="1" customWidth="1"/>
    <col min="9710" max="9710" width="42.42578125" style="1" customWidth="1"/>
    <col min="9711" max="9711" width="19.5703125" style="1" customWidth="1"/>
    <col min="9712" max="9712" width="11.5703125" style="1" customWidth="1"/>
    <col min="9713" max="9714" width="10.42578125" style="1" customWidth="1"/>
    <col min="9715" max="9715" width="13.42578125" style="1" customWidth="1"/>
    <col min="9716" max="9716" width="11.5703125" style="1" customWidth="1"/>
    <col min="9717" max="9718" width="25.5703125" style="1" customWidth="1"/>
    <col min="9719" max="9719" width="16.5703125" style="1" customWidth="1"/>
    <col min="9720" max="9720" width="49" style="1" customWidth="1"/>
    <col min="9721" max="9721" width="31.5703125" style="1" customWidth="1"/>
    <col min="9722" max="9722" width="9.42578125" style="1" customWidth="1"/>
    <col min="9723" max="9723" width="17.5703125" style="1" customWidth="1"/>
    <col min="9724" max="9964" width="9.140625" style="1"/>
    <col min="9965" max="9965" width="8.5703125" style="1" customWidth="1"/>
    <col min="9966" max="9966" width="42.42578125" style="1" customWidth="1"/>
    <col min="9967" max="9967" width="19.5703125" style="1" customWidth="1"/>
    <col min="9968" max="9968" width="11.5703125" style="1" customWidth="1"/>
    <col min="9969" max="9970" width="10.42578125" style="1" customWidth="1"/>
    <col min="9971" max="9971" width="13.42578125" style="1" customWidth="1"/>
    <col min="9972" max="9972" width="11.5703125" style="1" customWidth="1"/>
    <col min="9973" max="9974" width="25.5703125" style="1" customWidth="1"/>
    <col min="9975" max="9975" width="16.5703125" style="1" customWidth="1"/>
    <col min="9976" max="9976" width="49" style="1" customWidth="1"/>
    <col min="9977" max="9977" width="31.5703125" style="1" customWidth="1"/>
    <col min="9978" max="9978" width="9.42578125" style="1" customWidth="1"/>
    <col min="9979" max="9979" width="17.5703125" style="1" customWidth="1"/>
    <col min="9980" max="10220" width="9.140625" style="1"/>
    <col min="10221" max="10221" width="8.5703125" style="1" customWidth="1"/>
    <col min="10222" max="10222" width="42.42578125" style="1" customWidth="1"/>
    <col min="10223" max="10223" width="19.5703125" style="1" customWidth="1"/>
    <col min="10224" max="10224" width="11.5703125" style="1" customWidth="1"/>
    <col min="10225" max="10226" width="10.42578125" style="1" customWidth="1"/>
    <col min="10227" max="10227" width="13.42578125" style="1" customWidth="1"/>
    <col min="10228" max="10228" width="11.5703125" style="1" customWidth="1"/>
    <col min="10229" max="10230" width="25.5703125" style="1" customWidth="1"/>
    <col min="10231" max="10231" width="16.5703125" style="1" customWidth="1"/>
    <col min="10232" max="10232" width="49" style="1" customWidth="1"/>
    <col min="10233" max="10233" width="31.5703125" style="1" customWidth="1"/>
    <col min="10234" max="10234" width="9.42578125" style="1" customWidth="1"/>
    <col min="10235" max="10235" width="17.5703125" style="1" customWidth="1"/>
    <col min="10236" max="10476" width="9.140625" style="1"/>
    <col min="10477" max="10477" width="8.5703125" style="1" customWidth="1"/>
    <col min="10478" max="10478" width="42.42578125" style="1" customWidth="1"/>
    <col min="10479" max="10479" width="19.5703125" style="1" customWidth="1"/>
    <col min="10480" max="10480" width="11.5703125" style="1" customWidth="1"/>
    <col min="10481" max="10482" width="10.42578125" style="1" customWidth="1"/>
    <col min="10483" max="10483" width="13.42578125" style="1" customWidth="1"/>
    <col min="10484" max="10484" width="11.5703125" style="1" customWidth="1"/>
    <col min="10485" max="10486" width="25.5703125" style="1" customWidth="1"/>
    <col min="10487" max="10487" width="16.5703125" style="1" customWidth="1"/>
    <col min="10488" max="10488" width="49" style="1" customWidth="1"/>
    <col min="10489" max="10489" width="31.5703125" style="1" customWidth="1"/>
    <col min="10490" max="10490" width="9.42578125" style="1" customWidth="1"/>
    <col min="10491" max="10491" width="17.5703125" style="1" customWidth="1"/>
    <col min="10492" max="10732" width="9.140625" style="1"/>
    <col min="10733" max="10733" width="8.5703125" style="1" customWidth="1"/>
    <col min="10734" max="10734" width="42.42578125" style="1" customWidth="1"/>
    <col min="10735" max="10735" width="19.5703125" style="1" customWidth="1"/>
    <col min="10736" max="10736" width="11.5703125" style="1" customWidth="1"/>
    <col min="10737" max="10738" width="10.42578125" style="1" customWidth="1"/>
    <col min="10739" max="10739" width="13.42578125" style="1" customWidth="1"/>
    <col min="10740" max="10740" width="11.5703125" style="1" customWidth="1"/>
    <col min="10741" max="10742" width="25.5703125" style="1" customWidth="1"/>
    <col min="10743" max="10743" width="16.5703125" style="1" customWidth="1"/>
    <col min="10744" max="10744" width="49" style="1" customWidth="1"/>
    <col min="10745" max="10745" width="31.5703125" style="1" customWidth="1"/>
    <col min="10746" max="10746" width="9.42578125" style="1" customWidth="1"/>
    <col min="10747" max="10747" width="17.5703125" style="1" customWidth="1"/>
    <col min="10748" max="10988" width="9.140625" style="1"/>
    <col min="10989" max="10989" width="8.5703125" style="1" customWidth="1"/>
    <col min="10990" max="10990" width="42.42578125" style="1" customWidth="1"/>
    <col min="10991" max="10991" width="19.5703125" style="1" customWidth="1"/>
    <col min="10992" max="10992" width="11.5703125" style="1" customWidth="1"/>
    <col min="10993" max="10994" width="10.42578125" style="1" customWidth="1"/>
    <col min="10995" max="10995" width="13.42578125" style="1" customWidth="1"/>
    <col min="10996" max="10996" width="11.5703125" style="1" customWidth="1"/>
    <col min="10997" max="10998" width="25.5703125" style="1" customWidth="1"/>
    <col min="10999" max="10999" width="16.5703125" style="1" customWidth="1"/>
    <col min="11000" max="11000" width="49" style="1" customWidth="1"/>
    <col min="11001" max="11001" width="31.5703125" style="1" customWidth="1"/>
    <col min="11002" max="11002" width="9.42578125" style="1" customWidth="1"/>
    <col min="11003" max="11003" width="17.5703125" style="1" customWidth="1"/>
    <col min="11004" max="11244" width="9.140625" style="1"/>
    <col min="11245" max="11245" width="8.5703125" style="1" customWidth="1"/>
    <col min="11246" max="11246" width="42.42578125" style="1" customWidth="1"/>
    <col min="11247" max="11247" width="19.5703125" style="1" customWidth="1"/>
    <col min="11248" max="11248" width="11.5703125" style="1" customWidth="1"/>
    <col min="11249" max="11250" width="10.42578125" style="1" customWidth="1"/>
    <col min="11251" max="11251" width="13.42578125" style="1" customWidth="1"/>
    <col min="11252" max="11252" width="11.5703125" style="1" customWidth="1"/>
    <col min="11253" max="11254" width="25.5703125" style="1" customWidth="1"/>
    <col min="11255" max="11255" width="16.5703125" style="1" customWidth="1"/>
    <col min="11256" max="11256" width="49" style="1" customWidth="1"/>
    <col min="11257" max="11257" width="31.5703125" style="1" customWidth="1"/>
    <col min="11258" max="11258" width="9.42578125" style="1" customWidth="1"/>
    <col min="11259" max="11259" width="17.5703125" style="1" customWidth="1"/>
    <col min="11260" max="11500" width="9.140625" style="1"/>
    <col min="11501" max="11501" width="8.5703125" style="1" customWidth="1"/>
    <col min="11502" max="11502" width="42.42578125" style="1" customWidth="1"/>
    <col min="11503" max="11503" width="19.5703125" style="1" customWidth="1"/>
    <col min="11504" max="11504" width="11.5703125" style="1" customWidth="1"/>
    <col min="11505" max="11506" width="10.42578125" style="1" customWidth="1"/>
    <col min="11507" max="11507" width="13.42578125" style="1" customWidth="1"/>
    <col min="11508" max="11508" width="11.5703125" style="1" customWidth="1"/>
    <col min="11509" max="11510" width="25.5703125" style="1" customWidth="1"/>
    <col min="11511" max="11511" width="16.5703125" style="1" customWidth="1"/>
    <col min="11512" max="11512" width="49" style="1" customWidth="1"/>
    <col min="11513" max="11513" width="31.5703125" style="1" customWidth="1"/>
    <col min="11514" max="11514" width="9.42578125" style="1" customWidth="1"/>
    <col min="11515" max="11515" width="17.5703125" style="1" customWidth="1"/>
    <col min="11516" max="11756" width="9.140625" style="1"/>
    <col min="11757" max="11757" width="8.5703125" style="1" customWidth="1"/>
    <col min="11758" max="11758" width="42.42578125" style="1" customWidth="1"/>
    <col min="11759" max="11759" width="19.5703125" style="1" customWidth="1"/>
    <col min="11760" max="11760" width="11.5703125" style="1" customWidth="1"/>
    <col min="11761" max="11762" width="10.42578125" style="1" customWidth="1"/>
    <col min="11763" max="11763" width="13.42578125" style="1" customWidth="1"/>
    <col min="11764" max="11764" width="11.5703125" style="1" customWidth="1"/>
    <col min="11765" max="11766" width="25.5703125" style="1" customWidth="1"/>
    <col min="11767" max="11767" width="16.5703125" style="1" customWidth="1"/>
    <col min="11768" max="11768" width="49" style="1" customWidth="1"/>
    <col min="11769" max="11769" width="31.5703125" style="1" customWidth="1"/>
    <col min="11770" max="11770" width="9.42578125" style="1" customWidth="1"/>
    <col min="11771" max="11771" width="17.5703125" style="1" customWidth="1"/>
    <col min="11772" max="12012" width="9.140625" style="1"/>
    <col min="12013" max="12013" width="8.5703125" style="1" customWidth="1"/>
    <col min="12014" max="12014" width="42.42578125" style="1" customWidth="1"/>
    <col min="12015" max="12015" width="19.5703125" style="1" customWidth="1"/>
    <col min="12016" max="12016" width="11.5703125" style="1" customWidth="1"/>
    <col min="12017" max="12018" width="10.42578125" style="1" customWidth="1"/>
    <col min="12019" max="12019" width="13.42578125" style="1" customWidth="1"/>
    <col min="12020" max="12020" width="11.5703125" style="1" customWidth="1"/>
    <col min="12021" max="12022" width="25.5703125" style="1" customWidth="1"/>
    <col min="12023" max="12023" width="16.5703125" style="1" customWidth="1"/>
    <col min="12024" max="12024" width="49" style="1" customWidth="1"/>
    <col min="12025" max="12025" width="31.5703125" style="1" customWidth="1"/>
    <col min="12026" max="12026" width="9.42578125" style="1" customWidth="1"/>
    <col min="12027" max="12027" width="17.5703125" style="1" customWidth="1"/>
    <col min="12028" max="12268" width="9.140625" style="1"/>
    <col min="12269" max="12269" width="8.5703125" style="1" customWidth="1"/>
    <col min="12270" max="12270" width="42.42578125" style="1" customWidth="1"/>
    <col min="12271" max="12271" width="19.5703125" style="1" customWidth="1"/>
    <col min="12272" max="12272" width="11.5703125" style="1" customWidth="1"/>
    <col min="12273" max="12274" width="10.42578125" style="1" customWidth="1"/>
    <col min="12275" max="12275" width="13.42578125" style="1" customWidth="1"/>
    <col min="12276" max="12276" width="11.5703125" style="1" customWidth="1"/>
    <col min="12277" max="12278" width="25.5703125" style="1" customWidth="1"/>
    <col min="12279" max="12279" width="16.5703125" style="1" customWidth="1"/>
    <col min="12280" max="12280" width="49" style="1" customWidth="1"/>
    <col min="12281" max="12281" width="31.5703125" style="1" customWidth="1"/>
    <col min="12282" max="12282" width="9.42578125" style="1" customWidth="1"/>
    <col min="12283" max="12283" width="17.5703125" style="1" customWidth="1"/>
    <col min="12284" max="12524" width="9.140625" style="1"/>
    <col min="12525" max="12525" width="8.5703125" style="1" customWidth="1"/>
    <col min="12526" max="12526" width="42.42578125" style="1" customWidth="1"/>
    <col min="12527" max="12527" width="19.5703125" style="1" customWidth="1"/>
    <col min="12528" max="12528" width="11.5703125" style="1" customWidth="1"/>
    <col min="12529" max="12530" width="10.42578125" style="1" customWidth="1"/>
    <col min="12531" max="12531" width="13.42578125" style="1" customWidth="1"/>
    <col min="12532" max="12532" width="11.5703125" style="1" customWidth="1"/>
    <col min="12533" max="12534" width="25.5703125" style="1" customWidth="1"/>
    <col min="12535" max="12535" width="16.5703125" style="1" customWidth="1"/>
    <col min="12536" max="12536" width="49" style="1" customWidth="1"/>
    <col min="12537" max="12537" width="31.5703125" style="1" customWidth="1"/>
    <col min="12538" max="12538" width="9.42578125" style="1" customWidth="1"/>
    <col min="12539" max="12539" width="17.5703125" style="1" customWidth="1"/>
    <col min="12540" max="12780" width="9.140625" style="1"/>
    <col min="12781" max="12781" width="8.5703125" style="1" customWidth="1"/>
    <col min="12782" max="12782" width="42.42578125" style="1" customWidth="1"/>
    <col min="12783" max="12783" width="19.5703125" style="1" customWidth="1"/>
    <col min="12784" max="12784" width="11.5703125" style="1" customWidth="1"/>
    <col min="12785" max="12786" width="10.42578125" style="1" customWidth="1"/>
    <col min="12787" max="12787" width="13.42578125" style="1" customWidth="1"/>
    <col min="12788" max="12788" width="11.5703125" style="1" customWidth="1"/>
    <col min="12789" max="12790" width="25.5703125" style="1" customWidth="1"/>
    <col min="12791" max="12791" width="16.5703125" style="1" customWidth="1"/>
    <col min="12792" max="12792" width="49" style="1" customWidth="1"/>
    <col min="12793" max="12793" width="31.5703125" style="1" customWidth="1"/>
    <col min="12794" max="12794" width="9.42578125" style="1" customWidth="1"/>
    <col min="12795" max="12795" width="17.5703125" style="1" customWidth="1"/>
    <col min="12796" max="13036" width="9.140625" style="1"/>
    <col min="13037" max="13037" width="8.5703125" style="1" customWidth="1"/>
    <col min="13038" max="13038" width="42.42578125" style="1" customWidth="1"/>
    <col min="13039" max="13039" width="19.5703125" style="1" customWidth="1"/>
    <col min="13040" max="13040" width="11.5703125" style="1" customWidth="1"/>
    <col min="13041" max="13042" width="10.42578125" style="1" customWidth="1"/>
    <col min="13043" max="13043" width="13.42578125" style="1" customWidth="1"/>
    <col min="13044" max="13044" width="11.5703125" style="1" customWidth="1"/>
    <col min="13045" max="13046" width="25.5703125" style="1" customWidth="1"/>
    <col min="13047" max="13047" width="16.5703125" style="1" customWidth="1"/>
    <col min="13048" max="13048" width="49" style="1" customWidth="1"/>
    <col min="13049" max="13049" width="31.5703125" style="1" customWidth="1"/>
    <col min="13050" max="13050" width="9.42578125" style="1" customWidth="1"/>
    <col min="13051" max="13051" width="17.5703125" style="1" customWidth="1"/>
    <col min="13052" max="13292" width="9.140625" style="1"/>
    <col min="13293" max="13293" width="8.5703125" style="1" customWidth="1"/>
    <col min="13294" max="13294" width="42.42578125" style="1" customWidth="1"/>
    <col min="13295" max="13295" width="19.5703125" style="1" customWidth="1"/>
    <col min="13296" max="13296" width="11.5703125" style="1" customWidth="1"/>
    <col min="13297" max="13298" width="10.42578125" style="1" customWidth="1"/>
    <col min="13299" max="13299" width="13.42578125" style="1" customWidth="1"/>
    <col min="13300" max="13300" width="11.5703125" style="1" customWidth="1"/>
    <col min="13301" max="13302" width="25.5703125" style="1" customWidth="1"/>
    <col min="13303" max="13303" width="16.5703125" style="1" customWidth="1"/>
    <col min="13304" max="13304" width="49" style="1" customWidth="1"/>
    <col min="13305" max="13305" width="31.5703125" style="1" customWidth="1"/>
    <col min="13306" max="13306" width="9.42578125" style="1" customWidth="1"/>
    <col min="13307" max="13307" width="17.5703125" style="1" customWidth="1"/>
    <col min="13308" max="13548" width="9.140625" style="1"/>
    <col min="13549" max="13549" width="8.5703125" style="1" customWidth="1"/>
    <col min="13550" max="13550" width="42.42578125" style="1" customWidth="1"/>
    <col min="13551" max="13551" width="19.5703125" style="1" customWidth="1"/>
    <col min="13552" max="13552" width="11.5703125" style="1" customWidth="1"/>
    <col min="13553" max="13554" width="10.42578125" style="1" customWidth="1"/>
    <col min="13555" max="13555" width="13.42578125" style="1" customWidth="1"/>
    <col min="13556" max="13556" width="11.5703125" style="1" customWidth="1"/>
    <col min="13557" max="13558" width="25.5703125" style="1" customWidth="1"/>
    <col min="13559" max="13559" width="16.5703125" style="1" customWidth="1"/>
    <col min="13560" max="13560" width="49" style="1" customWidth="1"/>
    <col min="13561" max="13561" width="31.5703125" style="1" customWidth="1"/>
    <col min="13562" max="13562" width="9.42578125" style="1" customWidth="1"/>
    <col min="13563" max="13563" width="17.5703125" style="1" customWidth="1"/>
    <col min="13564" max="13804" width="9.140625" style="1"/>
    <col min="13805" max="13805" width="8.5703125" style="1" customWidth="1"/>
    <col min="13806" max="13806" width="42.42578125" style="1" customWidth="1"/>
    <col min="13807" max="13807" width="19.5703125" style="1" customWidth="1"/>
    <col min="13808" max="13808" width="11.5703125" style="1" customWidth="1"/>
    <col min="13809" max="13810" width="10.42578125" style="1" customWidth="1"/>
    <col min="13811" max="13811" width="13.42578125" style="1" customWidth="1"/>
    <col min="13812" max="13812" width="11.5703125" style="1" customWidth="1"/>
    <col min="13813" max="13814" width="25.5703125" style="1" customWidth="1"/>
    <col min="13815" max="13815" width="16.5703125" style="1" customWidth="1"/>
    <col min="13816" max="13816" width="49" style="1" customWidth="1"/>
    <col min="13817" max="13817" width="31.5703125" style="1" customWidth="1"/>
    <col min="13818" max="13818" width="9.42578125" style="1" customWidth="1"/>
    <col min="13819" max="13819" width="17.5703125" style="1" customWidth="1"/>
    <col min="13820" max="14060" width="9.140625" style="1"/>
    <col min="14061" max="14061" width="8.5703125" style="1" customWidth="1"/>
    <col min="14062" max="14062" width="42.42578125" style="1" customWidth="1"/>
    <col min="14063" max="14063" width="19.5703125" style="1" customWidth="1"/>
    <col min="14064" max="14064" width="11.5703125" style="1" customWidth="1"/>
    <col min="14065" max="14066" width="10.42578125" style="1" customWidth="1"/>
    <col min="14067" max="14067" width="13.42578125" style="1" customWidth="1"/>
    <col min="14068" max="14068" width="11.5703125" style="1" customWidth="1"/>
    <col min="14069" max="14070" width="25.5703125" style="1" customWidth="1"/>
    <col min="14071" max="14071" width="16.5703125" style="1" customWidth="1"/>
    <col min="14072" max="14072" width="49" style="1" customWidth="1"/>
    <col min="14073" max="14073" width="31.5703125" style="1" customWidth="1"/>
    <col min="14074" max="14074" width="9.42578125" style="1" customWidth="1"/>
    <col min="14075" max="14075" width="17.5703125" style="1" customWidth="1"/>
    <col min="14076" max="14316" width="9.140625" style="1"/>
    <col min="14317" max="14317" width="8.5703125" style="1" customWidth="1"/>
    <col min="14318" max="14318" width="42.42578125" style="1" customWidth="1"/>
    <col min="14319" max="14319" width="19.5703125" style="1" customWidth="1"/>
    <col min="14320" max="14320" width="11.5703125" style="1" customWidth="1"/>
    <col min="14321" max="14322" width="10.42578125" style="1" customWidth="1"/>
    <col min="14323" max="14323" width="13.42578125" style="1" customWidth="1"/>
    <col min="14324" max="14324" width="11.5703125" style="1" customWidth="1"/>
    <col min="14325" max="14326" width="25.5703125" style="1" customWidth="1"/>
    <col min="14327" max="14327" width="16.5703125" style="1" customWidth="1"/>
    <col min="14328" max="14328" width="49" style="1" customWidth="1"/>
    <col min="14329" max="14329" width="31.5703125" style="1" customWidth="1"/>
    <col min="14330" max="14330" width="9.42578125" style="1" customWidth="1"/>
    <col min="14331" max="14331" width="17.5703125" style="1" customWidth="1"/>
    <col min="14332" max="14572" width="9.140625" style="1"/>
    <col min="14573" max="14573" width="8.5703125" style="1" customWidth="1"/>
    <col min="14574" max="14574" width="42.42578125" style="1" customWidth="1"/>
    <col min="14575" max="14575" width="19.5703125" style="1" customWidth="1"/>
    <col min="14576" max="14576" width="11.5703125" style="1" customWidth="1"/>
    <col min="14577" max="14578" width="10.42578125" style="1" customWidth="1"/>
    <col min="14579" max="14579" width="13.42578125" style="1" customWidth="1"/>
    <col min="14580" max="14580" width="11.5703125" style="1" customWidth="1"/>
    <col min="14581" max="14582" width="25.5703125" style="1" customWidth="1"/>
    <col min="14583" max="14583" width="16.5703125" style="1" customWidth="1"/>
    <col min="14584" max="14584" width="49" style="1" customWidth="1"/>
    <col min="14585" max="14585" width="31.5703125" style="1" customWidth="1"/>
    <col min="14586" max="14586" width="9.42578125" style="1" customWidth="1"/>
    <col min="14587" max="14587" width="17.5703125" style="1" customWidth="1"/>
    <col min="14588" max="14828" width="9.140625" style="1"/>
    <col min="14829" max="14829" width="8.5703125" style="1" customWidth="1"/>
    <col min="14830" max="14830" width="42.42578125" style="1" customWidth="1"/>
    <col min="14831" max="14831" width="19.5703125" style="1" customWidth="1"/>
    <col min="14832" max="14832" width="11.5703125" style="1" customWidth="1"/>
    <col min="14833" max="14834" width="10.42578125" style="1" customWidth="1"/>
    <col min="14835" max="14835" width="13.42578125" style="1" customWidth="1"/>
    <col min="14836" max="14836" width="11.5703125" style="1" customWidth="1"/>
    <col min="14837" max="14838" width="25.5703125" style="1" customWidth="1"/>
    <col min="14839" max="14839" width="16.5703125" style="1" customWidth="1"/>
    <col min="14840" max="14840" width="49" style="1" customWidth="1"/>
    <col min="14841" max="14841" width="31.5703125" style="1" customWidth="1"/>
    <col min="14842" max="14842" width="9.42578125" style="1" customWidth="1"/>
    <col min="14843" max="14843" width="17.5703125" style="1" customWidth="1"/>
    <col min="14844" max="15084" width="9.140625" style="1"/>
    <col min="15085" max="15085" width="8.5703125" style="1" customWidth="1"/>
    <col min="15086" max="15086" width="42.42578125" style="1" customWidth="1"/>
    <col min="15087" max="15087" width="19.5703125" style="1" customWidth="1"/>
    <col min="15088" max="15088" width="11.5703125" style="1" customWidth="1"/>
    <col min="15089" max="15090" width="10.42578125" style="1" customWidth="1"/>
    <col min="15091" max="15091" width="13.42578125" style="1" customWidth="1"/>
    <col min="15092" max="15092" width="11.5703125" style="1" customWidth="1"/>
    <col min="15093" max="15094" width="25.5703125" style="1" customWidth="1"/>
    <col min="15095" max="15095" width="16.5703125" style="1" customWidth="1"/>
    <col min="15096" max="15096" width="49" style="1" customWidth="1"/>
    <col min="15097" max="15097" width="31.5703125" style="1" customWidth="1"/>
    <col min="15098" max="15098" width="9.42578125" style="1" customWidth="1"/>
    <col min="15099" max="15099" width="17.5703125" style="1" customWidth="1"/>
    <col min="15100" max="15340" width="9.140625" style="1"/>
    <col min="15341" max="15341" width="8.5703125" style="1" customWidth="1"/>
    <col min="15342" max="15342" width="42.42578125" style="1" customWidth="1"/>
    <col min="15343" max="15343" width="19.5703125" style="1" customWidth="1"/>
    <col min="15344" max="15344" width="11.5703125" style="1" customWidth="1"/>
    <col min="15345" max="15346" width="10.42578125" style="1" customWidth="1"/>
    <col min="15347" max="15347" width="13.42578125" style="1" customWidth="1"/>
    <col min="15348" max="15348" width="11.5703125" style="1" customWidth="1"/>
    <col min="15349" max="15350" width="25.5703125" style="1" customWidth="1"/>
    <col min="15351" max="15351" width="16.5703125" style="1" customWidth="1"/>
    <col min="15352" max="15352" width="49" style="1" customWidth="1"/>
    <col min="15353" max="15353" width="31.5703125" style="1" customWidth="1"/>
    <col min="15354" max="15354" width="9.42578125" style="1" customWidth="1"/>
    <col min="15355" max="15355" width="17.5703125" style="1" customWidth="1"/>
    <col min="15356" max="15596" width="9.140625" style="1"/>
    <col min="15597" max="15597" width="8.5703125" style="1" customWidth="1"/>
    <col min="15598" max="15598" width="42.42578125" style="1" customWidth="1"/>
    <col min="15599" max="15599" width="19.5703125" style="1" customWidth="1"/>
    <col min="15600" max="15600" width="11.5703125" style="1" customWidth="1"/>
    <col min="15601" max="15602" width="10.42578125" style="1" customWidth="1"/>
    <col min="15603" max="15603" width="13.42578125" style="1" customWidth="1"/>
    <col min="15604" max="15604" width="11.5703125" style="1" customWidth="1"/>
    <col min="15605" max="15606" width="25.5703125" style="1" customWidth="1"/>
    <col min="15607" max="15607" width="16.5703125" style="1" customWidth="1"/>
    <col min="15608" max="15608" width="49" style="1" customWidth="1"/>
    <col min="15609" max="15609" width="31.5703125" style="1" customWidth="1"/>
    <col min="15610" max="15610" width="9.42578125" style="1" customWidth="1"/>
    <col min="15611" max="15611" width="17.5703125" style="1" customWidth="1"/>
    <col min="15612" max="15852" width="9.140625" style="1"/>
    <col min="15853" max="15853" width="8.5703125" style="1" customWidth="1"/>
    <col min="15854" max="15854" width="42.42578125" style="1" customWidth="1"/>
    <col min="15855" max="15855" width="19.5703125" style="1" customWidth="1"/>
    <col min="15856" max="15856" width="11.5703125" style="1" customWidth="1"/>
    <col min="15857" max="15858" width="10.42578125" style="1" customWidth="1"/>
    <col min="15859" max="15859" width="13.42578125" style="1" customWidth="1"/>
    <col min="15860" max="15860" width="11.5703125" style="1" customWidth="1"/>
    <col min="15861" max="15862" width="25.5703125" style="1" customWidth="1"/>
    <col min="15863" max="15863" width="16.5703125" style="1" customWidth="1"/>
    <col min="15864" max="15864" width="49" style="1" customWidth="1"/>
    <col min="15865" max="15865" width="31.5703125" style="1" customWidth="1"/>
    <col min="15866" max="15866" width="9.42578125" style="1" customWidth="1"/>
    <col min="15867" max="15867" width="17.5703125" style="1" customWidth="1"/>
    <col min="15868" max="16108" width="9.140625" style="1"/>
    <col min="16109" max="16109" width="8.5703125" style="1" customWidth="1"/>
    <col min="16110" max="16110" width="42.42578125" style="1" customWidth="1"/>
    <col min="16111" max="16111" width="19.5703125" style="1" customWidth="1"/>
    <col min="16112" max="16112" width="11.5703125" style="1" customWidth="1"/>
    <col min="16113" max="16114" width="10.42578125" style="1" customWidth="1"/>
    <col min="16115" max="16115" width="13.42578125" style="1" customWidth="1"/>
    <col min="16116" max="16116" width="11.5703125" style="1" customWidth="1"/>
    <col min="16117" max="16118" width="25.5703125" style="1" customWidth="1"/>
    <col min="16119" max="16119" width="16.5703125" style="1" customWidth="1"/>
    <col min="16120" max="16120" width="49" style="1" customWidth="1"/>
    <col min="16121" max="16121" width="31.5703125" style="1" customWidth="1"/>
    <col min="16122" max="16122" width="9.42578125" style="1" customWidth="1"/>
    <col min="16123" max="16123" width="17.5703125" style="1" customWidth="1"/>
    <col min="16124" max="16359" width="9.140625" style="1"/>
    <col min="16360" max="16384" width="9.42578125" style="1" customWidth="1"/>
  </cols>
  <sheetData>
    <row r="1" spans="1:9">
      <c r="A1" s="440" t="s">
        <v>18</v>
      </c>
      <c r="B1" s="440"/>
    </row>
    <row r="2" spans="1:9" s="13" customFormat="1">
      <c r="A2" s="441" t="s">
        <v>35</v>
      </c>
      <c r="B2" s="452"/>
      <c r="C2" s="452"/>
      <c r="D2" s="452"/>
      <c r="E2" s="452"/>
      <c r="F2" s="452"/>
      <c r="G2" s="452"/>
      <c r="H2" s="452"/>
      <c r="I2" s="452"/>
    </row>
    <row r="3" spans="1:9">
      <c r="A3" s="442" t="str">
        <f>THĐ!A3</f>
        <v>(Kèm theo Tờ trình số                  /TTr-UBND ngày      tháng 11 năm 2023 của Ủy ban nhân dân tỉnh)</v>
      </c>
      <c r="B3" s="442"/>
      <c r="C3" s="442"/>
      <c r="D3" s="442"/>
      <c r="E3" s="442"/>
      <c r="F3" s="442"/>
      <c r="G3" s="442"/>
      <c r="H3" s="442"/>
      <c r="I3" s="442"/>
    </row>
    <row r="5" spans="1:9" s="6" customFormat="1" ht="14.25">
      <c r="A5" s="443" t="s">
        <v>0</v>
      </c>
      <c r="B5" s="445" t="s">
        <v>10</v>
      </c>
      <c r="C5" s="445" t="s">
        <v>1</v>
      </c>
      <c r="D5" s="455" t="s">
        <v>22</v>
      </c>
      <c r="E5" s="456"/>
      <c r="F5" s="456"/>
      <c r="G5" s="456"/>
      <c r="H5" s="445" t="s">
        <v>15</v>
      </c>
      <c r="I5" s="453" t="s">
        <v>2</v>
      </c>
    </row>
    <row r="6" spans="1:9" s="5" customFormat="1" ht="28.5">
      <c r="A6" s="444"/>
      <c r="B6" s="446"/>
      <c r="C6" s="446"/>
      <c r="D6" s="9" t="s">
        <v>11</v>
      </c>
      <c r="E6" s="12" t="s">
        <v>5</v>
      </c>
      <c r="F6" s="14" t="s">
        <v>6</v>
      </c>
      <c r="G6" s="14" t="s">
        <v>16</v>
      </c>
      <c r="H6" s="446"/>
      <c r="I6" s="454"/>
    </row>
    <row r="7" spans="1:9" s="8" customFormat="1" ht="30">
      <c r="A7" s="7">
        <v>-1</v>
      </c>
      <c r="B7" s="7">
        <v>-2</v>
      </c>
      <c r="C7" s="7">
        <v>-3</v>
      </c>
      <c r="D7" s="15" t="s">
        <v>17</v>
      </c>
      <c r="E7" s="7">
        <v>-5</v>
      </c>
      <c r="F7" s="7">
        <v>-6</v>
      </c>
      <c r="G7" s="7">
        <v>-7</v>
      </c>
      <c r="H7" s="7">
        <v>-8</v>
      </c>
      <c r="I7" s="7">
        <v>-9</v>
      </c>
    </row>
    <row r="8" spans="1:9" s="8" customFormat="1" ht="18.75">
      <c r="A8" s="7"/>
      <c r="B8" s="53" t="s">
        <v>269</v>
      </c>
      <c r="C8" s="11"/>
      <c r="D8" s="83">
        <f>+D9+D16+D26+D37+D45+D60+D66</f>
        <v>43.863999999999997</v>
      </c>
      <c r="E8" s="83">
        <f>+E9+E16+E26+E37+E45+E60+E66</f>
        <v>36.014000000000003</v>
      </c>
      <c r="F8" s="83">
        <f>+F9+F16+F26+F37+F45+F60+F66</f>
        <v>7.85</v>
      </c>
      <c r="G8" s="83">
        <f>+G9+G16+G26+G37+G45+G60+G66</f>
        <v>0</v>
      </c>
      <c r="H8" s="17"/>
      <c r="I8" s="16"/>
    </row>
    <row r="9" spans="1:9" s="39" customFormat="1" ht="15">
      <c r="A9" s="41" t="s">
        <v>9</v>
      </c>
      <c r="B9" s="23" t="s">
        <v>19</v>
      </c>
      <c r="C9" s="42"/>
      <c r="D9" s="84">
        <f>D10+D13</f>
        <v>1.5499999999999998</v>
      </c>
      <c r="E9" s="84">
        <f t="shared" ref="E9:G9" si="0">E10+E13</f>
        <v>1.5499999999999998</v>
      </c>
      <c r="F9" s="84">
        <f t="shared" si="0"/>
        <v>0</v>
      </c>
      <c r="G9" s="84">
        <f t="shared" si="0"/>
        <v>0</v>
      </c>
      <c r="H9" s="38"/>
      <c r="I9" s="43"/>
    </row>
    <row r="10" spans="1:9" s="39" customFormat="1" ht="15">
      <c r="A10" s="21">
        <v>1</v>
      </c>
      <c r="B10" s="44" t="s">
        <v>3</v>
      </c>
      <c r="C10" s="24"/>
      <c r="D10" s="85">
        <f>D11</f>
        <v>0.7</v>
      </c>
      <c r="E10" s="85">
        <f t="shared" ref="E10:G11" si="1">E11</f>
        <v>0.7</v>
      </c>
      <c r="F10" s="85">
        <f t="shared" si="1"/>
        <v>0</v>
      </c>
      <c r="G10" s="85">
        <f t="shared" si="1"/>
        <v>0</v>
      </c>
      <c r="H10" s="45"/>
      <c r="I10" s="43"/>
    </row>
    <row r="11" spans="1:9" s="39" customFormat="1" ht="15">
      <c r="A11" s="21" t="s">
        <v>29</v>
      </c>
      <c r="B11" s="44" t="s">
        <v>110</v>
      </c>
      <c r="C11" s="24"/>
      <c r="D11" s="85">
        <f>D12</f>
        <v>0.7</v>
      </c>
      <c r="E11" s="85">
        <f t="shared" si="1"/>
        <v>0.7</v>
      </c>
      <c r="F11" s="85">
        <f t="shared" si="1"/>
        <v>0</v>
      </c>
      <c r="G11" s="85">
        <f t="shared" si="1"/>
        <v>0</v>
      </c>
      <c r="H11" s="45"/>
      <c r="I11" s="43"/>
    </row>
    <row r="12" spans="1:9" s="39" customFormat="1" ht="60">
      <c r="A12" s="94">
        <v>1</v>
      </c>
      <c r="B12" s="95" t="s">
        <v>132</v>
      </c>
      <c r="C12" s="111" t="s">
        <v>141</v>
      </c>
      <c r="D12" s="96">
        <f>SUM(E12:G12)</f>
        <v>0.7</v>
      </c>
      <c r="E12" s="141">
        <v>0.7</v>
      </c>
      <c r="F12" s="88"/>
      <c r="G12" s="88"/>
      <c r="H12" s="115" t="s">
        <v>251</v>
      </c>
      <c r="I12" s="97" t="s">
        <v>279</v>
      </c>
    </row>
    <row r="13" spans="1:9" s="39" customFormat="1" ht="15">
      <c r="A13" s="21">
        <v>2</v>
      </c>
      <c r="B13" s="44" t="s">
        <v>4</v>
      </c>
      <c r="C13" s="34"/>
      <c r="D13" s="86">
        <f>D14</f>
        <v>0.85</v>
      </c>
      <c r="E13" s="86">
        <f t="shared" ref="E13:G14" si="2">E14</f>
        <v>0.85</v>
      </c>
      <c r="F13" s="86">
        <f t="shared" si="2"/>
        <v>0</v>
      </c>
      <c r="G13" s="86">
        <f t="shared" si="2"/>
        <v>0</v>
      </c>
      <c r="H13" s="54"/>
      <c r="I13" s="37"/>
    </row>
    <row r="14" spans="1:9" s="39" customFormat="1" ht="15">
      <c r="A14" s="21" t="s">
        <v>29</v>
      </c>
      <c r="B14" s="46" t="s">
        <v>111</v>
      </c>
      <c r="C14" s="49"/>
      <c r="D14" s="87">
        <f>D15</f>
        <v>0.85</v>
      </c>
      <c r="E14" s="87">
        <f>E15</f>
        <v>0.85</v>
      </c>
      <c r="F14" s="87">
        <f t="shared" si="2"/>
        <v>0</v>
      </c>
      <c r="G14" s="87">
        <f t="shared" si="2"/>
        <v>0</v>
      </c>
      <c r="H14" s="55"/>
      <c r="I14" s="78"/>
    </row>
    <row r="15" spans="1:9" s="39" customFormat="1" ht="45">
      <c r="A15" s="94">
        <v>2</v>
      </c>
      <c r="B15" s="169" t="s">
        <v>24</v>
      </c>
      <c r="C15" s="111" t="s">
        <v>186</v>
      </c>
      <c r="D15" s="96">
        <f>SUM(E15:G15)</f>
        <v>0.85</v>
      </c>
      <c r="E15" s="91">
        <v>0.85</v>
      </c>
      <c r="F15" s="91"/>
      <c r="G15" s="91"/>
      <c r="H15" s="115" t="s">
        <v>252</v>
      </c>
      <c r="I15" s="75" t="s">
        <v>229</v>
      </c>
    </row>
    <row r="16" spans="1:9" s="60" customFormat="1">
      <c r="A16" s="30" t="s">
        <v>25</v>
      </c>
      <c r="B16" s="23" t="s">
        <v>266</v>
      </c>
      <c r="C16" s="59"/>
      <c r="D16" s="83">
        <f>D17</f>
        <v>3.5200000000000005</v>
      </c>
      <c r="E16" s="83">
        <f t="shared" ref="E16:G16" si="3">E17</f>
        <v>1.4200000000000002</v>
      </c>
      <c r="F16" s="83">
        <f t="shared" si="3"/>
        <v>2.1</v>
      </c>
      <c r="G16" s="83">
        <f t="shared" si="3"/>
        <v>0</v>
      </c>
      <c r="H16" s="59"/>
      <c r="I16" s="37"/>
    </row>
    <row r="17" spans="1:9" s="60" customFormat="1">
      <c r="A17" s="30">
        <v>1</v>
      </c>
      <c r="B17" s="24" t="s">
        <v>3</v>
      </c>
      <c r="C17" s="59"/>
      <c r="D17" s="83">
        <f>D18+D24</f>
        <v>3.5200000000000005</v>
      </c>
      <c r="E17" s="83">
        <f>E18+E24</f>
        <v>1.4200000000000002</v>
      </c>
      <c r="F17" s="83">
        <f>F18+F24</f>
        <v>2.1</v>
      </c>
      <c r="G17" s="83">
        <f>G18+G24</f>
        <v>0</v>
      </c>
      <c r="H17" s="59"/>
      <c r="I17" s="37"/>
    </row>
    <row r="18" spans="1:9" s="52" customFormat="1">
      <c r="A18" s="21" t="s">
        <v>29</v>
      </c>
      <c r="B18" s="43" t="s">
        <v>31</v>
      </c>
      <c r="C18" s="25"/>
      <c r="D18" s="85">
        <f>SUM(D19:D23)</f>
        <v>3.4800000000000004</v>
      </c>
      <c r="E18" s="85">
        <f>SUM(E19:E23)</f>
        <v>1.3800000000000001</v>
      </c>
      <c r="F18" s="85">
        <f>SUM(F19:F23)</f>
        <v>2.1</v>
      </c>
      <c r="G18" s="85">
        <f>SUM(G19:G23)</f>
        <v>0</v>
      </c>
      <c r="H18" s="25"/>
      <c r="I18" s="78"/>
    </row>
    <row r="19" spans="1:9" ht="75">
      <c r="A19" s="47" t="s">
        <v>105</v>
      </c>
      <c r="B19" s="75" t="s">
        <v>117</v>
      </c>
      <c r="C19" s="99" t="s">
        <v>97</v>
      </c>
      <c r="D19" s="96">
        <f t="shared" ref="D19:D23" si="4">SUM(E19:G19)</f>
        <v>0.2</v>
      </c>
      <c r="E19" s="88">
        <v>0.2</v>
      </c>
      <c r="F19" s="88"/>
      <c r="G19" s="88"/>
      <c r="H19" s="97" t="s">
        <v>147</v>
      </c>
      <c r="I19" s="98" t="s">
        <v>222</v>
      </c>
    </row>
    <row r="20" spans="1:9" ht="75">
      <c r="A20" s="47" t="s">
        <v>106</v>
      </c>
      <c r="B20" s="75" t="s">
        <v>121</v>
      </c>
      <c r="C20" s="99" t="s">
        <v>96</v>
      </c>
      <c r="D20" s="96">
        <f t="shared" si="4"/>
        <v>1</v>
      </c>
      <c r="E20" s="88">
        <v>1</v>
      </c>
      <c r="F20" s="88"/>
      <c r="G20" s="88"/>
      <c r="H20" s="97" t="s">
        <v>230</v>
      </c>
      <c r="I20" s="98" t="s">
        <v>223</v>
      </c>
    </row>
    <row r="21" spans="1:9" ht="120">
      <c r="A21" s="47" t="s">
        <v>107</v>
      </c>
      <c r="B21" s="116" t="s">
        <v>174</v>
      </c>
      <c r="C21" s="101" t="s">
        <v>143</v>
      </c>
      <c r="D21" s="96">
        <f t="shared" si="4"/>
        <v>0.1</v>
      </c>
      <c r="E21" s="88">
        <v>0.1</v>
      </c>
      <c r="F21" s="88"/>
      <c r="G21" s="88"/>
      <c r="H21" s="97" t="s">
        <v>231</v>
      </c>
      <c r="I21" s="98" t="s">
        <v>224</v>
      </c>
    </row>
    <row r="22" spans="1:9" ht="105">
      <c r="A22" s="47" t="s">
        <v>108</v>
      </c>
      <c r="B22" s="116" t="s">
        <v>122</v>
      </c>
      <c r="C22" s="99" t="s">
        <v>101</v>
      </c>
      <c r="D22" s="96">
        <f t="shared" si="4"/>
        <v>2.1</v>
      </c>
      <c r="E22" s="88"/>
      <c r="F22" s="88">
        <v>2.1</v>
      </c>
      <c r="G22" s="88"/>
      <c r="H22" s="97" t="s">
        <v>232</v>
      </c>
      <c r="I22" s="98" t="s">
        <v>256</v>
      </c>
    </row>
    <row r="23" spans="1:9" ht="90">
      <c r="A23" s="47" t="s">
        <v>109</v>
      </c>
      <c r="B23" s="116" t="s">
        <v>124</v>
      </c>
      <c r="C23" s="99" t="s">
        <v>103</v>
      </c>
      <c r="D23" s="96">
        <f t="shared" si="4"/>
        <v>0.08</v>
      </c>
      <c r="E23" s="88">
        <v>0.08</v>
      </c>
      <c r="F23" s="88"/>
      <c r="G23" s="88"/>
      <c r="H23" s="97" t="s">
        <v>149</v>
      </c>
      <c r="I23" s="98" t="s">
        <v>218</v>
      </c>
    </row>
    <row r="24" spans="1:9" s="61" customFormat="1">
      <c r="A24" s="92" t="s">
        <v>34</v>
      </c>
      <c r="B24" s="43" t="s">
        <v>30</v>
      </c>
      <c r="C24" s="93"/>
      <c r="D24" s="87">
        <f>SUM(D25)</f>
        <v>0.04</v>
      </c>
      <c r="E24" s="87">
        <f t="shared" ref="E24:G24" si="5">SUM(E25)</f>
        <v>0.04</v>
      </c>
      <c r="F24" s="87">
        <f t="shared" si="5"/>
        <v>0</v>
      </c>
      <c r="G24" s="87">
        <f t="shared" si="5"/>
        <v>0</v>
      </c>
      <c r="H24" s="22"/>
      <c r="I24" s="117"/>
    </row>
    <row r="25" spans="1:9" ht="45">
      <c r="A25" s="18">
        <v>6</v>
      </c>
      <c r="B25" s="170" t="s">
        <v>26</v>
      </c>
      <c r="C25" s="26" t="s">
        <v>185</v>
      </c>
      <c r="D25" s="96">
        <f>SUM(E25:G25)</f>
        <v>0.04</v>
      </c>
      <c r="E25" s="91">
        <v>0.04</v>
      </c>
      <c r="F25" s="91"/>
      <c r="G25" s="91"/>
      <c r="H25" s="97" t="s">
        <v>134</v>
      </c>
      <c r="I25" s="75"/>
    </row>
    <row r="26" spans="1:9">
      <c r="A26" s="118" t="s">
        <v>27</v>
      </c>
      <c r="B26" s="119" t="s">
        <v>112</v>
      </c>
      <c r="C26" s="120"/>
      <c r="D26" s="86">
        <f>D27+D34</f>
        <v>1.843</v>
      </c>
      <c r="E26" s="86">
        <f>E27+E34</f>
        <v>1.843</v>
      </c>
      <c r="F26" s="86">
        <f>F27+F34</f>
        <v>0</v>
      </c>
      <c r="G26" s="86">
        <f>G27+G34</f>
        <v>0</v>
      </c>
      <c r="H26" s="92"/>
      <c r="I26" s="75"/>
    </row>
    <row r="27" spans="1:9">
      <c r="A27" s="64">
        <v>1</v>
      </c>
      <c r="B27" s="78" t="s">
        <v>3</v>
      </c>
      <c r="C27" s="20"/>
      <c r="D27" s="87">
        <f>D28+D32</f>
        <v>0.9830000000000001</v>
      </c>
      <c r="E27" s="87">
        <f>E28+E32</f>
        <v>0.9830000000000001</v>
      </c>
      <c r="F27" s="87">
        <f>F28+F32</f>
        <v>0</v>
      </c>
      <c r="G27" s="87">
        <f>G28+G32</f>
        <v>0</v>
      </c>
      <c r="H27" s="81"/>
      <c r="I27" s="75"/>
    </row>
    <row r="28" spans="1:9">
      <c r="A28" s="64" t="s">
        <v>29</v>
      </c>
      <c r="B28" s="43" t="s">
        <v>31</v>
      </c>
      <c r="C28" s="20"/>
      <c r="D28" s="87">
        <f>SUM(D29:D31)</f>
        <v>0.84000000000000008</v>
      </c>
      <c r="E28" s="87">
        <f>SUM(E29:E31)</f>
        <v>0.84000000000000008</v>
      </c>
      <c r="F28" s="87">
        <f>SUM(F29:F31)</f>
        <v>0</v>
      </c>
      <c r="G28" s="87">
        <f>SUM(G29:G31)</f>
        <v>0</v>
      </c>
      <c r="H28" s="81"/>
      <c r="I28" s="75"/>
    </row>
    <row r="29" spans="1:9" ht="75">
      <c r="A29" s="104">
        <v>1</v>
      </c>
      <c r="B29" s="116" t="s">
        <v>175</v>
      </c>
      <c r="C29" s="99" t="s">
        <v>32</v>
      </c>
      <c r="D29" s="96">
        <f t="shared" ref="D29:D31" si="6">SUM(E29:G29)</f>
        <v>0.05</v>
      </c>
      <c r="E29" s="88">
        <v>0.05</v>
      </c>
      <c r="F29" s="88"/>
      <c r="G29" s="88"/>
      <c r="H29" s="97" t="s">
        <v>233</v>
      </c>
      <c r="I29" s="98" t="s">
        <v>191</v>
      </c>
    </row>
    <row r="30" spans="1:9" ht="60">
      <c r="A30" s="104">
        <v>2</v>
      </c>
      <c r="B30" s="31" t="s">
        <v>127</v>
      </c>
      <c r="C30" s="121" t="s">
        <v>28</v>
      </c>
      <c r="D30" s="96">
        <f t="shared" si="6"/>
        <v>0.75</v>
      </c>
      <c r="E30" s="122">
        <v>0.75</v>
      </c>
      <c r="F30" s="122"/>
      <c r="G30" s="122"/>
      <c r="H30" s="102" t="s">
        <v>234</v>
      </c>
      <c r="I30" s="97" t="s">
        <v>192</v>
      </c>
    </row>
    <row r="31" spans="1:9" ht="60">
      <c r="A31" s="123">
        <v>3</v>
      </c>
      <c r="B31" s="31" t="s">
        <v>128</v>
      </c>
      <c r="C31" s="121" t="s">
        <v>28</v>
      </c>
      <c r="D31" s="96">
        <f t="shared" si="6"/>
        <v>0.04</v>
      </c>
      <c r="E31" s="122">
        <v>0.04</v>
      </c>
      <c r="F31" s="122"/>
      <c r="G31" s="122"/>
      <c r="H31" s="102" t="s">
        <v>235</v>
      </c>
      <c r="I31" s="97" t="s">
        <v>156</v>
      </c>
    </row>
    <row r="32" spans="1:9">
      <c r="A32" s="64" t="s">
        <v>34</v>
      </c>
      <c r="B32" s="124" t="s">
        <v>30</v>
      </c>
      <c r="C32" s="20"/>
      <c r="D32" s="87">
        <f>E32+F32+G32</f>
        <v>0.14299999999999999</v>
      </c>
      <c r="E32" s="87">
        <f>E33</f>
        <v>0.14299999999999999</v>
      </c>
      <c r="F32" s="87">
        <f t="shared" ref="F32:G32" si="7">F33</f>
        <v>0</v>
      </c>
      <c r="G32" s="87">
        <f t="shared" si="7"/>
        <v>0</v>
      </c>
      <c r="H32" s="81"/>
      <c r="I32" s="75"/>
    </row>
    <row r="33" spans="1:9" ht="75">
      <c r="A33" s="104">
        <v>4</v>
      </c>
      <c r="B33" s="75" t="s">
        <v>36</v>
      </c>
      <c r="C33" s="101" t="s">
        <v>28</v>
      </c>
      <c r="D33" s="96">
        <f>SUM(E33:G33)</f>
        <v>0.14299999999999999</v>
      </c>
      <c r="E33" s="91">
        <v>0.14299999999999999</v>
      </c>
      <c r="F33" s="91"/>
      <c r="G33" s="91"/>
      <c r="H33" s="97" t="s">
        <v>193</v>
      </c>
      <c r="I33" s="75"/>
    </row>
    <row r="34" spans="1:9">
      <c r="A34" s="64">
        <v>2</v>
      </c>
      <c r="B34" s="125" t="s">
        <v>4</v>
      </c>
      <c r="C34" s="49"/>
      <c r="D34" s="89">
        <f>D35</f>
        <v>0.86</v>
      </c>
      <c r="E34" s="89">
        <f>E35</f>
        <v>0.86</v>
      </c>
      <c r="F34" s="89"/>
      <c r="G34" s="89"/>
      <c r="H34" s="56"/>
      <c r="I34" s="75"/>
    </row>
    <row r="35" spans="1:9">
      <c r="A35" s="64" t="s">
        <v>29</v>
      </c>
      <c r="B35" s="124" t="s">
        <v>30</v>
      </c>
      <c r="C35" s="49"/>
      <c r="D35" s="89">
        <f>E35+F35+G35</f>
        <v>0.86</v>
      </c>
      <c r="E35" s="89">
        <f>E36</f>
        <v>0.86</v>
      </c>
      <c r="F35" s="89">
        <f t="shared" ref="F35:G35" si="8">F36</f>
        <v>0</v>
      </c>
      <c r="G35" s="89">
        <f t="shared" si="8"/>
        <v>0</v>
      </c>
      <c r="H35" s="56"/>
      <c r="I35" s="75"/>
    </row>
    <row r="36" spans="1:9" ht="45">
      <c r="A36" s="111">
        <v>5</v>
      </c>
      <c r="B36" s="171" t="s">
        <v>37</v>
      </c>
      <c r="C36" s="121" t="s">
        <v>33</v>
      </c>
      <c r="D36" s="96">
        <f>SUM(E36:G36)</f>
        <v>0.86</v>
      </c>
      <c r="E36" s="88">
        <v>0.86</v>
      </c>
      <c r="F36" s="88"/>
      <c r="G36" s="88"/>
      <c r="H36" s="102" t="s">
        <v>236</v>
      </c>
      <c r="I36" s="75"/>
    </row>
    <row r="37" spans="1:9" s="60" customFormat="1">
      <c r="A37" s="30" t="s">
        <v>42</v>
      </c>
      <c r="B37" s="23" t="s">
        <v>113</v>
      </c>
      <c r="C37" s="59"/>
      <c r="D37" s="83">
        <f>D38</f>
        <v>5.63</v>
      </c>
      <c r="E37" s="83">
        <f t="shared" ref="E37:G37" si="9">E38</f>
        <v>1.25</v>
      </c>
      <c r="F37" s="83">
        <f t="shared" si="9"/>
        <v>4.38</v>
      </c>
      <c r="G37" s="83">
        <f t="shared" si="9"/>
        <v>0</v>
      </c>
      <c r="H37" s="59"/>
      <c r="I37" s="37"/>
    </row>
    <row r="38" spans="1:9" s="61" customFormat="1">
      <c r="A38" s="64">
        <v>1</v>
      </c>
      <c r="B38" s="65" t="s">
        <v>3</v>
      </c>
      <c r="C38" s="50"/>
      <c r="D38" s="87">
        <f>D39+D42</f>
        <v>5.63</v>
      </c>
      <c r="E38" s="87">
        <f t="shared" ref="E38:G38" si="10">E39+E42</f>
        <v>1.25</v>
      </c>
      <c r="F38" s="87">
        <f t="shared" si="10"/>
        <v>4.38</v>
      </c>
      <c r="G38" s="87">
        <f t="shared" si="10"/>
        <v>0</v>
      </c>
      <c r="H38" s="126"/>
      <c r="I38" s="127"/>
    </row>
    <row r="39" spans="1:9" s="61" customFormat="1">
      <c r="A39" s="64" t="s">
        <v>29</v>
      </c>
      <c r="B39" s="124" t="s">
        <v>30</v>
      </c>
      <c r="C39" s="50"/>
      <c r="D39" s="87">
        <f>E39+F39+G39</f>
        <v>4.63</v>
      </c>
      <c r="E39" s="87">
        <f>E40+E41</f>
        <v>0.25</v>
      </c>
      <c r="F39" s="87">
        <f t="shared" ref="F39" si="11">F40+F41</f>
        <v>4.38</v>
      </c>
      <c r="G39" s="87"/>
      <c r="H39" s="126"/>
      <c r="I39" s="127"/>
    </row>
    <row r="40" spans="1:9" ht="135">
      <c r="A40" s="94">
        <v>1</v>
      </c>
      <c r="B40" s="128" t="s">
        <v>176</v>
      </c>
      <c r="C40" s="129" t="s">
        <v>38</v>
      </c>
      <c r="D40" s="96">
        <f t="shared" ref="D40:D41" si="12">SUM(E40:G40)</f>
        <v>4.38</v>
      </c>
      <c r="E40" s="88">
        <v>0</v>
      </c>
      <c r="F40" s="88">
        <v>4.38</v>
      </c>
      <c r="G40" s="88"/>
      <c r="H40" s="97" t="s">
        <v>158</v>
      </c>
      <c r="I40" s="97" t="s">
        <v>257</v>
      </c>
    </row>
    <row r="41" spans="1:9" ht="45">
      <c r="A41" s="94">
        <v>2</v>
      </c>
      <c r="B41" s="128" t="s">
        <v>179</v>
      </c>
      <c r="C41" s="129" t="s">
        <v>182</v>
      </c>
      <c r="D41" s="96">
        <f t="shared" si="12"/>
        <v>0.25</v>
      </c>
      <c r="E41" s="130">
        <v>0.25</v>
      </c>
      <c r="F41" s="130">
        <v>0</v>
      </c>
      <c r="G41" s="130"/>
      <c r="H41" s="97" t="s">
        <v>237</v>
      </c>
      <c r="I41" s="131"/>
    </row>
    <row r="42" spans="1:9" s="52" customFormat="1">
      <c r="A42" s="66" t="s">
        <v>34</v>
      </c>
      <c r="B42" s="124" t="s">
        <v>46</v>
      </c>
      <c r="C42" s="132"/>
      <c r="D42" s="85">
        <f>E42+F42+G42</f>
        <v>1</v>
      </c>
      <c r="E42" s="133">
        <f>E43+E44</f>
        <v>1</v>
      </c>
      <c r="F42" s="133">
        <f t="shared" ref="F42:G42" si="13">F43+F44</f>
        <v>0</v>
      </c>
      <c r="G42" s="133">
        <f t="shared" si="13"/>
        <v>0</v>
      </c>
      <c r="H42" s="25"/>
      <c r="I42" s="134"/>
    </row>
    <row r="43" spans="1:9" ht="45">
      <c r="A43" s="94">
        <v>3</v>
      </c>
      <c r="B43" s="128" t="s">
        <v>41</v>
      </c>
      <c r="C43" s="129" t="s">
        <v>243</v>
      </c>
      <c r="D43" s="96">
        <f t="shared" ref="D43:D44" si="14">SUM(E43:G43)</f>
        <v>0.3</v>
      </c>
      <c r="E43" s="130">
        <v>0.3</v>
      </c>
      <c r="F43" s="130"/>
      <c r="G43" s="130"/>
      <c r="H43" s="97" t="s">
        <v>238</v>
      </c>
      <c r="I43" s="135" t="s">
        <v>225</v>
      </c>
    </row>
    <row r="44" spans="1:9" ht="45">
      <c r="A44" s="94">
        <v>4</v>
      </c>
      <c r="B44" s="128" t="s">
        <v>138</v>
      </c>
      <c r="C44" s="129" t="s">
        <v>40</v>
      </c>
      <c r="D44" s="96">
        <f t="shared" si="14"/>
        <v>0.7</v>
      </c>
      <c r="E44" s="130">
        <v>0.7</v>
      </c>
      <c r="F44" s="130"/>
      <c r="G44" s="130"/>
      <c r="H44" s="97" t="s">
        <v>239</v>
      </c>
      <c r="I44" s="135" t="s">
        <v>226</v>
      </c>
    </row>
    <row r="45" spans="1:9">
      <c r="A45" s="30" t="s">
        <v>47</v>
      </c>
      <c r="B45" s="23" t="s">
        <v>267</v>
      </c>
      <c r="C45" s="26"/>
      <c r="D45" s="83">
        <f>D46+D50</f>
        <v>24.35</v>
      </c>
      <c r="E45" s="83">
        <f t="shared" ref="E45:G45" si="15">E46+E50</f>
        <v>24.35</v>
      </c>
      <c r="F45" s="83">
        <f t="shared" si="15"/>
        <v>0</v>
      </c>
      <c r="G45" s="83">
        <f t="shared" si="15"/>
        <v>0</v>
      </c>
      <c r="H45" s="26"/>
      <c r="I45" s="75"/>
    </row>
    <row r="46" spans="1:9">
      <c r="A46" s="21">
        <v>1</v>
      </c>
      <c r="B46" s="457" t="s">
        <v>3</v>
      </c>
      <c r="C46" s="457"/>
      <c r="D46" s="83">
        <f>D47</f>
        <v>8.58</v>
      </c>
      <c r="E46" s="83">
        <f t="shared" ref="E46:G46" si="16">E47</f>
        <v>8.58</v>
      </c>
      <c r="F46" s="83">
        <f t="shared" si="16"/>
        <v>0</v>
      </c>
      <c r="G46" s="83">
        <f t="shared" si="16"/>
        <v>0</v>
      </c>
      <c r="H46" s="57"/>
      <c r="I46" s="76"/>
    </row>
    <row r="47" spans="1:9">
      <c r="A47" s="19" t="s">
        <v>29</v>
      </c>
      <c r="B47" s="124" t="s">
        <v>30</v>
      </c>
      <c r="C47" s="20"/>
      <c r="D47" s="85">
        <f>SUM(D48,D49)</f>
        <v>8.58</v>
      </c>
      <c r="E47" s="85">
        <f t="shared" ref="E47:G47" si="17">SUM(E48,E49)</f>
        <v>8.58</v>
      </c>
      <c r="F47" s="85">
        <f t="shared" si="17"/>
        <v>0</v>
      </c>
      <c r="G47" s="85">
        <f t="shared" si="17"/>
        <v>0</v>
      </c>
      <c r="H47" s="45"/>
      <c r="I47" s="172"/>
    </row>
    <row r="48" spans="1:9" ht="30">
      <c r="A48" s="18">
        <v>1</v>
      </c>
      <c r="B48" s="173" t="s">
        <v>48</v>
      </c>
      <c r="C48" s="174" t="s">
        <v>49</v>
      </c>
      <c r="D48" s="96">
        <f>SUM(E48:G48)</f>
        <v>0.2</v>
      </c>
      <c r="E48" s="175">
        <v>0.2</v>
      </c>
      <c r="F48" s="175"/>
      <c r="G48" s="175"/>
      <c r="H48" s="103" t="s">
        <v>194</v>
      </c>
      <c r="I48" s="176"/>
    </row>
    <row r="49" spans="1:9" ht="30">
      <c r="A49" s="18">
        <v>2</v>
      </c>
      <c r="B49" s="173" t="s">
        <v>50</v>
      </c>
      <c r="C49" s="174" t="s">
        <v>51</v>
      </c>
      <c r="D49" s="96">
        <f t="shared" ref="D49" si="18">SUM(E49:G49)</f>
        <v>8.3800000000000008</v>
      </c>
      <c r="E49" s="175">
        <v>8.3800000000000008</v>
      </c>
      <c r="F49" s="175"/>
      <c r="G49" s="175"/>
      <c r="H49" s="103" t="s">
        <v>195</v>
      </c>
      <c r="I49" s="176"/>
    </row>
    <row r="50" spans="1:9" s="60" customFormat="1">
      <c r="A50" s="21">
        <v>2</v>
      </c>
      <c r="B50" s="457" t="s">
        <v>4</v>
      </c>
      <c r="C50" s="457"/>
      <c r="D50" s="85">
        <f>E50+F50+G50</f>
        <v>15.770000000000001</v>
      </c>
      <c r="E50" s="90">
        <f>E51+E56</f>
        <v>15.770000000000001</v>
      </c>
      <c r="F50" s="90">
        <f>F51+F56</f>
        <v>0</v>
      </c>
      <c r="G50" s="90">
        <f>G51+G56</f>
        <v>0</v>
      </c>
      <c r="H50" s="38"/>
      <c r="I50" s="77"/>
    </row>
    <row r="51" spans="1:9" s="60" customFormat="1">
      <c r="A51" s="21" t="s">
        <v>29</v>
      </c>
      <c r="B51" s="457" t="s">
        <v>46</v>
      </c>
      <c r="C51" s="457"/>
      <c r="D51" s="85">
        <f>SUM(D52:D55)</f>
        <v>14.870000000000001</v>
      </c>
      <c r="E51" s="85">
        <f>SUM(E52:E55)</f>
        <v>14.870000000000001</v>
      </c>
      <c r="F51" s="85">
        <f>SUM(F52:F55)</f>
        <v>0</v>
      </c>
      <c r="G51" s="85">
        <f>SUM(G52:G55)</f>
        <v>0</v>
      </c>
      <c r="H51" s="45"/>
      <c r="I51" s="78"/>
    </row>
    <row r="52" spans="1:9" ht="60">
      <c r="A52" s="18">
        <v>3</v>
      </c>
      <c r="B52" s="173" t="s">
        <v>60</v>
      </c>
      <c r="C52" s="174" t="s">
        <v>52</v>
      </c>
      <c r="D52" s="96">
        <f t="shared" ref="D52:D59" si="19">SUM(E52:G52)</f>
        <v>3.41</v>
      </c>
      <c r="E52" s="91">
        <v>3.41</v>
      </c>
      <c r="F52" s="91"/>
      <c r="G52" s="91"/>
      <c r="H52" s="103" t="s">
        <v>245</v>
      </c>
      <c r="I52" s="177" t="s">
        <v>258</v>
      </c>
    </row>
    <row r="53" spans="1:9" ht="75">
      <c r="A53" s="18">
        <v>4</v>
      </c>
      <c r="B53" s="173" t="s">
        <v>53</v>
      </c>
      <c r="C53" s="101" t="s">
        <v>54</v>
      </c>
      <c r="D53" s="96">
        <f t="shared" si="19"/>
        <v>4.33</v>
      </c>
      <c r="E53" s="91">
        <v>4.33</v>
      </c>
      <c r="F53" s="91"/>
      <c r="G53" s="91"/>
      <c r="H53" s="103" t="s">
        <v>246</v>
      </c>
      <c r="I53" s="177" t="s">
        <v>227</v>
      </c>
    </row>
    <row r="54" spans="1:9" ht="75">
      <c r="A54" s="18">
        <v>5</v>
      </c>
      <c r="B54" s="173" t="s">
        <v>55</v>
      </c>
      <c r="C54" s="101" t="s">
        <v>56</v>
      </c>
      <c r="D54" s="96">
        <f t="shared" si="19"/>
        <v>4.3099999999999996</v>
      </c>
      <c r="E54" s="91">
        <v>4.3099999999999996</v>
      </c>
      <c r="F54" s="91"/>
      <c r="G54" s="91"/>
      <c r="H54" s="103" t="s">
        <v>247</v>
      </c>
      <c r="I54" s="177" t="s">
        <v>240</v>
      </c>
    </row>
    <row r="55" spans="1:9" ht="90">
      <c r="A55" s="18">
        <v>6</v>
      </c>
      <c r="B55" s="173" t="s">
        <v>57</v>
      </c>
      <c r="C55" s="101" t="s">
        <v>58</v>
      </c>
      <c r="D55" s="96">
        <f t="shared" si="19"/>
        <v>2.82</v>
      </c>
      <c r="E55" s="91">
        <v>2.82</v>
      </c>
      <c r="F55" s="91"/>
      <c r="G55" s="91"/>
      <c r="H55" s="103" t="s">
        <v>253</v>
      </c>
      <c r="I55" s="177" t="s">
        <v>241</v>
      </c>
    </row>
    <row r="56" spans="1:9" s="61" customFormat="1">
      <c r="A56" s="19" t="s">
        <v>34</v>
      </c>
      <c r="B56" s="458" t="s">
        <v>30</v>
      </c>
      <c r="C56" s="458"/>
      <c r="D56" s="85">
        <f>SUM(D57:D59)</f>
        <v>0.90000000000000013</v>
      </c>
      <c r="E56" s="85">
        <f t="shared" ref="E56:G56" si="20">SUM(E57:E59)</f>
        <v>0.90000000000000013</v>
      </c>
      <c r="F56" s="85">
        <f t="shared" si="20"/>
        <v>0</v>
      </c>
      <c r="G56" s="85">
        <f t="shared" si="20"/>
        <v>0</v>
      </c>
      <c r="H56" s="45"/>
      <c r="I56" s="172"/>
    </row>
    <row r="57" spans="1:9" ht="90">
      <c r="A57" s="104">
        <v>7</v>
      </c>
      <c r="B57" s="75" t="s">
        <v>196</v>
      </c>
      <c r="C57" s="101" t="s">
        <v>197</v>
      </c>
      <c r="D57" s="96">
        <f t="shared" si="19"/>
        <v>0.06</v>
      </c>
      <c r="E57" s="175">
        <v>0.06</v>
      </c>
      <c r="F57" s="175"/>
      <c r="G57" s="175"/>
      <c r="H57" s="103" t="s">
        <v>248</v>
      </c>
      <c r="I57" s="75"/>
    </row>
    <row r="58" spans="1:9" ht="45">
      <c r="A58" s="104">
        <v>8</v>
      </c>
      <c r="B58" s="75" t="s">
        <v>198</v>
      </c>
      <c r="C58" s="99" t="s">
        <v>59</v>
      </c>
      <c r="D58" s="96">
        <f t="shared" si="19"/>
        <v>0.8</v>
      </c>
      <c r="E58" s="175">
        <v>0.8</v>
      </c>
      <c r="F58" s="175"/>
      <c r="G58" s="175"/>
      <c r="H58" s="103" t="s">
        <v>199</v>
      </c>
      <c r="I58" s="75"/>
    </row>
    <row r="59" spans="1:9" ht="60">
      <c r="A59" s="18">
        <v>9</v>
      </c>
      <c r="B59" s="95" t="s">
        <v>43</v>
      </c>
      <c r="C59" s="101" t="s">
        <v>44</v>
      </c>
      <c r="D59" s="96">
        <f t="shared" si="19"/>
        <v>0.04</v>
      </c>
      <c r="E59" s="91">
        <v>0.04</v>
      </c>
      <c r="F59" s="91"/>
      <c r="G59" s="91"/>
      <c r="H59" s="103" t="s">
        <v>200</v>
      </c>
      <c r="I59" s="105"/>
    </row>
    <row r="60" spans="1:9" s="60" customFormat="1">
      <c r="A60" s="30" t="s">
        <v>67</v>
      </c>
      <c r="B60" s="23" t="s">
        <v>115</v>
      </c>
      <c r="C60" s="59"/>
      <c r="D60" s="83">
        <f>D61</f>
        <v>0.79</v>
      </c>
      <c r="E60" s="83">
        <f t="shared" ref="E60:G60" si="21">E61</f>
        <v>0.73</v>
      </c>
      <c r="F60" s="83">
        <f t="shared" si="21"/>
        <v>0.06</v>
      </c>
      <c r="G60" s="83">
        <f t="shared" si="21"/>
        <v>0</v>
      </c>
      <c r="H60" s="59"/>
      <c r="I60" s="37"/>
    </row>
    <row r="61" spans="1:9" s="52" customFormat="1">
      <c r="A61" s="21">
        <v>1</v>
      </c>
      <c r="B61" s="136" t="s">
        <v>4</v>
      </c>
      <c r="C61" s="33"/>
      <c r="D61" s="85">
        <f>D62+D64</f>
        <v>0.79</v>
      </c>
      <c r="E61" s="85">
        <f>E62+E64</f>
        <v>0.73</v>
      </c>
      <c r="F61" s="85">
        <f>F62+F64</f>
        <v>0.06</v>
      </c>
      <c r="G61" s="85">
        <f>G62+G64</f>
        <v>0</v>
      </c>
      <c r="H61" s="25"/>
      <c r="I61" s="78"/>
    </row>
    <row r="62" spans="1:9" s="52" customFormat="1">
      <c r="A62" s="21" t="s">
        <v>29</v>
      </c>
      <c r="B62" s="457" t="s">
        <v>46</v>
      </c>
      <c r="C62" s="457"/>
      <c r="D62" s="85">
        <f>SUM(D63:D63)</f>
        <v>0.73</v>
      </c>
      <c r="E62" s="85">
        <f>SUM(E63:E63)</f>
        <v>0.73</v>
      </c>
      <c r="F62" s="85">
        <f>SUM(F63:F63)</f>
        <v>0</v>
      </c>
      <c r="G62" s="85">
        <f>SUM(G63:G63)</f>
        <v>0</v>
      </c>
      <c r="H62" s="25"/>
      <c r="I62" s="78"/>
    </row>
    <row r="63" spans="1:9" ht="120">
      <c r="A63" s="18">
        <v>1</v>
      </c>
      <c r="B63" s="178" t="s">
        <v>66</v>
      </c>
      <c r="C63" s="111" t="s">
        <v>65</v>
      </c>
      <c r="D63" s="96">
        <f t="shared" ref="D63" si="22">SUM(E63:G63)</f>
        <v>0.73</v>
      </c>
      <c r="E63" s="88">
        <v>0.73</v>
      </c>
      <c r="F63" s="88"/>
      <c r="G63" s="91"/>
      <c r="H63" s="103" t="s">
        <v>201</v>
      </c>
      <c r="I63" s="173" t="s">
        <v>228</v>
      </c>
    </row>
    <row r="64" spans="1:9" s="181" customFormat="1">
      <c r="A64" s="21" t="s">
        <v>34</v>
      </c>
      <c r="B64" s="24" t="s">
        <v>30</v>
      </c>
      <c r="C64" s="179"/>
      <c r="D64" s="85">
        <f>D65</f>
        <v>0.06</v>
      </c>
      <c r="E64" s="85">
        <f t="shared" ref="E64:G64" si="23">E65</f>
        <v>0</v>
      </c>
      <c r="F64" s="85">
        <f t="shared" si="23"/>
        <v>0.06</v>
      </c>
      <c r="G64" s="85">
        <f t="shared" si="23"/>
        <v>0</v>
      </c>
      <c r="H64" s="179"/>
      <c r="I64" s="180"/>
    </row>
    <row r="65" spans="1:9" ht="60">
      <c r="A65" s="18">
        <v>2</v>
      </c>
      <c r="B65" s="31" t="s">
        <v>64</v>
      </c>
      <c r="C65" s="111" t="s">
        <v>65</v>
      </c>
      <c r="D65" s="96">
        <f>SUM(E65:G65)</f>
        <v>0.06</v>
      </c>
      <c r="E65" s="88"/>
      <c r="F65" s="88">
        <v>0.06</v>
      </c>
      <c r="G65" s="91"/>
      <c r="H65" s="103" t="s">
        <v>254</v>
      </c>
      <c r="I65" s="31" t="s">
        <v>259</v>
      </c>
    </row>
    <row r="66" spans="1:9">
      <c r="A66" s="30" t="s">
        <v>85</v>
      </c>
      <c r="B66" s="23" t="s">
        <v>268</v>
      </c>
      <c r="C66" s="26"/>
      <c r="D66" s="83">
        <f>D67+D76</f>
        <v>6.1809999999999992</v>
      </c>
      <c r="E66" s="83">
        <f t="shared" ref="E66:G66" si="24">E67+E76</f>
        <v>4.8710000000000004</v>
      </c>
      <c r="F66" s="83">
        <f t="shared" si="24"/>
        <v>1.31</v>
      </c>
      <c r="G66" s="83">
        <f t="shared" si="24"/>
        <v>0</v>
      </c>
      <c r="H66" s="26"/>
      <c r="I66" s="75"/>
    </row>
    <row r="67" spans="1:9">
      <c r="A67" s="32">
        <v>1</v>
      </c>
      <c r="B67" s="33" t="s">
        <v>3</v>
      </c>
      <c r="C67" s="34"/>
      <c r="D67" s="85">
        <f>D68+D73</f>
        <v>2.34</v>
      </c>
      <c r="E67" s="85">
        <f t="shared" ref="E67:G67" si="25">E68+E73</f>
        <v>2.34</v>
      </c>
      <c r="F67" s="85">
        <f t="shared" si="25"/>
        <v>0</v>
      </c>
      <c r="G67" s="85">
        <f t="shared" si="25"/>
        <v>0</v>
      </c>
      <c r="H67" s="58"/>
      <c r="I67" s="35"/>
    </row>
    <row r="68" spans="1:9">
      <c r="A68" s="32" t="s">
        <v>86</v>
      </c>
      <c r="B68" s="33" t="s">
        <v>31</v>
      </c>
      <c r="C68" s="34"/>
      <c r="D68" s="85">
        <f>SUM(D69:D72)</f>
        <v>1.21</v>
      </c>
      <c r="E68" s="85">
        <f t="shared" ref="E68:G68" si="26">SUM(E69:E72)</f>
        <v>1.21</v>
      </c>
      <c r="F68" s="85">
        <f t="shared" si="26"/>
        <v>0</v>
      </c>
      <c r="G68" s="85">
        <f t="shared" si="26"/>
        <v>0</v>
      </c>
      <c r="H68" s="58"/>
      <c r="I68" s="35"/>
    </row>
    <row r="69" spans="1:9" ht="90">
      <c r="A69" s="94">
        <v>1</v>
      </c>
      <c r="B69" s="100" t="s">
        <v>76</v>
      </c>
      <c r="C69" s="106" t="s">
        <v>77</v>
      </c>
      <c r="D69" s="96">
        <f t="shared" ref="D69:D72" si="27">SUM(E69:G69)</f>
        <v>0.2</v>
      </c>
      <c r="E69" s="91">
        <v>0.2</v>
      </c>
      <c r="F69" s="91"/>
      <c r="G69" s="91"/>
      <c r="H69" s="107" t="s">
        <v>165</v>
      </c>
      <c r="I69" s="137" t="s">
        <v>202</v>
      </c>
    </row>
    <row r="70" spans="1:9" ht="120">
      <c r="A70" s="94">
        <v>2</v>
      </c>
      <c r="B70" s="108" t="s">
        <v>181</v>
      </c>
      <c r="C70" s="109" t="s">
        <v>166</v>
      </c>
      <c r="D70" s="96">
        <f t="shared" si="27"/>
        <v>0.2</v>
      </c>
      <c r="E70" s="91">
        <v>0.2</v>
      </c>
      <c r="F70" s="91"/>
      <c r="G70" s="91"/>
      <c r="H70" s="110" t="s">
        <v>188</v>
      </c>
      <c r="I70" s="103" t="s">
        <v>221</v>
      </c>
    </row>
    <row r="71" spans="1:9" ht="135">
      <c r="A71" s="94">
        <v>3</v>
      </c>
      <c r="B71" s="31" t="s">
        <v>78</v>
      </c>
      <c r="C71" s="111" t="s">
        <v>79</v>
      </c>
      <c r="D71" s="96">
        <f t="shared" si="27"/>
        <v>0.61</v>
      </c>
      <c r="E71" s="91">
        <v>0.61</v>
      </c>
      <c r="F71" s="91"/>
      <c r="G71" s="91"/>
      <c r="H71" s="103" t="s">
        <v>167</v>
      </c>
      <c r="I71" s="103" t="s">
        <v>168</v>
      </c>
    </row>
    <row r="72" spans="1:9" ht="180">
      <c r="A72" s="94">
        <v>4</v>
      </c>
      <c r="B72" s="100" t="s">
        <v>80</v>
      </c>
      <c r="C72" s="106" t="s">
        <v>81</v>
      </c>
      <c r="D72" s="96">
        <f t="shared" si="27"/>
        <v>0.2</v>
      </c>
      <c r="E72" s="91">
        <v>0.2</v>
      </c>
      <c r="F72" s="91"/>
      <c r="G72" s="91"/>
      <c r="H72" s="103" t="s">
        <v>169</v>
      </c>
      <c r="I72" s="112" t="s">
        <v>190</v>
      </c>
    </row>
    <row r="73" spans="1:9" s="61" customFormat="1">
      <c r="A73" s="66" t="s">
        <v>34</v>
      </c>
      <c r="B73" s="124" t="s">
        <v>30</v>
      </c>
      <c r="C73" s="49"/>
      <c r="D73" s="85">
        <f>SUM(D74:D75)</f>
        <v>1.1299999999999999</v>
      </c>
      <c r="E73" s="85">
        <f t="shared" ref="E73:G73" si="28">SUM(E74:E75)</f>
        <v>1.1299999999999999</v>
      </c>
      <c r="F73" s="85">
        <f t="shared" si="28"/>
        <v>0</v>
      </c>
      <c r="G73" s="85">
        <f t="shared" si="28"/>
        <v>0</v>
      </c>
      <c r="H73" s="81"/>
      <c r="I73" s="51"/>
    </row>
    <row r="74" spans="1:9" ht="30">
      <c r="A74" s="94">
        <v>5</v>
      </c>
      <c r="B74" s="108" t="s">
        <v>87</v>
      </c>
      <c r="C74" s="109" t="s">
        <v>88</v>
      </c>
      <c r="D74" s="96">
        <f t="shared" ref="D74:D75" si="29">SUM(E74:G74)</f>
        <v>0.12</v>
      </c>
      <c r="E74" s="182">
        <f>0.018+0.102</f>
        <v>0.12</v>
      </c>
      <c r="F74" s="182"/>
      <c r="G74" s="91"/>
      <c r="H74" s="107" t="s">
        <v>203</v>
      </c>
      <c r="I74" s="183"/>
    </row>
    <row r="75" spans="1:9" ht="60">
      <c r="A75" s="94">
        <v>6</v>
      </c>
      <c r="B75" s="184" t="s">
        <v>89</v>
      </c>
      <c r="C75" s="185" t="s">
        <v>90</v>
      </c>
      <c r="D75" s="96">
        <f t="shared" si="29"/>
        <v>1.01</v>
      </c>
      <c r="E75" s="182">
        <v>1.01</v>
      </c>
      <c r="F75" s="182"/>
      <c r="G75" s="91"/>
      <c r="H75" s="110" t="s">
        <v>204</v>
      </c>
      <c r="I75" s="183" t="s">
        <v>82</v>
      </c>
    </row>
    <row r="76" spans="1:9" s="52" customFormat="1">
      <c r="A76" s="66">
        <v>2</v>
      </c>
      <c r="B76" s="51" t="s">
        <v>45</v>
      </c>
      <c r="C76" s="79"/>
      <c r="D76" s="85">
        <f>D77+D80</f>
        <v>3.8409999999999997</v>
      </c>
      <c r="E76" s="85">
        <f>E77+E80</f>
        <v>2.5310000000000001</v>
      </c>
      <c r="F76" s="85">
        <f>F77+F80</f>
        <v>1.31</v>
      </c>
      <c r="G76" s="85">
        <f>G77+G80</f>
        <v>0</v>
      </c>
      <c r="H76" s="80"/>
      <c r="I76" s="138"/>
    </row>
    <row r="77" spans="1:9" s="52" customFormat="1">
      <c r="A77" s="66" t="s">
        <v>29</v>
      </c>
      <c r="B77" s="51" t="s">
        <v>93</v>
      </c>
      <c r="C77" s="79"/>
      <c r="D77" s="85">
        <f>SUM(D78:D79)</f>
        <v>3.8099999999999996</v>
      </c>
      <c r="E77" s="85">
        <f>SUM(E78:E79)</f>
        <v>2.5</v>
      </c>
      <c r="F77" s="85">
        <f>SUM(F78:F79)</f>
        <v>1.31</v>
      </c>
      <c r="G77" s="85">
        <f>SUM(G78:G79)</f>
        <v>0</v>
      </c>
      <c r="H77" s="80"/>
      <c r="I77" s="138"/>
    </row>
    <row r="78" spans="1:9" ht="195">
      <c r="A78" s="94">
        <v>7</v>
      </c>
      <c r="B78" s="108" t="s">
        <v>137</v>
      </c>
      <c r="C78" s="109" t="s">
        <v>91</v>
      </c>
      <c r="D78" s="96">
        <f t="shared" ref="D78:D79" si="30">SUM(E78:G78)</f>
        <v>1.74</v>
      </c>
      <c r="E78" s="91">
        <v>0.5</v>
      </c>
      <c r="F78" s="91">
        <v>1.24</v>
      </c>
      <c r="G78" s="91"/>
      <c r="H78" s="103" t="s">
        <v>242</v>
      </c>
      <c r="I78" s="183" t="s">
        <v>260</v>
      </c>
    </row>
    <row r="79" spans="1:9" ht="195">
      <c r="A79" s="94">
        <v>8</v>
      </c>
      <c r="B79" s="108" t="s">
        <v>92</v>
      </c>
      <c r="C79" s="109" t="s">
        <v>244</v>
      </c>
      <c r="D79" s="96">
        <f t="shared" si="30"/>
        <v>2.0699999999999998</v>
      </c>
      <c r="E79" s="91">
        <v>2</v>
      </c>
      <c r="F79" s="91">
        <v>7.0000000000000007E-2</v>
      </c>
      <c r="G79" s="91"/>
      <c r="H79" s="186" t="s">
        <v>205</v>
      </c>
      <c r="I79" s="183" t="s">
        <v>261</v>
      </c>
    </row>
    <row r="80" spans="1:9" s="52" customFormat="1">
      <c r="A80" s="66" t="s">
        <v>34</v>
      </c>
      <c r="B80" s="33" t="s">
        <v>30</v>
      </c>
      <c r="C80" s="79"/>
      <c r="D80" s="85">
        <f>SUM(D81:D83)</f>
        <v>3.1E-2</v>
      </c>
      <c r="E80" s="85">
        <f t="shared" ref="E80:G80" si="31">SUM(E81:E83)</f>
        <v>3.1E-2</v>
      </c>
      <c r="F80" s="85">
        <f t="shared" si="31"/>
        <v>0</v>
      </c>
      <c r="G80" s="85">
        <f t="shared" si="31"/>
        <v>0</v>
      </c>
      <c r="H80" s="187"/>
      <c r="I80" s="138"/>
    </row>
    <row r="81" spans="1:9" ht="150">
      <c r="A81" s="94">
        <v>9</v>
      </c>
      <c r="B81" s="139" t="s">
        <v>71</v>
      </c>
      <c r="C81" s="113" t="s">
        <v>170</v>
      </c>
      <c r="D81" s="96">
        <f t="shared" ref="D81:D83" si="32">SUM(E81:G81)</f>
        <v>1.0999999999999999E-2</v>
      </c>
      <c r="E81" s="91">
        <f>0.01+0.001</f>
        <v>1.0999999999999999E-2</v>
      </c>
      <c r="F81" s="91"/>
      <c r="G81" s="91"/>
      <c r="H81" s="110" t="s">
        <v>84</v>
      </c>
      <c r="I81" s="103"/>
    </row>
    <row r="82" spans="1:9" ht="90">
      <c r="A82" s="94">
        <v>10</v>
      </c>
      <c r="B82" s="31" t="s">
        <v>73</v>
      </c>
      <c r="C82" s="111" t="s">
        <v>74</v>
      </c>
      <c r="D82" s="96">
        <f t="shared" si="32"/>
        <v>0.01</v>
      </c>
      <c r="E82" s="130">
        <f>0.01</f>
        <v>0.01</v>
      </c>
      <c r="F82" s="130"/>
      <c r="G82" s="91"/>
      <c r="H82" s="103" t="s">
        <v>172</v>
      </c>
      <c r="I82" s="103"/>
    </row>
    <row r="83" spans="1:9" ht="90">
      <c r="A83" s="94">
        <v>11</v>
      </c>
      <c r="B83" s="114" t="s">
        <v>75</v>
      </c>
      <c r="C83" s="106" t="s">
        <v>183</v>
      </c>
      <c r="D83" s="96">
        <f t="shared" si="32"/>
        <v>0.01</v>
      </c>
      <c r="E83" s="130">
        <v>0.01</v>
      </c>
      <c r="F83" s="130"/>
      <c r="G83" s="91"/>
      <c r="H83" s="110" t="s">
        <v>173</v>
      </c>
      <c r="I83" s="103" t="s">
        <v>82</v>
      </c>
    </row>
  </sheetData>
  <mergeCells count="14">
    <mergeCell ref="A1:B1"/>
    <mergeCell ref="A2:I2"/>
    <mergeCell ref="A3:I3"/>
    <mergeCell ref="A5:A6"/>
    <mergeCell ref="B5:B6"/>
    <mergeCell ref="C5:C6"/>
    <mergeCell ref="D5:G5"/>
    <mergeCell ref="H5:H6"/>
    <mergeCell ref="I5:I6"/>
    <mergeCell ref="B46:C46"/>
    <mergeCell ref="B50:C50"/>
    <mergeCell ref="B51:C51"/>
    <mergeCell ref="B56:C56"/>
    <mergeCell ref="B62:C6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11"/>
  <sheetViews>
    <sheetView workbookViewId="0">
      <selection activeCell="F39" sqref="F39"/>
    </sheetView>
  </sheetViews>
  <sheetFormatPr defaultRowHeight="15"/>
  <cols>
    <col min="1" max="1" width="42" customWidth="1"/>
  </cols>
  <sheetData>
    <row r="2" spans="1:2">
      <c r="A2" t="s">
        <v>278</v>
      </c>
      <c r="B2">
        <v>2019</v>
      </c>
    </row>
    <row r="3" spans="1:2">
      <c r="A3" t="s">
        <v>277</v>
      </c>
      <c r="B3">
        <v>2020</v>
      </c>
    </row>
    <row r="4" spans="1:2">
      <c r="A4" t="s">
        <v>274</v>
      </c>
      <c r="B4">
        <v>2021</v>
      </c>
    </row>
    <row r="5" spans="1:2">
      <c r="A5" t="s">
        <v>275</v>
      </c>
      <c r="B5">
        <v>2021</v>
      </c>
    </row>
    <row r="6" spans="1:2">
      <c r="A6" t="s">
        <v>280</v>
      </c>
      <c r="B6">
        <v>2021</v>
      </c>
    </row>
    <row r="7" spans="1:2">
      <c r="A7" t="s">
        <v>272</v>
      </c>
      <c r="B7">
        <v>2022</v>
      </c>
    </row>
    <row r="8" spans="1:2">
      <c r="A8" t="s">
        <v>276</v>
      </c>
      <c r="B8">
        <v>2022</v>
      </c>
    </row>
    <row r="9" spans="1:2">
      <c r="A9" t="s">
        <v>281</v>
      </c>
      <c r="B9">
        <v>2022</v>
      </c>
    </row>
    <row r="10" spans="1:2">
      <c r="A10" t="s">
        <v>273</v>
      </c>
      <c r="B10">
        <v>2023</v>
      </c>
    </row>
    <row r="11" spans="1:2">
      <c r="A11" t="s">
        <v>282</v>
      </c>
      <c r="B11">
        <v>2023</v>
      </c>
    </row>
  </sheetData>
  <sortState xmlns:xlrd2="http://schemas.microsoft.com/office/spreadsheetml/2017/richdata2" ref="A2:B11">
    <sortCondition ref="B2:B11"/>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1"/>
  <sheetViews>
    <sheetView zoomScale="90" zoomScaleNormal="90" workbookViewId="0">
      <pane ySplit="6" topLeftCell="A36" activePane="bottomLeft" state="frozen"/>
      <selection pane="bottomLeft" activeCell="H39" sqref="H39"/>
    </sheetView>
  </sheetViews>
  <sheetFormatPr defaultRowHeight="15.75"/>
  <cols>
    <col min="1" max="1" width="5.42578125" style="406" customWidth="1"/>
    <col min="2" max="2" width="38.85546875" style="298" customWidth="1"/>
    <col min="3" max="3" width="12.42578125" style="298" customWidth="1"/>
    <col min="4" max="4" width="15.28515625" style="298" customWidth="1"/>
    <col min="5" max="6" width="13.42578125" style="299" customWidth="1"/>
    <col min="7" max="9" width="13.5703125" style="300" customWidth="1"/>
    <col min="10" max="10" width="56.42578125" style="298" customWidth="1"/>
    <col min="11" max="11" width="63.5703125" style="301" customWidth="1"/>
    <col min="12" max="12" width="9.140625" style="302"/>
    <col min="13" max="14" width="9.140625" style="299"/>
    <col min="15" max="238" width="9.140625" style="303"/>
    <col min="239" max="239" width="8.5703125" style="303" customWidth="1"/>
    <col min="240" max="240" width="42.42578125" style="303" customWidth="1"/>
    <col min="241" max="241" width="19.5703125" style="303" customWidth="1"/>
    <col min="242" max="242" width="11.5703125" style="303" customWidth="1"/>
    <col min="243" max="244" width="10.42578125" style="303" customWidth="1"/>
    <col min="245" max="245" width="13.42578125" style="303" customWidth="1"/>
    <col min="246" max="246" width="11.5703125" style="303" customWidth="1"/>
    <col min="247" max="248" width="25.5703125" style="303" customWidth="1"/>
    <col min="249" max="249" width="16.5703125" style="303" customWidth="1"/>
    <col min="250" max="250" width="49" style="303" customWidth="1"/>
    <col min="251" max="251" width="31.5703125" style="303" customWidth="1"/>
    <col min="252" max="252" width="9.42578125" style="303" customWidth="1"/>
    <col min="253" max="253" width="17.5703125" style="303" customWidth="1"/>
    <col min="254" max="494" width="9.140625" style="303"/>
    <col min="495" max="495" width="8.5703125" style="303" customWidth="1"/>
    <col min="496" max="496" width="42.42578125" style="303" customWidth="1"/>
    <col min="497" max="497" width="19.5703125" style="303" customWidth="1"/>
    <col min="498" max="498" width="11.5703125" style="303" customWidth="1"/>
    <col min="499" max="500" width="10.42578125" style="303" customWidth="1"/>
    <col min="501" max="501" width="13.42578125" style="303" customWidth="1"/>
    <col min="502" max="502" width="11.5703125" style="303" customWidth="1"/>
    <col min="503" max="504" width="25.5703125" style="303" customWidth="1"/>
    <col min="505" max="505" width="16.5703125" style="303" customWidth="1"/>
    <col min="506" max="506" width="49" style="303" customWidth="1"/>
    <col min="507" max="507" width="31.5703125" style="303" customWidth="1"/>
    <col min="508" max="508" width="9.42578125" style="303" customWidth="1"/>
    <col min="509" max="509" width="17.5703125" style="303" customWidth="1"/>
    <col min="510" max="750" width="9.140625" style="303"/>
    <col min="751" max="751" width="8.5703125" style="303" customWidth="1"/>
    <col min="752" max="752" width="42.42578125" style="303" customWidth="1"/>
    <col min="753" max="753" width="19.5703125" style="303" customWidth="1"/>
    <col min="754" max="754" width="11.5703125" style="303" customWidth="1"/>
    <col min="755" max="756" width="10.42578125" style="303" customWidth="1"/>
    <col min="757" max="757" width="13.42578125" style="303" customWidth="1"/>
    <col min="758" max="758" width="11.5703125" style="303" customWidth="1"/>
    <col min="759" max="760" width="25.5703125" style="303" customWidth="1"/>
    <col min="761" max="761" width="16.5703125" style="303" customWidth="1"/>
    <col min="762" max="762" width="49" style="303" customWidth="1"/>
    <col min="763" max="763" width="31.5703125" style="303" customWidth="1"/>
    <col min="764" max="764" width="9.42578125" style="303" customWidth="1"/>
    <col min="765" max="765" width="17.5703125" style="303" customWidth="1"/>
    <col min="766" max="1006" width="9.140625" style="303"/>
    <col min="1007" max="1007" width="8.5703125" style="303" customWidth="1"/>
    <col min="1008" max="1008" width="42.42578125" style="303" customWidth="1"/>
    <col min="1009" max="1009" width="19.5703125" style="303" customWidth="1"/>
    <col min="1010" max="1010" width="11.5703125" style="303" customWidth="1"/>
    <col min="1011" max="1012" width="10.42578125" style="303" customWidth="1"/>
    <col min="1013" max="1013" width="13.42578125" style="303" customWidth="1"/>
    <col min="1014" max="1014" width="11.5703125" style="303" customWidth="1"/>
    <col min="1015" max="1016" width="25.5703125" style="303" customWidth="1"/>
    <col min="1017" max="1017" width="16.5703125" style="303" customWidth="1"/>
    <col min="1018" max="1018" width="49" style="303" customWidth="1"/>
    <col min="1019" max="1019" width="31.5703125" style="303" customWidth="1"/>
    <col min="1020" max="1020" width="9.42578125" style="303" customWidth="1"/>
    <col min="1021" max="1021" width="17.5703125" style="303" customWidth="1"/>
    <col min="1022" max="1262" width="9.140625" style="303"/>
    <col min="1263" max="1263" width="8.5703125" style="303" customWidth="1"/>
    <col min="1264" max="1264" width="42.42578125" style="303" customWidth="1"/>
    <col min="1265" max="1265" width="19.5703125" style="303" customWidth="1"/>
    <col min="1266" max="1266" width="11.5703125" style="303" customWidth="1"/>
    <col min="1267" max="1268" width="10.42578125" style="303" customWidth="1"/>
    <col min="1269" max="1269" width="13.42578125" style="303" customWidth="1"/>
    <col min="1270" max="1270" width="11.5703125" style="303" customWidth="1"/>
    <col min="1271" max="1272" width="25.5703125" style="303" customWidth="1"/>
    <col min="1273" max="1273" width="16.5703125" style="303" customWidth="1"/>
    <col min="1274" max="1274" width="49" style="303" customWidth="1"/>
    <col min="1275" max="1275" width="31.5703125" style="303" customWidth="1"/>
    <col min="1276" max="1276" width="9.42578125" style="303" customWidth="1"/>
    <col min="1277" max="1277" width="17.5703125" style="303" customWidth="1"/>
    <col min="1278" max="1518" width="9.140625" style="303"/>
    <col min="1519" max="1519" width="8.5703125" style="303" customWidth="1"/>
    <col min="1520" max="1520" width="42.42578125" style="303" customWidth="1"/>
    <col min="1521" max="1521" width="19.5703125" style="303" customWidth="1"/>
    <col min="1522" max="1522" width="11.5703125" style="303" customWidth="1"/>
    <col min="1523" max="1524" width="10.42578125" style="303" customWidth="1"/>
    <col min="1525" max="1525" width="13.42578125" style="303" customWidth="1"/>
    <col min="1526" max="1526" width="11.5703125" style="303" customWidth="1"/>
    <col min="1527" max="1528" width="25.5703125" style="303" customWidth="1"/>
    <col min="1529" max="1529" width="16.5703125" style="303" customWidth="1"/>
    <col min="1530" max="1530" width="49" style="303" customWidth="1"/>
    <col min="1531" max="1531" width="31.5703125" style="303" customWidth="1"/>
    <col min="1532" max="1532" width="9.42578125" style="303" customWidth="1"/>
    <col min="1533" max="1533" width="17.5703125" style="303" customWidth="1"/>
    <col min="1534" max="1774" width="9.140625" style="303"/>
    <col min="1775" max="1775" width="8.5703125" style="303" customWidth="1"/>
    <col min="1776" max="1776" width="42.42578125" style="303" customWidth="1"/>
    <col min="1777" max="1777" width="19.5703125" style="303" customWidth="1"/>
    <col min="1778" max="1778" width="11.5703125" style="303" customWidth="1"/>
    <col min="1779" max="1780" width="10.42578125" style="303" customWidth="1"/>
    <col min="1781" max="1781" width="13.42578125" style="303" customWidth="1"/>
    <col min="1782" max="1782" width="11.5703125" style="303" customWidth="1"/>
    <col min="1783" max="1784" width="25.5703125" style="303" customWidth="1"/>
    <col min="1785" max="1785" width="16.5703125" style="303" customWidth="1"/>
    <col min="1786" max="1786" width="49" style="303" customWidth="1"/>
    <col min="1787" max="1787" width="31.5703125" style="303" customWidth="1"/>
    <col min="1788" max="1788" width="9.42578125" style="303" customWidth="1"/>
    <col min="1789" max="1789" width="17.5703125" style="303" customWidth="1"/>
    <col min="1790" max="2030" width="9.140625" style="303"/>
    <col min="2031" max="2031" width="8.5703125" style="303" customWidth="1"/>
    <col min="2032" max="2032" width="42.42578125" style="303" customWidth="1"/>
    <col min="2033" max="2033" width="19.5703125" style="303" customWidth="1"/>
    <col min="2034" max="2034" width="11.5703125" style="303" customWidth="1"/>
    <col min="2035" max="2036" width="10.42578125" style="303" customWidth="1"/>
    <col min="2037" max="2037" width="13.42578125" style="303" customWidth="1"/>
    <col min="2038" max="2038" width="11.5703125" style="303" customWidth="1"/>
    <col min="2039" max="2040" width="25.5703125" style="303" customWidth="1"/>
    <col min="2041" max="2041" width="16.5703125" style="303" customWidth="1"/>
    <col min="2042" max="2042" width="49" style="303" customWidth="1"/>
    <col min="2043" max="2043" width="31.5703125" style="303" customWidth="1"/>
    <col min="2044" max="2044" width="9.42578125" style="303" customWidth="1"/>
    <col min="2045" max="2045" width="17.5703125" style="303" customWidth="1"/>
    <col min="2046" max="2286" width="9.140625" style="303"/>
    <col min="2287" max="2287" width="8.5703125" style="303" customWidth="1"/>
    <col min="2288" max="2288" width="42.42578125" style="303" customWidth="1"/>
    <col min="2289" max="2289" width="19.5703125" style="303" customWidth="1"/>
    <col min="2290" max="2290" width="11.5703125" style="303" customWidth="1"/>
    <col min="2291" max="2292" width="10.42578125" style="303" customWidth="1"/>
    <col min="2293" max="2293" width="13.42578125" style="303" customWidth="1"/>
    <col min="2294" max="2294" width="11.5703125" style="303" customWidth="1"/>
    <col min="2295" max="2296" width="25.5703125" style="303" customWidth="1"/>
    <col min="2297" max="2297" width="16.5703125" style="303" customWidth="1"/>
    <col min="2298" max="2298" width="49" style="303" customWidth="1"/>
    <col min="2299" max="2299" width="31.5703125" style="303" customWidth="1"/>
    <col min="2300" max="2300" width="9.42578125" style="303" customWidth="1"/>
    <col min="2301" max="2301" width="17.5703125" style="303" customWidth="1"/>
    <col min="2302" max="2542" width="9.140625" style="303"/>
    <col min="2543" max="2543" width="8.5703125" style="303" customWidth="1"/>
    <col min="2544" max="2544" width="42.42578125" style="303" customWidth="1"/>
    <col min="2545" max="2545" width="19.5703125" style="303" customWidth="1"/>
    <col min="2546" max="2546" width="11.5703125" style="303" customWidth="1"/>
    <col min="2547" max="2548" width="10.42578125" style="303" customWidth="1"/>
    <col min="2549" max="2549" width="13.42578125" style="303" customWidth="1"/>
    <col min="2550" max="2550" width="11.5703125" style="303" customWidth="1"/>
    <col min="2551" max="2552" width="25.5703125" style="303" customWidth="1"/>
    <col min="2553" max="2553" width="16.5703125" style="303" customWidth="1"/>
    <col min="2554" max="2554" width="49" style="303" customWidth="1"/>
    <col min="2555" max="2555" width="31.5703125" style="303" customWidth="1"/>
    <col min="2556" max="2556" width="9.42578125" style="303" customWidth="1"/>
    <col min="2557" max="2557" width="17.5703125" style="303" customWidth="1"/>
    <col min="2558" max="2798" width="9.140625" style="303"/>
    <col min="2799" max="2799" width="8.5703125" style="303" customWidth="1"/>
    <col min="2800" max="2800" width="42.42578125" style="303" customWidth="1"/>
    <col min="2801" max="2801" width="19.5703125" style="303" customWidth="1"/>
    <col min="2802" max="2802" width="11.5703125" style="303" customWidth="1"/>
    <col min="2803" max="2804" width="10.42578125" style="303" customWidth="1"/>
    <col min="2805" max="2805" width="13.42578125" style="303" customWidth="1"/>
    <col min="2806" max="2806" width="11.5703125" style="303" customWidth="1"/>
    <col min="2807" max="2808" width="25.5703125" style="303" customWidth="1"/>
    <col min="2809" max="2809" width="16.5703125" style="303" customWidth="1"/>
    <col min="2810" max="2810" width="49" style="303" customWidth="1"/>
    <col min="2811" max="2811" width="31.5703125" style="303" customWidth="1"/>
    <col min="2812" max="2812" width="9.42578125" style="303" customWidth="1"/>
    <col min="2813" max="2813" width="17.5703125" style="303" customWidth="1"/>
    <col min="2814" max="3054" width="9.140625" style="303"/>
    <col min="3055" max="3055" width="8.5703125" style="303" customWidth="1"/>
    <col min="3056" max="3056" width="42.42578125" style="303" customWidth="1"/>
    <col min="3057" max="3057" width="19.5703125" style="303" customWidth="1"/>
    <col min="3058" max="3058" width="11.5703125" style="303" customWidth="1"/>
    <col min="3059" max="3060" width="10.42578125" style="303" customWidth="1"/>
    <col min="3061" max="3061" width="13.42578125" style="303" customWidth="1"/>
    <col min="3062" max="3062" width="11.5703125" style="303" customWidth="1"/>
    <col min="3063" max="3064" width="25.5703125" style="303" customWidth="1"/>
    <col min="3065" max="3065" width="16.5703125" style="303" customWidth="1"/>
    <col min="3066" max="3066" width="49" style="303" customWidth="1"/>
    <col min="3067" max="3067" width="31.5703125" style="303" customWidth="1"/>
    <col min="3068" max="3068" width="9.42578125" style="303" customWidth="1"/>
    <col min="3069" max="3069" width="17.5703125" style="303" customWidth="1"/>
    <col min="3070" max="3310" width="9.140625" style="303"/>
    <col min="3311" max="3311" width="8.5703125" style="303" customWidth="1"/>
    <col min="3312" max="3312" width="42.42578125" style="303" customWidth="1"/>
    <col min="3313" max="3313" width="19.5703125" style="303" customWidth="1"/>
    <col min="3314" max="3314" width="11.5703125" style="303" customWidth="1"/>
    <col min="3315" max="3316" width="10.42578125" style="303" customWidth="1"/>
    <col min="3317" max="3317" width="13.42578125" style="303" customWidth="1"/>
    <col min="3318" max="3318" width="11.5703125" style="303" customWidth="1"/>
    <col min="3319" max="3320" width="25.5703125" style="303" customWidth="1"/>
    <col min="3321" max="3321" width="16.5703125" style="303" customWidth="1"/>
    <col min="3322" max="3322" width="49" style="303" customWidth="1"/>
    <col min="3323" max="3323" width="31.5703125" style="303" customWidth="1"/>
    <col min="3324" max="3324" width="9.42578125" style="303" customWidth="1"/>
    <col min="3325" max="3325" width="17.5703125" style="303" customWidth="1"/>
    <col min="3326" max="3566" width="9.140625" style="303"/>
    <col min="3567" max="3567" width="8.5703125" style="303" customWidth="1"/>
    <col min="3568" max="3568" width="42.42578125" style="303" customWidth="1"/>
    <col min="3569" max="3569" width="19.5703125" style="303" customWidth="1"/>
    <col min="3570" max="3570" width="11.5703125" style="303" customWidth="1"/>
    <col min="3571" max="3572" width="10.42578125" style="303" customWidth="1"/>
    <col min="3573" max="3573" width="13.42578125" style="303" customWidth="1"/>
    <col min="3574" max="3574" width="11.5703125" style="303" customWidth="1"/>
    <col min="3575" max="3576" width="25.5703125" style="303" customWidth="1"/>
    <col min="3577" max="3577" width="16.5703125" style="303" customWidth="1"/>
    <col min="3578" max="3578" width="49" style="303" customWidth="1"/>
    <col min="3579" max="3579" width="31.5703125" style="303" customWidth="1"/>
    <col min="3580" max="3580" width="9.42578125" style="303" customWidth="1"/>
    <col min="3581" max="3581" width="17.5703125" style="303" customWidth="1"/>
    <col min="3582" max="3822" width="9.140625" style="303"/>
    <col min="3823" max="3823" width="8.5703125" style="303" customWidth="1"/>
    <col min="3824" max="3824" width="42.42578125" style="303" customWidth="1"/>
    <col min="3825" max="3825" width="19.5703125" style="303" customWidth="1"/>
    <col min="3826" max="3826" width="11.5703125" style="303" customWidth="1"/>
    <col min="3827" max="3828" width="10.42578125" style="303" customWidth="1"/>
    <col min="3829" max="3829" width="13.42578125" style="303" customWidth="1"/>
    <col min="3830" max="3830" width="11.5703125" style="303" customWidth="1"/>
    <col min="3831" max="3832" width="25.5703125" style="303" customWidth="1"/>
    <col min="3833" max="3833" width="16.5703125" style="303" customWidth="1"/>
    <col min="3834" max="3834" width="49" style="303" customWidth="1"/>
    <col min="3835" max="3835" width="31.5703125" style="303" customWidth="1"/>
    <col min="3836" max="3836" width="9.42578125" style="303" customWidth="1"/>
    <col min="3837" max="3837" width="17.5703125" style="303" customWidth="1"/>
    <col min="3838" max="4078" width="9.140625" style="303"/>
    <col min="4079" max="4079" width="8.5703125" style="303" customWidth="1"/>
    <col min="4080" max="4080" width="42.42578125" style="303" customWidth="1"/>
    <col min="4081" max="4081" width="19.5703125" style="303" customWidth="1"/>
    <col min="4082" max="4082" width="11.5703125" style="303" customWidth="1"/>
    <col min="4083" max="4084" width="10.42578125" style="303" customWidth="1"/>
    <col min="4085" max="4085" width="13.42578125" style="303" customWidth="1"/>
    <col min="4086" max="4086" width="11.5703125" style="303" customWidth="1"/>
    <col min="4087" max="4088" width="25.5703125" style="303" customWidth="1"/>
    <col min="4089" max="4089" width="16.5703125" style="303" customWidth="1"/>
    <col min="4090" max="4090" width="49" style="303" customWidth="1"/>
    <col min="4091" max="4091" width="31.5703125" style="303" customWidth="1"/>
    <col min="4092" max="4092" width="9.42578125" style="303" customWidth="1"/>
    <col min="4093" max="4093" width="17.5703125" style="303" customWidth="1"/>
    <col min="4094" max="4334" width="9.140625" style="303"/>
    <col min="4335" max="4335" width="8.5703125" style="303" customWidth="1"/>
    <col min="4336" max="4336" width="42.42578125" style="303" customWidth="1"/>
    <col min="4337" max="4337" width="19.5703125" style="303" customWidth="1"/>
    <col min="4338" max="4338" width="11.5703125" style="303" customWidth="1"/>
    <col min="4339" max="4340" width="10.42578125" style="303" customWidth="1"/>
    <col min="4341" max="4341" width="13.42578125" style="303" customWidth="1"/>
    <col min="4342" max="4342" width="11.5703125" style="303" customWidth="1"/>
    <col min="4343" max="4344" width="25.5703125" style="303" customWidth="1"/>
    <col min="4345" max="4345" width="16.5703125" style="303" customWidth="1"/>
    <col min="4346" max="4346" width="49" style="303" customWidth="1"/>
    <col min="4347" max="4347" width="31.5703125" style="303" customWidth="1"/>
    <col min="4348" max="4348" width="9.42578125" style="303" customWidth="1"/>
    <col min="4349" max="4349" width="17.5703125" style="303" customWidth="1"/>
    <col min="4350" max="4590" width="9.140625" style="303"/>
    <col min="4591" max="4591" width="8.5703125" style="303" customWidth="1"/>
    <col min="4592" max="4592" width="42.42578125" style="303" customWidth="1"/>
    <col min="4593" max="4593" width="19.5703125" style="303" customWidth="1"/>
    <col min="4594" max="4594" width="11.5703125" style="303" customWidth="1"/>
    <col min="4595" max="4596" width="10.42578125" style="303" customWidth="1"/>
    <col min="4597" max="4597" width="13.42578125" style="303" customWidth="1"/>
    <col min="4598" max="4598" width="11.5703125" style="303" customWidth="1"/>
    <col min="4599" max="4600" width="25.5703125" style="303" customWidth="1"/>
    <col min="4601" max="4601" width="16.5703125" style="303" customWidth="1"/>
    <col min="4602" max="4602" width="49" style="303" customWidth="1"/>
    <col min="4603" max="4603" width="31.5703125" style="303" customWidth="1"/>
    <col min="4604" max="4604" width="9.42578125" style="303" customWidth="1"/>
    <col min="4605" max="4605" width="17.5703125" style="303" customWidth="1"/>
    <col min="4606" max="4846" width="9.140625" style="303"/>
    <col min="4847" max="4847" width="8.5703125" style="303" customWidth="1"/>
    <col min="4848" max="4848" width="42.42578125" style="303" customWidth="1"/>
    <col min="4849" max="4849" width="19.5703125" style="303" customWidth="1"/>
    <col min="4850" max="4850" width="11.5703125" style="303" customWidth="1"/>
    <col min="4851" max="4852" width="10.42578125" style="303" customWidth="1"/>
    <col min="4853" max="4853" width="13.42578125" style="303" customWidth="1"/>
    <col min="4854" max="4854" width="11.5703125" style="303" customWidth="1"/>
    <col min="4855" max="4856" width="25.5703125" style="303" customWidth="1"/>
    <col min="4857" max="4857" width="16.5703125" style="303" customWidth="1"/>
    <col min="4858" max="4858" width="49" style="303" customWidth="1"/>
    <col min="4859" max="4859" width="31.5703125" style="303" customWidth="1"/>
    <col min="4860" max="4860" width="9.42578125" style="303" customWidth="1"/>
    <col min="4861" max="4861" width="17.5703125" style="303" customWidth="1"/>
    <col min="4862" max="5102" width="9.140625" style="303"/>
    <col min="5103" max="5103" width="8.5703125" style="303" customWidth="1"/>
    <col min="5104" max="5104" width="42.42578125" style="303" customWidth="1"/>
    <col min="5105" max="5105" width="19.5703125" style="303" customWidth="1"/>
    <col min="5106" max="5106" width="11.5703125" style="303" customWidth="1"/>
    <col min="5107" max="5108" width="10.42578125" style="303" customWidth="1"/>
    <col min="5109" max="5109" width="13.42578125" style="303" customWidth="1"/>
    <col min="5110" max="5110" width="11.5703125" style="303" customWidth="1"/>
    <col min="5111" max="5112" width="25.5703125" style="303" customWidth="1"/>
    <col min="5113" max="5113" width="16.5703125" style="303" customWidth="1"/>
    <col min="5114" max="5114" width="49" style="303" customWidth="1"/>
    <col min="5115" max="5115" width="31.5703125" style="303" customWidth="1"/>
    <col min="5116" max="5116" width="9.42578125" style="303" customWidth="1"/>
    <col min="5117" max="5117" width="17.5703125" style="303" customWidth="1"/>
    <col min="5118" max="5358" width="9.140625" style="303"/>
    <col min="5359" max="5359" width="8.5703125" style="303" customWidth="1"/>
    <col min="5360" max="5360" width="42.42578125" style="303" customWidth="1"/>
    <col min="5361" max="5361" width="19.5703125" style="303" customWidth="1"/>
    <col min="5362" max="5362" width="11.5703125" style="303" customWidth="1"/>
    <col min="5363" max="5364" width="10.42578125" style="303" customWidth="1"/>
    <col min="5365" max="5365" width="13.42578125" style="303" customWidth="1"/>
    <col min="5366" max="5366" width="11.5703125" style="303" customWidth="1"/>
    <col min="5367" max="5368" width="25.5703125" style="303" customWidth="1"/>
    <col min="5369" max="5369" width="16.5703125" style="303" customWidth="1"/>
    <col min="5370" max="5370" width="49" style="303" customWidth="1"/>
    <col min="5371" max="5371" width="31.5703125" style="303" customWidth="1"/>
    <col min="5372" max="5372" width="9.42578125" style="303" customWidth="1"/>
    <col min="5373" max="5373" width="17.5703125" style="303" customWidth="1"/>
    <col min="5374" max="5614" width="9.140625" style="303"/>
    <col min="5615" max="5615" width="8.5703125" style="303" customWidth="1"/>
    <col min="5616" max="5616" width="42.42578125" style="303" customWidth="1"/>
    <col min="5617" max="5617" width="19.5703125" style="303" customWidth="1"/>
    <col min="5618" max="5618" width="11.5703125" style="303" customWidth="1"/>
    <col min="5619" max="5620" width="10.42578125" style="303" customWidth="1"/>
    <col min="5621" max="5621" width="13.42578125" style="303" customWidth="1"/>
    <col min="5622" max="5622" width="11.5703125" style="303" customWidth="1"/>
    <col min="5623" max="5624" width="25.5703125" style="303" customWidth="1"/>
    <col min="5625" max="5625" width="16.5703125" style="303" customWidth="1"/>
    <col min="5626" max="5626" width="49" style="303" customWidth="1"/>
    <col min="5627" max="5627" width="31.5703125" style="303" customWidth="1"/>
    <col min="5628" max="5628" width="9.42578125" style="303" customWidth="1"/>
    <col min="5629" max="5629" width="17.5703125" style="303" customWidth="1"/>
    <col min="5630" max="5870" width="9.140625" style="303"/>
    <col min="5871" max="5871" width="8.5703125" style="303" customWidth="1"/>
    <col min="5872" max="5872" width="42.42578125" style="303" customWidth="1"/>
    <col min="5873" max="5873" width="19.5703125" style="303" customWidth="1"/>
    <col min="5874" max="5874" width="11.5703125" style="303" customWidth="1"/>
    <col min="5875" max="5876" width="10.42578125" style="303" customWidth="1"/>
    <col min="5877" max="5877" width="13.42578125" style="303" customWidth="1"/>
    <col min="5878" max="5878" width="11.5703125" style="303" customWidth="1"/>
    <col min="5879" max="5880" width="25.5703125" style="303" customWidth="1"/>
    <col min="5881" max="5881" width="16.5703125" style="303" customWidth="1"/>
    <col min="5882" max="5882" width="49" style="303" customWidth="1"/>
    <col min="5883" max="5883" width="31.5703125" style="303" customWidth="1"/>
    <col min="5884" max="5884" width="9.42578125" style="303" customWidth="1"/>
    <col min="5885" max="5885" width="17.5703125" style="303" customWidth="1"/>
    <col min="5886" max="6126" width="9.140625" style="303"/>
    <col min="6127" max="6127" width="8.5703125" style="303" customWidth="1"/>
    <col min="6128" max="6128" width="42.42578125" style="303" customWidth="1"/>
    <col min="6129" max="6129" width="19.5703125" style="303" customWidth="1"/>
    <col min="6130" max="6130" width="11.5703125" style="303" customWidth="1"/>
    <col min="6131" max="6132" width="10.42578125" style="303" customWidth="1"/>
    <col min="6133" max="6133" width="13.42578125" style="303" customWidth="1"/>
    <col min="6134" max="6134" width="11.5703125" style="303" customWidth="1"/>
    <col min="6135" max="6136" width="25.5703125" style="303" customWidth="1"/>
    <col min="6137" max="6137" width="16.5703125" style="303" customWidth="1"/>
    <col min="6138" max="6138" width="49" style="303" customWidth="1"/>
    <col min="6139" max="6139" width="31.5703125" style="303" customWidth="1"/>
    <col min="6140" max="6140" width="9.42578125" style="303" customWidth="1"/>
    <col min="6141" max="6141" width="17.5703125" style="303" customWidth="1"/>
    <col min="6142" max="6382" width="9.140625" style="303"/>
    <col min="6383" max="6383" width="8.5703125" style="303" customWidth="1"/>
    <col min="6384" max="6384" width="42.42578125" style="303" customWidth="1"/>
    <col min="6385" max="6385" width="19.5703125" style="303" customWidth="1"/>
    <col min="6386" max="6386" width="11.5703125" style="303" customWidth="1"/>
    <col min="6387" max="6388" width="10.42578125" style="303" customWidth="1"/>
    <col min="6389" max="6389" width="13.42578125" style="303" customWidth="1"/>
    <col min="6390" max="6390" width="11.5703125" style="303" customWidth="1"/>
    <col min="6391" max="6392" width="25.5703125" style="303" customWidth="1"/>
    <col min="6393" max="6393" width="16.5703125" style="303" customWidth="1"/>
    <col min="6394" max="6394" width="49" style="303" customWidth="1"/>
    <col min="6395" max="6395" width="31.5703125" style="303" customWidth="1"/>
    <col min="6396" max="6396" width="9.42578125" style="303" customWidth="1"/>
    <col min="6397" max="6397" width="17.5703125" style="303" customWidth="1"/>
    <col min="6398" max="6638" width="9.140625" style="303"/>
    <col min="6639" max="6639" width="8.5703125" style="303" customWidth="1"/>
    <col min="6640" max="6640" width="42.42578125" style="303" customWidth="1"/>
    <col min="6641" max="6641" width="19.5703125" style="303" customWidth="1"/>
    <col min="6642" max="6642" width="11.5703125" style="303" customWidth="1"/>
    <col min="6643" max="6644" width="10.42578125" style="303" customWidth="1"/>
    <col min="6645" max="6645" width="13.42578125" style="303" customWidth="1"/>
    <col min="6646" max="6646" width="11.5703125" style="303" customWidth="1"/>
    <col min="6647" max="6648" width="25.5703125" style="303" customWidth="1"/>
    <col min="6649" max="6649" width="16.5703125" style="303" customWidth="1"/>
    <col min="6650" max="6650" width="49" style="303" customWidth="1"/>
    <col min="6651" max="6651" width="31.5703125" style="303" customWidth="1"/>
    <col min="6652" max="6652" width="9.42578125" style="303" customWidth="1"/>
    <col min="6653" max="6653" width="17.5703125" style="303" customWidth="1"/>
    <col min="6654" max="6894" width="9.140625" style="303"/>
    <col min="6895" max="6895" width="8.5703125" style="303" customWidth="1"/>
    <col min="6896" max="6896" width="42.42578125" style="303" customWidth="1"/>
    <col min="6897" max="6897" width="19.5703125" style="303" customWidth="1"/>
    <col min="6898" max="6898" width="11.5703125" style="303" customWidth="1"/>
    <col min="6899" max="6900" width="10.42578125" style="303" customWidth="1"/>
    <col min="6901" max="6901" width="13.42578125" style="303" customWidth="1"/>
    <col min="6902" max="6902" width="11.5703125" style="303" customWidth="1"/>
    <col min="6903" max="6904" width="25.5703125" style="303" customWidth="1"/>
    <col min="6905" max="6905" width="16.5703125" style="303" customWidth="1"/>
    <col min="6906" max="6906" width="49" style="303" customWidth="1"/>
    <col min="6907" max="6907" width="31.5703125" style="303" customWidth="1"/>
    <col min="6908" max="6908" width="9.42578125" style="303" customWidth="1"/>
    <col min="6909" max="6909" width="17.5703125" style="303" customWidth="1"/>
    <col min="6910" max="7150" width="9.140625" style="303"/>
    <col min="7151" max="7151" width="8.5703125" style="303" customWidth="1"/>
    <col min="7152" max="7152" width="42.42578125" style="303" customWidth="1"/>
    <col min="7153" max="7153" width="19.5703125" style="303" customWidth="1"/>
    <col min="7154" max="7154" width="11.5703125" style="303" customWidth="1"/>
    <col min="7155" max="7156" width="10.42578125" style="303" customWidth="1"/>
    <col min="7157" max="7157" width="13.42578125" style="303" customWidth="1"/>
    <col min="7158" max="7158" width="11.5703125" style="303" customWidth="1"/>
    <col min="7159" max="7160" width="25.5703125" style="303" customWidth="1"/>
    <col min="7161" max="7161" width="16.5703125" style="303" customWidth="1"/>
    <col min="7162" max="7162" width="49" style="303" customWidth="1"/>
    <col min="7163" max="7163" width="31.5703125" style="303" customWidth="1"/>
    <col min="7164" max="7164" width="9.42578125" style="303" customWidth="1"/>
    <col min="7165" max="7165" width="17.5703125" style="303" customWidth="1"/>
    <col min="7166" max="7406" width="9.140625" style="303"/>
    <col min="7407" max="7407" width="8.5703125" style="303" customWidth="1"/>
    <col min="7408" max="7408" width="42.42578125" style="303" customWidth="1"/>
    <col min="7409" max="7409" width="19.5703125" style="303" customWidth="1"/>
    <col min="7410" max="7410" width="11.5703125" style="303" customWidth="1"/>
    <col min="7411" max="7412" width="10.42578125" style="303" customWidth="1"/>
    <col min="7413" max="7413" width="13.42578125" style="303" customWidth="1"/>
    <col min="7414" max="7414" width="11.5703125" style="303" customWidth="1"/>
    <col min="7415" max="7416" width="25.5703125" style="303" customWidth="1"/>
    <col min="7417" max="7417" width="16.5703125" style="303" customWidth="1"/>
    <col min="7418" max="7418" width="49" style="303" customWidth="1"/>
    <col min="7419" max="7419" width="31.5703125" style="303" customWidth="1"/>
    <col min="7420" max="7420" width="9.42578125" style="303" customWidth="1"/>
    <col min="7421" max="7421" width="17.5703125" style="303" customWidth="1"/>
    <col min="7422" max="7662" width="9.140625" style="303"/>
    <col min="7663" max="7663" width="8.5703125" style="303" customWidth="1"/>
    <col min="7664" max="7664" width="42.42578125" style="303" customWidth="1"/>
    <col min="7665" max="7665" width="19.5703125" style="303" customWidth="1"/>
    <col min="7666" max="7666" width="11.5703125" style="303" customWidth="1"/>
    <col min="7667" max="7668" width="10.42578125" style="303" customWidth="1"/>
    <col min="7669" max="7669" width="13.42578125" style="303" customWidth="1"/>
    <col min="7670" max="7670" width="11.5703125" style="303" customWidth="1"/>
    <col min="7671" max="7672" width="25.5703125" style="303" customWidth="1"/>
    <col min="7673" max="7673" width="16.5703125" style="303" customWidth="1"/>
    <col min="7674" max="7674" width="49" style="303" customWidth="1"/>
    <col min="7675" max="7675" width="31.5703125" style="303" customWidth="1"/>
    <col min="7676" max="7676" width="9.42578125" style="303" customWidth="1"/>
    <col min="7677" max="7677" width="17.5703125" style="303" customWidth="1"/>
    <col min="7678" max="7918" width="9.140625" style="303"/>
    <col min="7919" max="7919" width="8.5703125" style="303" customWidth="1"/>
    <col min="7920" max="7920" width="42.42578125" style="303" customWidth="1"/>
    <col min="7921" max="7921" width="19.5703125" style="303" customWidth="1"/>
    <col min="7922" max="7922" width="11.5703125" style="303" customWidth="1"/>
    <col min="7923" max="7924" width="10.42578125" style="303" customWidth="1"/>
    <col min="7925" max="7925" width="13.42578125" style="303" customWidth="1"/>
    <col min="7926" max="7926" width="11.5703125" style="303" customWidth="1"/>
    <col min="7927" max="7928" width="25.5703125" style="303" customWidth="1"/>
    <col min="7929" max="7929" width="16.5703125" style="303" customWidth="1"/>
    <col min="7930" max="7930" width="49" style="303" customWidth="1"/>
    <col min="7931" max="7931" width="31.5703125" style="303" customWidth="1"/>
    <col min="7932" max="7932" width="9.42578125" style="303" customWidth="1"/>
    <col min="7933" max="7933" width="17.5703125" style="303" customWidth="1"/>
    <col min="7934" max="8174" width="9.140625" style="303"/>
    <col min="8175" max="8175" width="8.5703125" style="303" customWidth="1"/>
    <col min="8176" max="8176" width="42.42578125" style="303" customWidth="1"/>
    <col min="8177" max="8177" width="19.5703125" style="303" customWidth="1"/>
    <col min="8178" max="8178" width="11.5703125" style="303" customWidth="1"/>
    <col min="8179" max="8180" width="10.42578125" style="303" customWidth="1"/>
    <col min="8181" max="8181" width="13.42578125" style="303" customWidth="1"/>
    <col min="8182" max="8182" width="11.5703125" style="303" customWidth="1"/>
    <col min="8183" max="8184" width="25.5703125" style="303" customWidth="1"/>
    <col min="8185" max="8185" width="16.5703125" style="303" customWidth="1"/>
    <col min="8186" max="8186" width="49" style="303" customWidth="1"/>
    <col min="8187" max="8187" width="31.5703125" style="303" customWidth="1"/>
    <col min="8188" max="8188" width="9.42578125" style="303" customWidth="1"/>
    <col min="8189" max="8189" width="17.5703125" style="303" customWidth="1"/>
    <col min="8190" max="8430" width="9.140625" style="303"/>
    <col min="8431" max="8431" width="8.5703125" style="303" customWidth="1"/>
    <col min="8432" max="8432" width="42.42578125" style="303" customWidth="1"/>
    <col min="8433" max="8433" width="19.5703125" style="303" customWidth="1"/>
    <col min="8434" max="8434" width="11.5703125" style="303" customWidth="1"/>
    <col min="8435" max="8436" width="10.42578125" style="303" customWidth="1"/>
    <col min="8437" max="8437" width="13.42578125" style="303" customWidth="1"/>
    <col min="8438" max="8438" width="11.5703125" style="303" customWidth="1"/>
    <col min="8439" max="8440" width="25.5703125" style="303" customWidth="1"/>
    <col min="8441" max="8441" width="16.5703125" style="303" customWidth="1"/>
    <col min="8442" max="8442" width="49" style="303" customWidth="1"/>
    <col min="8443" max="8443" width="31.5703125" style="303" customWidth="1"/>
    <col min="8444" max="8444" width="9.42578125" style="303" customWidth="1"/>
    <col min="8445" max="8445" width="17.5703125" style="303" customWidth="1"/>
    <col min="8446" max="8686" width="9.140625" style="303"/>
    <col min="8687" max="8687" width="8.5703125" style="303" customWidth="1"/>
    <col min="8688" max="8688" width="42.42578125" style="303" customWidth="1"/>
    <col min="8689" max="8689" width="19.5703125" style="303" customWidth="1"/>
    <col min="8690" max="8690" width="11.5703125" style="303" customWidth="1"/>
    <col min="8691" max="8692" width="10.42578125" style="303" customWidth="1"/>
    <col min="8693" max="8693" width="13.42578125" style="303" customWidth="1"/>
    <col min="8694" max="8694" width="11.5703125" style="303" customWidth="1"/>
    <col min="8695" max="8696" width="25.5703125" style="303" customWidth="1"/>
    <col min="8697" max="8697" width="16.5703125" style="303" customWidth="1"/>
    <col min="8698" max="8698" width="49" style="303" customWidth="1"/>
    <col min="8699" max="8699" width="31.5703125" style="303" customWidth="1"/>
    <col min="8700" max="8700" width="9.42578125" style="303" customWidth="1"/>
    <col min="8701" max="8701" width="17.5703125" style="303" customWidth="1"/>
    <col min="8702" max="8942" width="9.140625" style="303"/>
    <col min="8943" max="8943" width="8.5703125" style="303" customWidth="1"/>
    <col min="8944" max="8944" width="42.42578125" style="303" customWidth="1"/>
    <col min="8945" max="8945" width="19.5703125" style="303" customWidth="1"/>
    <col min="8946" max="8946" width="11.5703125" style="303" customWidth="1"/>
    <col min="8947" max="8948" width="10.42578125" style="303" customWidth="1"/>
    <col min="8949" max="8949" width="13.42578125" style="303" customWidth="1"/>
    <col min="8950" max="8950" width="11.5703125" style="303" customWidth="1"/>
    <col min="8951" max="8952" width="25.5703125" style="303" customWidth="1"/>
    <col min="8953" max="8953" width="16.5703125" style="303" customWidth="1"/>
    <col min="8954" max="8954" width="49" style="303" customWidth="1"/>
    <col min="8955" max="8955" width="31.5703125" style="303" customWidth="1"/>
    <col min="8956" max="8956" width="9.42578125" style="303" customWidth="1"/>
    <col min="8957" max="8957" width="17.5703125" style="303" customWidth="1"/>
    <col min="8958" max="9198" width="9.140625" style="303"/>
    <col min="9199" max="9199" width="8.5703125" style="303" customWidth="1"/>
    <col min="9200" max="9200" width="42.42578125" style="303" customWidth="1"/>
    <col min="9201" max="9201" width="19.5703125" style="303" customWidth="1"/>
    <col min="9202" max="9202" width="11.5703125" style="303" customWidth="1"/>
    <col min="9203" max="9204" width="10.42578125" style="303" customWidth="1"/>
    <col min="9205" max="9205" width="13.42578125" style="303" customWidth="1"/>
    <col min="9206" max="9206" width="11.5703125" style="303" customWidth="1"/>
    <col min="9207" max="9208" width="25.5703125" style="303" customWidth="1"/>
    <col min="9209" max="9209" width="16.5703125" style="303" customWidth="1"/>
    <col min="9210" max="9210" width="49" style="303" customWidth="1"/>
    <col min="9211" max="9211" width="31.5703125" style="303" customWidth="1"/>
    <col min="9212" max="9212" width="9.42578125" style="303" customWidth="1"/>
    <col min="9213" max="9213" width="17.5703125" style="303" customWidth="1"/>
    <col min="9214" max="9454" width="9.140625" style="303"/>
    <col min="9455" max="9455" width="8.5703125" style="303" customWidth="1"/>
    <col min="9456" max="9456" width="42.42578125" style="303" customWidth="1"/>
    <col min="9457" max="9457" width="19.5703125" style="303" customWidth="1"/>
    <col min="9458" max="9458" width="11.5703125" style="303" customWidth="1"/>
    <col min="9459" max="9460" width="10.42578125" style="303" customWidth="1"/>
    <col min="9461" max="9461" width="13.42578125" style="303" customWidth="1"/>
    <col min="9462" max="9462" width="11.5703125" style="303" customWidth="1"/>
    <col min="9463" max="9464" width="25.5703125" style="303" customWidth="1"/>
    <col min="9465" max="9465" width="16.5703125" style="303" customWidth="1"/>
    <col min="9466" max="9466" width="49" style="303" customWidth="1"/>
    <col min="9467" max="9467" width="31.5703125" style="303" customWidth="1"/>
    <col min="9468" max="9468" width="9.42578125" style="303" customWidth="1"/>
    <col min="9469" max="9469" width="17.5703125" style="303" customWidth="1"/>
    <col min="9470" max="9710" width="9.140625" style="303"/>
    <col min="9711" max="9711" width="8.5703125" style="303" customWidth="1"/>
    <col min="9712" max="9712" width="42.42578125" style="303" customWidth="1"/>
    <col min="9713" max="9713" width="19.5703125" style="303" customWidth="1"/>
    <col min="9714" max="9714" width="11.5703125" style="303" customWidth="1"/>
    <col min="9715" max="9716" width="10.42578125" style="303" customWidth="1"/>
    <col min="9717" max="9717" width="13.42578125" style="303" customWidth="1"/>
    <col min="9718" max="9718" width="11.5703125" style="303" customWidth="1"/>
    <col min="9719" max="9720" width="25.5703125" style="303" customWidth="1"/>
    <col min="9721" max="9721" width="16.5703125" style="303" customWidth="1"/>
    <col min="9722" max="9722" width="49" style="303" customWidth="1"/>
    <col min="9723" max="9723" width="31.5703125" style="303" customWidth="1"/>
    <col min="9724" max="9724" width="9.42578125" style="303" customWidth="1"/>
    <col min="9725" max="9725" width="17.5703125" style="303" customWidth="1"/>
    <col min="9726" max="9966" width="9.140625" style="303"/>
    <col min="9967" max="9967" width="8.5703125" style="303" customWidth="1"/>
    <col min="9968" max="9968" width="42.42578125" style="303" customWidth="1"/>
    <col min="9969" max="9969" width="19.5703125" style="303" customWidth="1"/>
    <col min="9970" max="9970" width="11.5703125" style="303" customWidth="1"/>
    <col min="9971" max="9972" width="10.42578125" style="303" customWidth="1"/>
    <col min="9973" max="9973" width="13.42578125" style="303" customWidth="1"/>
    <col min="9974" max="9974" width="11.5703125" style="303" customWidth="1"/>
    <col min="9975" max="9976" width="25.5703125" style="303" customWidth="1"/>
    <col min="9977" max="9977" width="16.5703125" style="303" customWidth="1"/>
    <col min="9978" max="9978" width="49" style="303" customWidth="1"/>
    <col min="9979" max="9979" width="31.5703125" style="303" customWidth="1"/>
    <col min="9980" max="9980" width="9.42578125" style="303" customWidth="1"/>
    <col min="9981" max="9981" width="17.5703125" style="303" customWidth="1"/>
    <col min="9982" max="10222" width="9.140625" style="303"/>
    <col min="10223" max="10223" width="8.5703125" style="303" customWidth="1"/>
    <col min="10224" max="10224" width="42.42578125" style="303" customWidth="1"/>
    <col min="10225" max="10225" width="19.5703125" style="303" customWidth="1"/>
    <col min="10226" max="10226" width="11.5703125" style="303" customWidth="1"/>
    <col min="10227" max="10228" width="10.42578125" style="303" customWidth="1"/>
    <col min="10229" max="10229" width="13.42578125" style="303" customWidth="1"/>
    <col min="10230" max="10230" width="11.5703125" style="303" customWidth="1"/>
    <col min="10231" max="10232" width="25.5703125" style="303" customWidth="1"/>
    <col min="10233" max="10233" width="16.5703125" style="303" customWidth="1"/>
    <col min="10234" max="10234" width="49" style="303" customWidth="1"/>
    <col min="10235" max="10235" width="31.5703125" style="303" customWidth="1"/>
    <col min="10236" max="10236" width="9.42578125" style="303" customWidth="1"/>
    <col min="10237" max="10237" width="17.5703125" style="303" customWidth="1"/>
    <col min="10238" max="10478" width="9.140625" style="303"/>
    <col min="10479" max="10479" width="8.5703125" style="303" customWidth="1"/>
    <col min="10480" max="10480" width="42.42578125" style="303" customWidth="1"/>
    <col min="10481" max="10481" width="19.5703125" style="303" customWidth="1"/>
    <col min="10482" max="10482" width="11.5703125" style="303" customWidth="1"/>
    <col min="10483" max="10484" width="10.42578125" style="303" customWidth="1"/>
    <col min="10485" max="10485" width="13.42578125" style="303" customWidth="1"/>
    <col min="10486" max="10486" width="11.5703125" style="303" customWidth="1"/>
    <col min="10487" max="10488" width="25.5703125" style="303" customWidth="1"/>
    <col min="10489" max="10489" width="16.5703125" style="303" customWidth="1"/>
    <col min="10490" max="10490" width="49" style="303" customWidth="1"/>
    <col min="10491" max="10491" width="31.5703125" style="303" customWidth="1"/>
    <col min="10492" max="10492" width="9.42578125" style="303" customWidth="1"/>
    <col min="10493" max="10493" width="17.5703125" style="303" customWidth="1"/>
    <col min="10494" max="10734" width="9.140625" style="303"/>
    <col min="10735" max="10735" width="8.5703125" style="303" customWidth="1"/>
    <col min="10736" max="10736" width="42.42578125" style="303" customWidth="1"/>
    <col min="10737" max="10737" width="19.5703125" style="303" customWidth="1"/>
    <col min="10738" max="10738" width="11.5703125" style="303" customWidth="1"/>
    <col min="10739" max="10740" width="10.42578125" style="303" customWidth="1"/>
    <col min="10741" max="10741" width="13.42578125" style="303" customWidth="1"/>
    <col min="10742" max="10742" width="11.5703125" style="303" customWidth="1"/>
    <col min="10743" max="10744" width="25.5703125" style="303" customWidth="1"/>
    <col min="10745" max="10745" width="16.5703125" style="303" customWidth="1"/>
    <col min="10746" max="10746" width="49" style="303" customWidth="1"/>
    <col min="10747" max="10747" width="31.5703125" style="303" customWidth="1"/>
    <col min="10748" max="10748" width="9.42578125" style="303" customWidth="1"/>
    <col min="10749" max="10749" width="17.5703125" style="303" customWidth="1"/>
    <col min="10750" max="10990" width="9.140625" style="303"/>
    <col min="10991" max="10991" width="8.5703125" style="303" customWidth="1"/>
    <col min="10992" max="10992" width="42.42578125" style="303" customWidth="1"/>
    <col min="10993" max="10993" width="19.5703125" style="303" customWidth="1"/>
    <col min="10994" max="10994" width="11.5703125" style="303" customWidth="1"/>
    <col min="10995" max="10996" width="10.42578125" style="303" customWidth="1"/>
    <col min="10997" max="10997" width="13.42578125" style="303" customWidth="1"/>
    <col min="10998" max="10998" width="11.5703125" style="303" customWidth="1"/>
    <col min="10999" max="11000" width="25.5703125" style="303" customWidth="1"/>
    <col min="11001" max="11001" width="16.5703125" style="303" customWidth="1"/>
    <col min="11002" max="11002" width="49" style="303" customWidth="1"/>
    <col min="11003" max="11003" width="31.5703125" style="303" customWidth="1"/>
    <col min="11004" max="11004" width="9.42578125" style="303" customWidth="1"/>
    <col min="11005" max="11005" width="17.5703125" style="303" customWidth="1"/>
    <col min="11006" max="11246" width="9.140625" style="303"/>
    <col min="11247" max="11247" width="8.5703125" style="303" customWidth="1"/>
    <col min="11248" max="11248" width="42.42578125" style="303" customWidth="1"/>
    <col min="11249" max="11249" width="19.5703125" style="303" customWidth="1"/>
    <col min="11250" max="11250" width="11.5703125" style="303" customWidth="1"/>
    <col min="11251" max="11252" width="10.42578125" style="303" customWidth="1"/>
    <col min="11253" max="11253" width="13.42578125" style="303" customWidth="1"/>
    <col min="11254" max="11254" width="11.5703125" style="303" customWidth="1"/>
    <col min="11255" max="11256" width="25.5703125" style="303" customWidth="1"/>
    <col min="11257" max="11257" width="16.5703125" style="303" customWidth="1"/>
    <col min="11258" max="11258" width="49" style="303" customWidth="1"/>
    <col min="11259" max="11259" width="31.5703125" style="303" customWidth="1"/>
    <col min="11260" max="11260" width="9.42578125" style="303" customWidth="1"/>
    <col min="11261" max="11261" width="17.5703125" style="303" customWidth="1"/>
    <col min="11262" max="11502" width="9.140625" style="303"/>
    <col min="11503" max="11503" width="8.5703125" style="303" customWidth="1"/>
    <col min="11504" max="11504" width="42.42578125" style="303" customWidth="1"/>
    <col min="11505" max="11505" width="19.5703125" style="303" customWidth="1"/>
    <col min="11506" max="11506" width="11.5703125" style="303" customWidth="1"/>
    <col min="11507" max="11508" width="10.42578125" style="303" customWidth="1"/>
    <col min="11509" max="11509" width="13.42578125" style="303" customWidth="1"/>
    <col min="11510" max="11510" width="11.5703125" style="303" customWidth="1"/>
    <col min="11511" max="11512" width="25.5703125" style="303" customWidth="1"/>
    <col min="11513" max="11513" width="16.5703125" style="303" customWidth="1"/>
    <col min="11514" max="11514" width="49" style="303" customWidth="1"/>
    <col min="11515" max="11515" width="31.5703125" style="303" customWidth="1"/>
    <col min="11516" max="11516" width="9.42578125" style="303" customWidth="1"/>
    <col min="11517" max="11517" width="17.5703125" style="303" customWidth="1"/>
    <col min="11518" max="11758" width="9.140625" style="303"/>
    <col min="11759" max="11759" width="8.5703125" style="303" customWidth="1"/>
    <col min="11760" max="11760" width="42.42578125" style="303" customWidth="1"/>
    <col min="11761" max="11761" width="19.5703125" style="303" customWidth="1"/>
    <col min="11762" max="11762" width="11.5703125" style="303" customWidth="1"/>
    <col min="11763" max="11764" width="10.42578125" style="303" customWidth="1"/>
    <col min="11765" max="11765" width="13.42578125" style="303" customWidth="1"/>
    <col min="11766" max="11766" width="11.5703125" style="303" customWidth="1"/>
    <col min="11767" max="11768" width="25.5703125" style="303" customWidth="1"/>
    <col min="11769" max="11769" width="16.5703125" style="303" customWidth="1"/>
    <col min="11770" max="11770" width="49" style="303" customWidth="1"/>
    <col min="11771" max="11771" width="31.5703125" style="303" customWidth="1"/>
    <col min="11772" max="11772" width="9.42578125" style="303" customWidth="1"/>
    <col min="11773" max="11773" width="17.5703125" style="303" customWidth="1"/>
    <col min="11774" max="12014" width="9.140625" style="303"/>
    <col min="12015" max="12015" width="8.5703125" style="303" customWidth="1"/>
    <col min="12016" max="12016" width="42.42578125" style="303" customWidth="1"/>
    <col min="12017" max="12017" width="19.5703125" style="303" customWidth="1"/>
    <col min="12018" max="12018" width="11.5703125" style="303" customWidth="1"/>
    <col min="12019" max="12020" width="10.42578125" style="303" customWidth="1"/>
    <col min="12021" max="12021" width="13.42578125" style="303" customWidth="1"/>
    <col min="12022" max="12022" width="11.5703125" style="303" customWidth="1"/>
    <col min="12023" max="12024" width="25.5703125" style="303" customWidth="1"/>
    <col min="12025" max="12025" width="16.5703125" style="303" customWidth="1"/>
    <col min="12026" max="12026" width="49" style="303" customWidth="1"/>
    <col min="12027" max="12027" width="31.5703125" style="303" customWidth="1"/>
    <col min="12028" max="12028" width="9.42578125" style="303" customWidth="1"/>
    <col min="12029" max="12029" width="17.5703125" style="303" customWidth="1"/>
    <col min="12030" max="12270" width="9.140625" style="303"/>
    <col min="12271" max="12271" width="8.5703125" style="303" customWidth="1"/>
    <col min="12272" max="12272" width="42.42578125" style="303" customWidth="1"/>
    <col min="12273" max="12273" width="19.5703125" style="303" customWidth="1"/>
    <col min="12274" max="12274" width="11.5703125" style="303" customWidth="1"/>
    <col min="12275" max="12276" width="10.42578125" style="303" customWidth="1"/>
    <col min="12277" max="12277" width="13.42578125" style="303" customWidth="1"/>
    <col min="12278" max="12278" width="11.5703125" style="303" customWidth="1"/>
    <col min="12279" max="12280" width="25.5703125" style="303" customWidth="1"/>
    <col min="12281" max="12281" width="16.5703125" style="303" customWidth="1"/>
    <col min="12282" max="12282" width="49" style="303" customWidth="1"/>
    <col min="12283" max="12283" width="31.5703125" style="303" customWidth="1"/>
    <col min="12284" max="12284" width="9.42578125" style="303" customWidth="1"/>
    <col min="12285" max="12285" width="17.5703125" style="303" customWidth="1"/>
    <col min="12286" max="12526" width="9.140625" style="303"/>
    <col min="12527" max="12527" width="8.5703125" style="303" customWidth="1"/>
    <col min="12528" max="12528" width="42.42578125" style="303" customWidth="1"/>
    <col min="12529" max="12529" width="19.5703125" style="303" customWidth="1"/>
    <col min="12530" max="12530" width="11.5703125" style="303" customWidth="1"/>
    <col min="12531" max="12532" width="10.42578125" style="303" customWidth="1"/>
    <col min="12533" max="12533" width="13.42578125" style="303" customWidth="1"/>
    <col min="12534" max="12534" width="11.5703125" style="303" customWidth="1"/>
    <col min="12535" max="12536" width="25.5703125" style="303" customWidth="1"/>
    <col min="12537" max="12537" width="16.5703125" style="303" customWidth="1"/>
    <col min="12538" max="12538" width="49" style="303" customWidth="1"/>
    <col min="12539" max="12539" width="31.5703125" style="303" customWidth="1"/>
    <col min="12540" max="12540" width="9.42578125" style="303" customWidth="1"/>
    <col min="12541" max="12541" width="17.5703125" style="303" customWidth="1"/>
    <col min="12542" max="12782" width="9.140625" style="303"/>
    <col min="12783" max="12783" width="8.5703125" style="303" customWidth="1"/>
    <col min="12784" max="12784" width="42.42578125" style="303" customWidth="1"/>
    <col min="12785" max="12785" width="19.5703125" style="303" customWidth="1"/>
    <col min="12786" max="12786" width="11.5703125" style="303" customWidth="1"/>
    <col min="12787" max="12788" width="10.42578125" style="303" customWidth="1"/>
    <col min="12789" max="12789" width="13.42578125" style="303" customWidth="1"/>
    <col min="12790" max="12790" width="11.5703125" style="303" customWidth="1"/>
    <col min="12791" max="12792" width="25.5703125" style="303" customWidth="1"/>
    <col min="12793" max="12793" width="16.5703125" style="303" customWidth="1"/>
    <col min="12794" max="12794" width="49" style="303" customWidth="1"/>
    <col min="12795" max="12795" width="31.5703125" style="303" customWidth="1"/>
    <col min="12796" max="12796" width="9.42578125" style="303" customWidth="1"/>
    <col min="12797" max="12797" width="17.5703125" style="303" customWidth="1"/>
    <col min="12798" max="13038" width="9.140625" style="303"/>
    <col min="13039" max="13039" width="8.5703125" style="303" customWidth="1"/>
    <col min="13040" max="13040" width="42.42578125" style="303" customWidth="1"/>
    <col min="13041" max="13041" width="19.5703125" style="303" customWidth="1"/>
    <col min="13042" max="13042" width="11.5703125" style="303" customWidth="1"/>
    <col min="13043" max="13044" width="10.42578125" style="303" customWidth="1"/>
    <col min="13045" max="13045" width="13.42578125" style="303" customWidth="1"/>
    <col min="13046" max="13046" width="11.5703125" style="303" customWidth="1"/>
    <col min="13047" max="13048" width="25.5703125" style="303" customWidth="1"/>
    <col min="13049" max="13049" width="16.5703125" style="303" customWidth="1"/>
    <col min="13050" max="13050" width="49" style="303" customWidth="1"/>
    <col min="13051" max="13051" width="31.5703125" style="303" customWidth="1"/>
    <col min="13052" max="13052" width="9.42578125" style="303" customWidth="1"/>
    <col min="13053" max="13053" width="17.5703125" style="303" customWidth="1"/>
    <col min="13054" max="13294" width="9.140625" style="303"/>
    <col min="13295" max="13295" width="8.5703125" style="303" customWidth="1"/>
    <col min="13296" max="13296" width="42.42578125" style="303" customWidth="1"/>
    <col min="13297" max="13297" width="19.5703125" style="303" customWidth="1"/>
    <col min="13298" max="13298" width="11.5703125" style="303" customWidth="1"/>
    <col min="13299" max="13300" width="10.42578125" style="303" customWidth="1"/>
    <col min="13301" max="13301" width="13.42578125" style="303" customWidth="1"/>
    <col min="13302" max="13302" width="11.5703125" style="303" customWidth="1"/>
    <col min="13303" max="13304" width="25.5703125" style="303" customWidth="1"/>
    <col min="13305" max="13305" width="16.5703125" style="303" customWidth="1"/>
    <col min="13306" max="13306" width="49" style="303" customWidth="1"/>
    <col min="13307" max="13307" width="31.5703125" style="303" customWidth="1"/>
    <col min="13308" max="13308" width="9.42578125" style="303" customWidth="1"/>
    <col min="13309" max="13309" width="17.5703125" style="303" customWidth="1"/>
    <col min="13310" max="13550" width="9.140625" style="303"/>
    <col min="13551" max="13551" width="8.5703125" style="303" customWidth="1"/>
    <col min="13552" max="13552" width="42.42578125" style="303" customWidth="1"/>
    <col min="13553" max="13553" width="19.5703125" style="303" customWidth="1"/>
    <col min="13554" max="13554" width="11.5703125" style="303" customWidth="1"/>
    <col min="13555" max="13556" width="10.42578125" style="303" customWidth="1"/>
    <col min="13557" max="13557" width="13.42578125" style="303" customWidth="1"/>
    <col min="13558" max="13558" width="11.5703125" style="303" customWidth="1"/>
    <col min="13559" max="13560" width="25.5703125" style="303" customWidth="1"/>
    <col min="13561" max="13561" width="16.5703125" style="303" customWidth="1"/>
    <col min="13562" max="13562" width="49" style="303" customWidth="1"/>
    <col min="13563" max="13563" width="31.5703125" style="303" customWidth="1"/>
    <col min="13564" max="13564" width="9.42578125" style="303" customWidth="1"/>
    <col min="13565" max="13565" width="17.5703125" style="303" customWidth="1"/>
    <col min="13566" max="13806" width="9.140625" style="303"/>
    <col min="13807" max="13807" width="8.5703125" style="303" customWidth="1"/>
    <col min="13808" max="13808" width="42.42578125" style="303" customWidth="1"/>
    <col min="13809" max="13809" width="19.5703125" style="303" customWidth="1"/>
    <col min="13810" max="13810" width="11.5703125" style="303" customWidth="1"/>
    <col min="13811" max="13812" width="10.42578125" style="303" customWidth="1"/>
    <col min="13813" max="13813" width="13.42578125" style="303" customWidth="1"/>
    <col min="13814" max="13814" width="11.5703125" style="303" customWidth="1"/>
    <col min="13815" max="13816" width="25.5703125" style="303" customWidth="1"/>
    <col min="13817" max="13817" width="16.5703125" style="303" customWidth="1"/>
    <col min="13818" max="13818" width="49" style="303" customWidth="1"/>
    <col min="13819" max="13819" width="31.5703125" style="303" customWidth="1"/>
    <col min="13820" max="13820" width="9.42578125" style="303" customWidth="1"/>
    <col min="13821" max="13821" width="17.5703125" style="303" customWidth="1"/>
    <col min="13822" max="14062" width="9.140625" style="303"/>
    <col min="14063" max="14063" width="8.5703125" style="303" customWidth="1"/>
    <col min="14064" max="14064" width="42.42578125" style="303" customWidth="1"/>
    <col min="14065" max="14065" width="19.5703125" style="303" customWidth="1"/>
    <col min="14066" max="14066" width="11.5703125" style="303" customWidth="1"/>
    <col min="14067" max="14068" width="10.42578125" style="303" customWidth="1"/>
    <col min="14069" max="14069" width="13.42578125" style="303" customWidth="1"/>
    <col min="14070" max="14070" width="11.5703125" style="303" customWidth="1"/>
    <col min="14071" max="14072" width="25.5703125" style="303" customWidth="1"/>
    <col min="14073" max="14073" width="16.5703125" style="303" customWidth="1"/>
    <col min="14074" max="14074" width="49" style="303" customWidth="1"/>
    <col min="14075" max="14075" width="31.5703125" style="303" customWidth="1"/>
    <col min="14076" max="14076" width="9.42578125" style="303" customWidth="1"/>
    <col min="14077" max="14077" width="17.5703125" style="303" customWidth="1"/>
    <col min="14078" max="14318" width="9.140625" style="303"/>
    <col min="14319" max="14319" width="8.5703125" style="303" customWidth="1"/>
    <col min="14320" max="14320" width="42.42578125" style="303" customWidth="1"/>
    <col min="14321" max="14321" width="19.5703125" style="303" customWidth="1"/>
    <col min="14322" max="14322" width="11.5703125" style="303" customWidth="1"/>
    <col min="14323" max="14324" width="10.42578125" style="303" customWidth="1"/>
    <col min="14325" max="14325" width="13.42578125" style="303" customWidth="1"/>
    <col min="14326" max="14326" width="11.5703125" style="303" customWidth="1"/>
    <col min="14327" max="14328" width="25.5703125" style="303" customWidth="1"/>
    <col min="14329" max="14329" width="16.5703125" style="303" customWidth="1"/>
    <col min="14330" max="14330" width="49" style="303" customWidth="1"/>
    <col min="14331" max="14331" width="31.5703125" style="303" customWidth="1"/>
    <col min="14332" max="14332" width="9.42578125" style="303" customWidth="1"/>
    <col min="14333" max="14333" width="17.5703125" style="303" customWidth="1"/>
    <col min="14334" max="14574" width="9.140625" style="303"/>
    <col min="14575" max="14575" width="8.5703125" style="303" customWidth="1"/>
    <col min="14576" max="14576" width="42.42578125" style="303" customWidth="1"/>
    <col min="14577" max="14577" width="19.5703125" style="303" customWidth="1"/>
    <col min="14578" max="14578" width="11.5703125" style="303" customWidth="1"/>
    <col min="14579" max="14580" width="10.42578125" style="303" customWidth="1"/>
    <col min="14581" max="14581" width="13.42578125" style="303" customWidth="1"/>
    <col min="14582" max="14582" width="11.5703125" style="303" customWidth="1"/>
    <col min="14583" max="14584" width="25.5703125" style="303" customWidth="1"/>
    <col min="14585" max="14585" width="16.5703125" style="303" customWidth="1"/>
    <col min="14586" max="14586" width="49" style="303" customWidth="1"/>
    <col min="14587" max="14587" width="31.5703125" style="303" customWidth="1"/>
    <col min="14588" max="14588" width="9.42578125" style="303" customWidth="1"/>
    <col min="14589" max="14589" width="17.5703125" style="303" customWidth="1"/>
    <col min="14590" max="14830" width="9.140625" style="303"/>
    <col min="14831" max="14831" width="8.5703125" style="303" customWidth="1"/>
    <col min="14832" max="14832" width="42.42578125" style="303" customWidth="1"/>
    <col min="14833" max="14833" width="19.5703125" style="303" customWidth="1"/>
    <col min="14834" max="14834" width="11.5703125" style="303" customWidth="1"/>
    <col min="14835" max="14836" width="10.42578125" style="303" customWidth="1"/>
    <col min="14837" max="14837" width="13.42578125" style="303" customWidth="1"/>
    <col min="14838" max="14838" width="11.5703125" style="303" customWidth="1"/>
    <col min="14839" max="14840" width="25.5703125" style="303" customWidth="1"/>
    <col min="14841" max="14841" width="16.5703125" style="303" customWidth="1"/>
    <col min="14842" max="14842" width="49" style="303" customWidth="1"/>
    <col min="14843" max="14843" width="31.5703125" style="303" customWidth="1"/>
    <col min="14844" max="14844" width="9.42578125" style="303" customWidth="1"/>
    <col min="14845" max="14845" width="17.5703125" style="303" customWidth="1"/>
    <col min="14846" max="15086" width="9.140625" style="303"/>
    <col min="15087" max="15087" width="8.5703125" style="303" customWidth="1"/>
    <col min="15088" max="15088" width="42.42578125" style="303" customWidth="1"/>
    <col min="15089" max="15089" width="19.5703125" style="303" customWidth="1"/>
    <col min="15090" max="15090" width="11.5703125" style="303" customWidth="1"/>
    <col min="15091" max="15092" width="10.42578125" style="303" customWidth="1"/>
    <col min="15093" max="15093" width="13.42578125" style="303" customWidth="1"/>
    <col min="15094" max="15094" width="11.5703125" style="303" customWidth="1"/>
    <col min="15095" max="15096" width="25.5703125" style="303" customWidth="1"/>
    <col min="15097" max="15097" width="16.5703125" style="303" customWidth="1"/>
    <col min="15098" max="15098" width="49" style="303" customWidth="1"/>
    <col min="15099" max="15099" width="31.5703125" style="303" customWidth="1"/>
    <col min="15100" max="15100" width="9.42578125" style="303" customWidth="1"/>
    <col min="15101" max="15101" width="17.5703125" style="303" customWidth="1"/>
    <col min="15102" max="15342" width="9.140625" style="303"/>
    <col min="15343" max="15343" width="8.5703125" style="303" customWidth="1"/>
    <col min="15344" max="15344" width="42.42578125" style="303" customWidth="1"/>
    <col min="15345" max="15345" width="19.5703125" style="303" customWidth="1"/>
    <col min="15346" max="15346" width="11.5703125" style="303" customWidth="1"/>
    <col min="15347" max="15348" width="10.42578125" style="303" customWidth="1"/>
    <col min="15349" max="15349" width="13.42578125" style="303" customWidth="1"/>
    <col min="15350" max="15350" width="11.5703125" style="303" customWidth="1"/>
    <col min="15351" max="15352" width="25.5703125" style="303" customWidth="1"/>
    <col min="15353" max="15353" width="16.5703125" style="303" customWidth="1"/>
    <col min="15354" max="15354" width="49" style="303" customWidth="1"/>
    <col min="15355" max="15355" width="31.5703125" style="303" customWidth="1"/>
    <col min="15356" max="15356" width="9.42578125" style="303" customWidth="1"/>
    <col min="15357" max="15357" width="17.5703125" style="303" customWidth="1"/>
    <col min="15358" max="15598" width="9.140625" style="303"/>
    <col min="15599" max="15599" width="8.5703125" style="303" customWidth="1"/>
    <col min="15600" max="15600" width="42.42578125" style="303" customWidth="1"/>
    <col min="15601" max="15601" width="19.5703125" style="303" customWidth="1"/>
    <col min="15602" max="15602" width="11.5703125" style="303" customWidth="1"/>
    <col min="15603" max="15604" width="10.42578125" style="303" customWidth="1"/>
    <col min="15605" max="15605" width="13.42578125" style="303" customWidth="1"/>
    <col min="15606" max="15606" width="11.5703125" style="303" customWidth="1"/>
    <col min="15607" max="15608" width="25.5703125" style="303" customWidth="1"/>
    <col min="15609" max="15609" width="16.5703125" style="303" customWidth="1"/>
    <col min="15610" max="15610" width="49" style="303" customWidth="1"/>
    <col min="15611" max="15611" width="31.5703125" style="303" customWidth="1"/>
    <col min="15612" max="15612" width="9.42578125" style="303" customWidth="1"/>
    <col min="15613" max="15613" width="17.5703125" style="303" customWidth="1"/>
    <col min="15614" max="15854" width="9.140625" style="303"/>
    <col min="15855" max="15855" width="8.5703125" style="303" customWidth="1"/>
    <col min="15856" max="15856" width="42.42578125" style="303" customWidth="1"/>
    <col min="15857" max="15857" width="19.5703125" style="303" customWidth="1"/>
    <col min="15858" max="15858" width="11.5703125" style="303" customWidth="1"/>
    <col min="15859" max="15860" width="10.42578125" style="303" customWidth="1"/>
    <col min="15861" max="15861" width="13.42578125" style="303" customWidth="1"/>
    <col min="15862" max="15862" width="11.5703125" style="303" customWidth="1"/>
    <col min="15863" max="15864" width="25.5703125" style="303" customWidth="1"/>
    <col min="15865" max="15865" width="16.5703125" style="303" customWidth="1"/>
    <col min="15866" max="15866" width="49" style="303" customWidth="1"/>
    <col min="15867" max="15867" width="31.5703125" style="303" customWidth="1"/>
    <col min="15868" max="15868" width="9.42578125" style="303" customWidth="1"/>
    <col min="15869" max="15869" width="17.5703125" style="303" customWidth="1"/>
    <col min="15870" max="16110" width="9.140625" style="303"/>
    <col min="16111" max="16111" width="8.5703125" style="303" customWidth="1"/>
    <col min="16112" max="16112" width="42.42578125" style="303" customWidth="1"/>
    <col min="16113" max="16113" width="19.5703125" style="303" customWidth="1"/>
    <col min="16114" max="16114" width="11.5703125" style="303" customWidth="1"/>
    <col min="16115" max="16116" width="10.42578125" style="303" customWidth="1"/>
    <col min="16117" max="16117" width="13.42578125" style="303" customWidth="1"/>
    <col min="16118" max="16118" width="11.5703125" style="303" customWidth="1"/>
    <col min="16119" max="16120" width="25.5703125" style="303" customWidth="1"/>
    <col min="16121" max="16121" width="16.5703125" style="303" customWidth="1"/>
    <col min="16122" max="16122" width="49" style="303" customWidth="1"/>
    <col min="16123" max="16123" width="31.5703125" style="303" customWidth="1"/>
    <col min="16124" max="16124" width="9.42578125" style="303" customWidth="1"/>
    <col min="16125" max="16125" width="17.5703125" style="303" customWidth="1"/>
    <col min="16126" max="16361" width="9.140625" style="303"/>
    <col min="16362" max="16384" width="9.42578125" style="303" customWidth="1"/>
  </cols>
  <sheetData>
    <row r="1" spans="1:14">
      <c r="A1" s="467" t="s">
        <v>298</v>
      </c>
      <c r="B1" s="467"/>
    </row>
    <row r="2" spans="1:14" s="306" customFormat="1">
      <c r="A2" s="468" t="s">
        <v>299</v>
      </c>
      <c r="B2" s="469"/>
      <c r="C2" s="469"/>
      <c r="D2" s="469"/>
      <c r="E2" s="469"/>
      <c r="F2" s="469"/>
      <c r="G2" s="469"/>
      <c r="H2" s="469"/>
      <c r="I2" s="469"/>
      <c r="J2" s="469"/>
      <c r="K2" s="469"/>
      <c r="L2" s="304"/>
      <c r="M2" s="305"/>
      <c r="N2" s="305"/>
    </row>
    <row r="3" spans="1:14">
      <c r="A3" s="478" t="s">
        <v>297</v>
      </c>
      <c r="B3" s="478"/>
      <c r="C3" s="478"/>
      <c r="D3" s="478"/>
      <c r="E3" s="478"/>
      <c r="F3" s="478"/>
      <c r="G3" s="478"/>
      <c r="H3" s="478"/>
      <c r="I3" s="478"/>
      <c r="J3" s="478"/>
      <c r="K3" s="478"/>
      <c r="L3" s="307"/>
      <c r="M3" s="307"/>
    </row>
    <row r="5" spans="1:14" s="310" customFormat="1" ht="15">
      <c r="A5" s="470" t="s">
        <v>0</v>
      </c>
      <c r="B5" s="472" t="s">
        <v>10</v>
      </c>
      <c r="C5" s="472" t="s">
        <v>1</v>
      </c>
      <c r="D5" s="476" t="s">
        <v>301</v>
      </c>
      <c r="E5" s="473" t="s">
        <v>22</v>
      </c>
      <c r="F5" s="473"/>
      <c r="G5" s="473"/>
      <c r="H5" s="311"/>
      <c r="I5" s="311"/>
      <c r="J5" s="472" t="s">
        <v>15</v>
      </c>
      <c r="K5" s="474" t="s">
        <v>2</v>
      </c>
      <c r="L5" s="308"/>
      <c r="M5" s="309"/>
      <c r="N5" s="309"/>
    </row>
    <row r="6" spans="1:14" s="313" customFormat="1" ht="28.5">
      <c r="A6" s="471"/>
      <c r="B6" s="472"/>
      <c r="C6" s="472"/>
      <c r="D6" s="477"/>
      <c r="E6" s="311" t="s">
        <v>324</v>
      </c>
      <c r="F6" s="311" t="s">
        <v>5</v>
      </c>
      <c r="G6" s="312" t="s">
        <v>6</v>
      </c>
      <c r="H6" s="312"/>
      <c r="I6" s="312"/>
      <c r="J6" s="472"/>
      <c r="K6" s="475"/>
      <c r="L6" s="308"/>
      <c r="M6" s="309"/>
      <c r="N6" s="309"/>
    </row>
    <row r="7" spans="1:14" s="315" customFormat="1" ht="15">
      <c r="A7" s="314">
        <v>-1</v>
      </c>
      <c r="B7" s="314">
        <v>-2</v>
      </c>
      <c r="C7" s="314">
        <v>-3</v>
      </c>
      <c r="D7" s="314">
        <v>-4</v>
      </c>
      <c r="E7" s="314" t="s">
        <v>321</v>
      </c>
      <c r="F7" s="314">
        <v>-6</v>
      </c>
      <c r="G7" s="314">
        <v>-7</v>
      </c>
      <c r="H7" s="314"/>
      <c r="I7" s="314"/>
      <c r="J7" s="314">
        <v>-8</v>
      </c>
      <c r="K7" s="314">
        <v>-9</v>
      </c>
      <c r="L7" s="308"/>
      <c r="M7" s="309"/>
      <c r="N7" s="309"/>
    </row>
    <row r="8" spans="1:14" s="315" customFormat="1" ht="18.75">
      <c r="A8" s="314"/>
      <c r="B8" s="316" t="s">
        <v>323</v>
      </c>
      <c r="C8" s="317"/>
      <c r="D8" s="311">
        <f>D9+D12+D15+D18+D22+D27+D33</f>
        <v>28.630000000000003</v>
      </c>
      <c r="E8" s="311">
        <f>E9+E12+E15+E18+E22+E27+E33</f>
        <v>18</v>
      </c>
      <c r="F8" s="311">
        <f>F9+F12+F15+F18+F22+F27+F33</f>
        <v>13.45</v>
      </c>
      <c r="G8" s="311">
        <f>G9+G12+G15+G18+G22+G27+G33</f>
        <v>4.5500000000000007</v>
      </c>
      <c r="H8" s="311"/>
      <c r="I8" s="311"/>
      <c r="J8" s="318"/>
      <c r="K8" s="319"/>
      <c r="L8" s="308"/>
      <c r="M8" s="309"/>
      <c r="N8" s="309"/>
    </row>
    <row r="9" spans="1:14" s="315" customFormat="1">
      <c r="A9" s="314" t="s">
        <v>9</v>
      </c>
      <c r="B9" s="320" t="s">
        <v>20</v>
      </c>
      <c r="C9" s="317"/>
      <c r="D9" s="311">
        <f>D10</f>
        <v>0.85</v>
      </c>
      <c r="E9" s="311">
        <f>E10</f>
        <v>0.85</v>
      </c>
      <c r="F9" s="311">
        <f t="shared" ref="F9:G9" si="0">F10</f>
        <v>0.85</v>
      </c>
      <c r="G9" s="311">
        <f t="shared" si="0"/>
        <v>0</v>
      </c>
      <c r="H9" s="311"/>
      <c r="I9" s="311"/>
      <c r="J9" s="318"/>
      <c r="K9" s="319"/>
      <c r="L9" s="308">
        <v>1</v>
      </c>
      <c r="M9" s="309"/>
      <c r="N9" s="309"/>
    </row>
    <row r="10" spans="1:14" s="315" customFormat="1" ht="15">
      <c r="A10" s="314"/>
      <c r="B10" s="464" t="s">
        <v>4</v>
      </c>
      <c r="C10" s="465"/>
      <c r="D10" s="321">
        <f>D11</f>
        <v>0.85</v>
      </c>
      <c r="E10" s="321">
        <f>F10+G10</f>
        <v>0.85</v>
      </c>
      <c r="F10" s="321">
        <f>F11</f>
        <v>0.85</v>
      </c>
      <c r="G10" s="321">
        <f>G11</f>
        <v>0</v>
      </c>
      <c r="H10" s="321"/>
      <c r="I10" s="321"/>
      <c r="J10" s="318"/>
      <c r="K10" s="319"/>
      <c r="L10" s="308"/>
      <c r="M10" s="309"/>
      <c r="N10" s="309"/>
    </row>
    <row r="11" spans="1:14" s="292" customFormat="1" ht="60">
      <c r="A11" s="407">
        <v>1</v>
      </c>
      <c r="B11" s="408" t="s">
        <v>24</v>
      </c>
      <c r="C11" s="409" t="s">
        <v>186</v>
      </c>
      <c r="D11" s="409">
        <v>0.85</v>
      </c>
      <c r="E11" s="410">
        <f>SUM(F11:G11)</f>
        <v>0.85</v>
      </c>
      <c r="F11" s="411">
        <v>0.85</v>
      </c>
      <c r="G11" s="411"/>
      <c r="H11" s="411"/>
      <c r="I11" s="411"/>
      <c r="J11" s="412" t="s">
        <v>252</v>
      </c>
      <c r="K11" s="297" t="s">
        <v>313</v>
      </c>
      <c r="L11" s="291"/>
      <c r="M11" s="294" t="s">
        <v>303</v>
      </c>
      <c r="N11" s="294"/>
    </row>
    <row r="12" spans="1:14" s="326" customFormat="1" ht="15">
      <c r="A12" s="327" t="s">
        <v>25</v>
      </c>
      <c r="B12" s="328" t="s">
        <v>283</v>
      </c>
      <c r="C12" s="329"/>
      <c r="D12" s="329">
        <f>D13</f>
        <v>2.84</v>
      </c>
      <c r="E12" s="329">
        <f t="shared" ref="E12:G12" si="1">E13</f>
        <v>0.08</v>
      </c>
      <c r="F12" s="329">
        <f t="shared" si="1"/>
        <v>0.08</v>
      </c>
      <c r="G12" s="329">
        <f t="shared" si="1"/>
        <v>0</v>
      </c>
      <c r="H12" s="329"/>
      <c r="I12" s="329"/>
      <c r="J12" s="330"/>
      <c r="K12" s="331"/>
      <c r="L12" s="332">
        <v>1</v>
      </c>
      <c r="M12" s="333"/>
      <c r="N12" s="333"/>
    </row>
    <row r="13" spans="1:14" s="326" customFormat="1" ht="15">
      <c r="A13" s="334"/>
      <c r="B13" s="335" t="s">
        <v>3</v>
      </c>
      <c r="C13" s="336"/>
      <c r="D13" s="336">
        <f>D14</f>
        <v>2.84</v>
      </c>
      <c r="E13" s="337">
        <f>F13+G13</f>
        <v>0.08</v>
      </c>
      <c r="F13" s="321">
        <f>F14</f>
        <v>0.08</v>
      </c>
      <c r="G13" s="321">
        <f>G14</f>
        <v>0</v>
      </c>
      <c r="H13" s="321"/>
      <c r="I13" s="321"/>
      <c r="J13" s="338"/>
      <c r="K13" s="335"/>
      <c r="L13" s="339"/>
      <c r="M13" s="340"/>
      <c r="N13" s="340"/>
    </row>
    <row r="14" spans="1:14" ht="105">
      <c r="A14" s="341">
        <v>1</v>
      </c>
      <c r="B14" s="342" t="s">
        <v>124</v>
      </c>
      <c r="C14" s="343" t="s">
        <v>103</v>
      </c>
      <c r="D14" s="344">
        <v>2.84</v>
      </c>
      <c r="E14" s="323">
        <f>SUM(F14:G14)</f>
        <v>0.08</v>
      </c>
      <c r="F14" s="324">
        <v>0.08</v>
      </c>
      <c r="G14" s="324"/>
      <c r="H14" s="324"/>
      <c r="I14" s="324"/>
      <c r="J14" s="345" t="s">
        <v>149</v>
      </c>
      <c r="K14" s="325" t="s">
        <v>314</v>
      </c>
      <c r="M14" s="309"/>
      <c r="N14" s="309"/>
    </row>
    <row r="15" spans="1:14" s="354" customFormat="1">
      <c r="A15" s="346" t="s">
        <v>27</v>
      </c>
      <c r="B15" s="347" t="s">
        <v>294</v>
      </c>
      <c r="C15" s="348"/>
      <c r="D15" s="349">
        <f>D16</f>
        <v>0.04</v>
      </c>
      <c r="E15" s="350">
        <f>E16</f>
        <v>0.04</v>
      </c>
      <c r="F15" s="350">
        <f t="shared" ref="F15:G15" si="2">F16</f>
        <v>0.04</v>
      </c>
      <c r="G15" s="350">
        <f t="shared" si="2"/>
        <v>0</v>
      </c>
      <c r="H15" s="350"/>
      <c r="I15" s="350"/>
      <c r="J15" s="351"/>
      <c r="K15" s="331"/>
      <c r="L15" s="352">
        <v>1</v>
      </c>
      <c r="M15" s="353"/>
      <c r="N15" s="353"/>
    </row>
    <row r="16" spans="1:14">
      <c r="A16" s="355"/>
      <c r="B16" s="335" t="s">
        <v>3</v>
      </c>
      <c r="C16" s="356"/>
      <c r="D16" s="356">
        <f>D17</f>
        <v>0.04</v>
      </c>
      <c r="E16" s="357">
        <f>G16+F16</f>
        <v>0.04</v>
      </c>
      <c r="F16" s="357">
        <f>F17</f>
        <v>0.04</v>
      </c>
      <c r="G16" s="357">
        <f>G17</f>
        <v>0</v>
      </c>
      <c r="H16" s="357"/>
      <c r="I16" s="357"/>
      <c r="J16" s="351"/>
      <c r="K16" s="325"/>
    </row>
    <row r="17" spans="1:15" ht="60">
      <c r="A17" s="358">
        <v>1</v>
      </c>
      <c r="B17" s="359" t="s">
        <v>128</v>
      </c>
      <c r="C17" s="344" t="s">
        <v>28</v>
      </c>
      <c r="D17" s="344">
        <v>0.04</v>
      </c>
      <c r="E17" s="323">
        <f>SUM(F17:J17)</f>
        <v>0.04</v>
      </c>
      <c r="F17" s="360">
        <v>0.04</v>
      </c>
      <c r="G17" s="360"/>
      <c r="H17" s="360"/>
      <c r="I17" s="360"/>
      <c r="J17" s="361" t="s">
        <v>135</v>
      </c>
      <c r="K17" s="345" t="s">
        <v>315</v>
      </c>
      <c r="M17" s="309"/>
      <c r="N17" s="309"/>
    </row>
    <row r="18" spans="1:15" s="354" customFormat="1">
      <c r="A18" s="346" t="s">
        <v>42</v>
      </c>
      <c r="B18" s="362" t="s">
        <v>295</v>
      </c>
      <c r="C18" s="363"/>
      <c r="D18" s="364">
        <f>D19</f>
        <v>1</v>
      </c>
      <c r="E18" s="364">
        <f t="shared" ref="E18:G18" si="3">E19</f>
        <v>1</v>
      </c>
      <c r="F18" s="364">
        <f t="shared" si="3"/>
        <v>1</v>
      </c>
      <c r="G18" s="364">
        <f t="shared" si="3"/>
        <v>0</v>
      </c>
      <c r="H18" s="364"/>
      <c r="I18" s="364"/>
      <c r="J18" s="365"/>
      <c r="K18" s="366"/>
      <c r="L18" s="352">
        <v>2</v>
      </c>
      <c r="M18" s="333"/>
      <c r="N18" s="333"/>
    </row>
    <row r="19" spans="1:15" s="371" customFormat="1">
      <c r="A19" s="355"/>
      <c r="B19" s="367" t="s">
        <v>3</v>
      </c>
      <c r="C19" s="368"/>
      <c r="D19" s="368">
        <f>D20+D21</f>
        <v>1</v>
      </c>
      <c r="E19" s="357">
        <f>F19+G19</f>
        <v>1</v>
      </c>
      <c r="F19" s="357">
        <f>F20+F21</f>
        <v>1</v>
      </c>
      <c r="G19" s="357">
        <f>G20+G21</f>
        <v>0</v>
      </c>
      <c r="H19" s="357"/>
      <c r="I19" s="357"/>
      <c r="J19" s="369"/>
      <c r="K19" s="370"/>
      <c r="L19" s="302"/>
      <c r="M19" s="299"/>
      <c r="N19" s="299"/>
    </row>
    <row r="20" spans="1:15" ht="75">
      <c r="A20" s="322">
        <v>1</v>
      </c>
      <c r="B20" s="372" t="s">
        <v>41</v>
      </c>
      <c r="C20" s="373" t="s">
        <v>243</v>
      </c>
      <c r="D20" s="373">
        <v>0.3</v>
      </c>
      <c r="E20" s="323">
        <f>SUM(F20:G20)</f>
        <v>0.3</v>
      </c>
      <c r="F20" s="374">
        <v>0.3</v>
      </c>
      <c r="G20" s="374"/>
      <c r="H20" s="374"/>
      <c r="I20" s="374"/>
      <c r="J20" s="345" t="s">
        <v>326</v>
      </c>
      <c r="K20" s="375" t="s">
        <v>316</v>
      </c>
      <c r="M20" s="309" t="s">
        <v>303</v>
      </c>
      <c r="N20" s="309"/>
    </row>
    <row r="21" spans="1:15" ht="75">
      <c r="A21" s="322">
        <v>2</v>
      </c>
      <c r="B21" s="372" t="s">
        <v>138</v>
      </c>
      <c r="C21" s="373" t="s">
        <v>40</v>
      </c>
      <c r="D21" s="373">
        <v>0.7</v>
      </c>
      <c r="E21" s="323">
        <f>SUM(F21:G21)</f>
        <v>0.7</v>
      </c>
      <c r="F21" s="374">
        <v>0.7</v>
      </c>
      <c r="G21" s="374"/>
      <c r="H21" s="374"/>
      <c r="I21" s="374"/>
      <c r="J21" s="345" t="s">
        <v>322</v>
      </c>
      <c r="K21" s="375" t="s">
        <v>317</v>
      </c>
      <c r="M21" s="309" t="s">
        <v>303</v>
      </c>
      <c r="N21" s="309"/>
    </row>
    <row r="22" spans="1:15" s="354" customFormat="1">
      <c r="A22" s="327" t="s">
        <v>47</v>
      </c>
      <c r="B22" s="376" t="s">
        <v>325</v>
      </c>
      <c r="C22" s="377"/>
      <c r="D22" s="377">
        <f>D23</f>
        <v>7.6400000000000006</v>
      </c>
      <c r="E22" s="378">
        <f>E23</f>
        <v>7.64</v>
      </c>
      <c r="F22" s="378">
        <f t="shared" ref="F22:G22" si="4">F23</f>
        <v>7.64</v>
      </c>
      <c r="G22" s="378">
        <f t="shared" si="4"/>
        <v>0</v>
      </c>
      <c r="H22" s="378"/>
      <c r="I22" s="378"/>
      <c r="J22" s="366"/>
      <c r="K22" s="379"/>
      <c r="L22" s="352">
        <v>3</v>
      </c>
      <c r="M22" s="333"/>
      <c r="N22" s="333"/>
    </row>
    <row r="23" spans="1:15" s="354" customFormat="1">
      <c r="A23" s="380"/>
      <c r="B23" s="466" t="s">
        <v>4</v>
      </c>
      <c r="C23" s="466"/>
      <c r="D23" s="381">
        <f>D24+D25</f>
        <v>7.6400000000000006</v>
      </c>
      <c r="E23" s="321">
        <f>E24+E25+E26</f>
        <v>7.64</v>
      </c>
      <c r="F23" s="321">
        <f t="shared" ref="F23:G23" si="5">F24+F25+F26</f>
        <v>7.64</v>
      </c>
      <c r="G23" s="321">
        <f t="shared" si="5"/>
        <v>0</v>
      </c>
      <c r="H23" s="321"/>
      <c r="I23" s="321"/>
      <c r="J23" s="382"/>
      <c r="K23" s="362"/>
      <c r="L23" s="302"/>
      <c r="M23" s="299"/>
      <c r="N23" s="299"/>
    </row>
    <row r="24" spans="1:15" s="295" customFormat="1" ht="60">
      <c r="A24" s="413">
        <v>1</v>
      </c>
      <c r="B24" s="414" t="s">
        <v>60</v>
      </c>
      <c r="C24" s="415" t="s">
        <v>52</v>
      </c>
      <c r="D24" s="415">
        <v>3.31</v>
      </c>
      <c r="E24" s="410">
        <f>SUM(F24:G24)</f>
        <v>0.1</v>
      </c>
      <c r="F24" s="411">
        <v>0.1</v>
      </c>
      <c r="G24" s="411"/>
      <c r="H24" s="411"/>
      <c r="I24" s="411"/>
      <c r="J24" s="416" t="s">
        <v>245</v>
      </c>
      <c r="K24" s="417" t="s">
        <v>318</v>
      </c>
      <c r="L24" s="293"/>
      <c r="M24" s="294" t="s">
        <v>303</v>
      </c>
      <c r="N24" s="294"/>
      <c r="O24" s="295">
        <f>3.41-3.31</f>
        <v>0.10000000000000009</v>
      </c>
    </row>
    <row r="25" spans="1:15" s="295" customFormat="1" ht="90">
      <c r="A25" s="413">
        <v>2</v>
      </c>
      <c r="B25" s="414" t="s">
        <v>53</v>
      </c>
      <c r="C25" s="418" t="s">
        <v>54</v>
      </c>
      <c r="D25" s="418">
        <v>4.33</v>
      </c>
      <c r="E25" s="410">
        <f>SUM(F25:G25)</f>
        <v>4.33</v>
      </c>
      <c r="F25" s="411">
        <v>4.33</v>
      </c>
      <c r="G25" s="411"/>
      <c r="H25" s="411"/>
      <c r="I25" s="411"/>
      <c r="J25" s="416" t="s">
        <v>291</v>
      </c>
      <c r="K25" s="417" t="s">
        <v>300</v>
      </c>
      <c r="L25" s="293"/>
      <c r="M25" s="294" t="s">
        <v>303</v>
      </c>
      <c r="N25" s="294"/>
    </row>
    <row r="26" spans="1:15" s="295" customFormat="1" ht="105">
      <c r="A26" s="413">
        <v>3</v>
      </c>
      <c r="B26" s="414" t="s">
        <v>55</v>
      </c>
      <c r="C26" s="418" t="s">
        <v>56</v>
      </c>
      <c r="D26" s="418">
        <v>1.1000000000000001</v>
      </c>
      <c r="E26" s="410">
        <f>SUM(F26:G26)</f>
        <v>3.21</v>
      </c>
      <c r="F26" s="411">
        <v>3.21</v>
      </c>
      <c r="G26" s="411"/>
      <c r="H26" s="411"/>
      <c r="I26" s="411"/>
      <c r="J26" s="416" t="s">
        <v>331</v>
      </c>
      <c r="K26" s="417" t="s">
        <v>296</v>
      </c>
      <c r="L26" s="293"/>
      <c r="M26" s="294"/>
      <c r="N26" s="294"/>
    </row>
    <row r="27" spans="1:15" s="354" customFormat="1">
      <c r="A27" s="384" t="s">
        <v>67</v>
      </c>
      <c r="B27" s="385" t="s">
        <v>320</v>
      </c>
      <c r="C27" s="386"/>
      <c r="D27" s="386">
        <f>D28</f>
        <v>8.76</v>
      </c>
      <c r="E27" s="386">
        <f t="shared" ref="E27:G27" si="6">E28</f>
        <v>4.38</v>
      </c>
      <c r="F27" s="386">
        <f t="shared" si="6"/>
        <v>1.1399999999999999</v>
      </c>
      <c r="G27" s="386">
        <f t="shared" si="6"/>
        <v>3.24</v>
      </c>
      <c r="H27" s="386"/>
      <c r="I27" s="386"/>
      <c r="J27" s="382"/>
      <c r="K27" s="387"/>
      <c r="L27" s="352">
        <v>4</v>
      </c>
      <c r="M27" s="333"/>
      <c r="N27" s="333"/>
    </row>
    <row r="28" spans="1:15" s="389" customFormat="1">
      <c r="A28" s="380"/>
      <c r="B28" s="462" t="s">
        <v>4</v>
      </c>
      <c r="C28" s="463"/>
      <c r="D28" s="357">
        <f>E28+F28+G28</f>
        <v>8.76</v>
      </c>
      <c r="E28" s="321">
        <f>F28+G28</f>
        <v>4.38</v>
      </c>
      <c r="F28" s="321">
        <f>F30+F31+F32</f>
        <v>1.1399999999999999</v>
      </c>
      <c r="G28" s="321">
        <f>G30+G31+G32</f>
        <v>3.24</v>
      </c>
      <c r="H28" s="321"/>
      <c r="I28" s="321"/>
      <c r="J28" s="388"/>
      <c r="K28" s="335"/>
      <c r="L28" s="302"/>
      <c r="M28" s="299"/>
      <c r="N28" s="299"/>
    </row>
    <row r="29" spans="1:15" s="422" customFormat="1" ht="63">
      <c r="A29" s="413">
        <v>1</v>
      </c>
      <c r="B29" s="419" t="s">
        <v>310</v>
      </c>
      <c r="C29" s="409" t="s">
        <v>65</v>
      </c>
      <c r="D29" s="420">
        <v>2.34</v>
      </c>
      <c r="E29" s="411">
        <f>F29+G29</f>
        <v>2.34</v>
      </c>
      <c r="F29" s="411">
        <v>0.36</v>
      </c>
      <c r="G29" s="411">
        <v>1.98</v>
      </c>
      <c r="H29" s="411"/>
      <c r="I29" s="411"/>
      <c r="J29" s="296" t="s">
        <v>330</v>
      </c>
      <c r="K29" s="416" t="s">
        <v>328</v>
      </c>
      <c r="L29" s="293"/>
      <c r="M29" s="421" t="s">
        <v>327</v>
      </c>
      <c r="N29" s="421" t="s">
        <v>319</v>
      </c>
    </row>
    <row r="30" spans="1:15" s="295" customFormat="1" ht="120">
      <c r="A30" s="423">
        <v>2</v>
      </c>
      <c r="B30" s="419" t="s">
        <v>304</v>
      </c>
      <c r="C30" s="409" t="s">
        <v>65</v>
      </c>
      <c r="D30" s="424">
        <v>11.45</v>
      </c>
      <c r="E30" s="424">
        <f>F30+G30</f>
        <v>0.18</v>
      </c>
      <c r="F30" s="424"/>
      <c r="G30" s="424">
        <v>0.18</v>
      </c>
      <c r="H30" s="424"/>
      <c r="I30" s="424"/>
      <c r="J30" s="419" t="s">
        <v>329</v>
      </c>
      <c r="K30" s="416" t="s">
        <v>333</v>
      </c>
      <c r="L30" s="293"/>
      <c r="M30" s="294" t="s">
        <v>303</v>
      </c>
      <c r="N30" s="294"/>
    </row>
    <row r="31" spans="1:15" s="295" customFormat="1" ht="120">
      <c r="A31" s="413">
        <v>3</v>
      </c>
      <c r="B31" s="425" t="s">
        <v>66</v>
      </c>
      <c r="C31" s="409" t="s">
        <v>65</v>
      </c>
      <c r="D31" s="409">
        <v>22.31</v>
      </c>
      <c r="E31" s="410">
        <f>SUM(F31:G31)</f>
        <v>0.73</v>
      </c>
      <c r="F31" s="420">
        <v>0.73</v>
      </c>
      <c r="G31" s="420"/>
      <c r="H31" s="420"/>
      <c r="I31" s="420"/>
      <c r="J31" s="416" t="s">
        <v>292</v>
      </c>
      <c r="K31" s="416" t="s">
        <v>334</v>
      </c>
      <c r="L31" s="293"/>
      <c r="M31" s="294" t="s">
        <v>303</v>
      </c>
      <c r="N31" s="294"/>
    </row>
    <row r="32" spans="1:15" s="295" customFormat="1" ht="90">
      <c r="A32" s="413">
        <v>4</v>
      </c>
      <c r="B32" s="425" t="s">
        <v>305</v>
      </c>
      <c r="C32" s="409" t="s">
        <v>311</v>
      </c>
      <c r="D32" s="426">
        <v>6.26</v>
      </c>
      <c r="E32" s="426">
        <f>F32+G32</f>
        <v>3.47</v>
      </c>
      <c r="F32" s="426">
        <v>0.41</v>
      </c>
      <c r="G32" s="426">
        <v>3.06</v>
      </c>
      <c r="H32" s="426"/>
      <c r="I32" s="426"/>
      <c r="J32" s="427" t="s">
        <v>332</v>
      </c>
      <c r="K32" s="416" t="s">
        <v>335</v>
      </c>
      <c r="L32" s="293"/>
      <c r="M32" s="294" t="s">
        <v>303</v>
      </c>
      <c r="N32" s="294"/>
    </row>
    <row r="33" spans="1:16" s="354" customFormat="1">
      <c r="A33" s="384" t="s">
        <v>85</v>
      </c>
      <c r="B33" s="390" t="s">
        <v>309</v>
      </c>
      <c r="C33" s="329"/>
      <c r="D33" s="386">
        <f>D34+D36</f>
        <v>7.5000000000000009</v>
      </c>
      <c r="E33" s="386">
        <f t="shared" ref="E33:G33" si="7">E34+E36</f>
        <v>4.01</v>
      </c>
      <c r="F33" s="386">
        <f t="shared" si="7"/>
        <v>2.7</v>
      </c>
      <c r="G33" s="386">
        <f t="shared" si="7"/>
        <v>1.31</v>
      </c>
      <c r="H33" s="386"/>
      <c r="I33" s="386"/>
      <c r="J33" s="382"/>
      <c r="K33" s="385"/>
      <c r="L33" s="352">
        <v>4</v>
      </c>
      <c r="M33" s="333"/>
      <c r="N33" s="333"/>
    </row>
    <row r="34" spans="1:16">
      <c r="A34" s="327"/>
      <c r="B34" s="391" t="s">
        <v>3</v>
      </c>
      <c r="C34" s="329"/>
      <c r="D34" s="356">
        <f>D35</f>
        <v>0.2</v>
      </c>
      <c r="E34" s="321">
        <f>F34+G34</f>
        <v>0.2</v>
      </c>
      <c r="F34" s="321">
        <f>F35</f>
        <v>0.2</v>
      </c>
      <c r="G34" s="321">
        <f>G35</f>
        <v>0</v>
      </c>
      <c r="H34" s="321"/>
      <c r="I34" s="321"/>
      <c r="J34" s="392"/>
      <c r="K34" s="393"/>
    </row>
    <row r="35" spans="1:16" ht="210">
      <c r="A35" s="322">
        <v>1</v>
      </c>
      <c r="B35" s="394" t="s">
        <v>80</v>
      </c>
      <c r="C35" s="395" t="s">
        <v>81</v>
      </c>
      <c r="D35" s="396">
        <v>0.2</v>
      </c>
      <c r="E35" s="323">
        <f>SUM(F35:G35)</f>
        <v>0.2</v>
      </c>
      <c r="F35" s="324">
        <v>0.2</v>
      </c>
      <c r="G35" s="324"/>
      <c r="H35" s="324"/>
      <c r="I35" s="324"/>
      <c r="J35" s="383" t="s">
        <v>293</v>
      </c>
      <c r="K35" s="397" t="s">
        <v>190</v>
      </c>
      <c r="M35" s="309" t="s">
        <v>303</v>
      </c>
      <c r="N35" s="309"/>
    </row>
    <row r="36" spans="1:16" s="389" customFormat="1">
      <c r="A36" s="334"/>
      <c r="B36" s="398" t="s">
        <v>45</v>
      </c>
      <c r="C36" s="399"/>
      <c r="D36" s="399">
        <f>D37+D38</f>
        <v>7.3000000000000007</v>
      </c>
      <c r="E36" s="321">
        <f>F36+G36</f>
        <v>3.81</v>
      </c>
      <c r="F36" s="321">
        <f>F37+F38</f>
        <v>2.5</v>
      </c>
      <c r="G36" s="321">
        <f>G37+G38</f>
        <v>1.31</v>
      </c>
      <c r="H36" s="321"/>
      <c r="I36" s="321"/>
      <c r="J36" s="400"/>
      <c r="K36" s="401"/>
      <c r="L36" s="302"/>
      <c r="M36" s="299"/>
      <c r="N36" s="299"/>
    </row>
    <row r="37" spans="1:16" s="295" customFormat="1" ht="90">
      <c r="A37" s="407">
        <v>2</v>
      </c>
      <c r="B37" s="428" t="s">
        <v>302</v>
      </c>
      <c r="C37" s="429" t="s">
        <v>91</v>
      </c>
      <c r="D37" s="429">
        <v>2.86</v>
      </c>
      <c r="E37" s="410">
        <f>SUM(F37:G37)</f>
        <v>1.74</v>
      </c>
      <c r="F37" s="411">
        <v>0.5</v>
      </c>
      <c r="G37" s="411">
        <v>1.24</v>
      </c>
      <c r="H37" s="411"/>
      <c r="I37" s="411"/>
      <c r="J37" s="416" t="s">
        <v>289</v>
      </c>
      <c r="K37" s="430" t="s">
        <v>336</v>
      </c>
      <c r="L37" s="293"/>
      <c r="M37" s="294" t="s">
        <v>303</v>
      </c>
      <c r="N37" s="294"/>
      <c r="O37" s="295">
        <f>1.46+0.26</f>
        <v>1.72</v>
      </c>
      <c r="P37" s="295">
        <f>0.95+0.19</f>
        <v>1.1399999999999999</v>
      </c>
    </row>
    <row r="38" spans="1:16" s="295" customFormat="1" ht="90">
      <c r="A38" s="407">
        <v>3</v>
      </c>
      <c r="B38" s="428" t="s">
        <v>92</v>
      </c>
      <c r="C38" s="429" t="s">
        <v>244</v>
      </c>
      <c r="D38" s="429">
        <v>4.4400000000000004</v>
      </c>
      <c r="E38" s="410">
        <f>SUM(F38:G38)</f>
        <v>2.0699999999999998</v>
      </c>
      <c r="F38" s="411">
        <v>2</v>
      </c>
      <c r="G38" s="411">
        <v>7.0000000000000007E-2</v>
      </c>
      <c r="H38" s="411"/>
      <c r="I38" s="411"/>
      <c r="J38" s="431" t="s">
        <v>290</v>
      </c>
      <c r="K38" s="430" t="s">
        <v>337</v>
      </c>
      <c r="L38" s="293"/>
      <c r="M38" s="294" t="s">
        <v>303</v>
      </c>
      <c r="N38" s="294"/>
    </row>
    <row r="39" spans="1:16" ht="105">
      <c r="A39" s="322">
        <v>4</v>
      </c>
      <c r="B39" s="402" t="s">
        <v>306</v>
      </c>
      <c r="C39" s="395" t="s">
        <v>307</v>
      </c>
      <c r="D39" s="324">
        <v>0.7</v>
      </c>
      <c r="E39" s="403">
        <f>F39+G39</f>
        <v>0.01</v>
      </c>
      <c r="F39" s="403">
        <v>0.01</v>
      </c>
      <c r="G39" s="404"/>
      <c r="H39" s="404"/>
      <c r="I39" s="404"/>
      <c r="J39" s="405" t="s">
        <v>308</v>
      </c>
      <c r="K39" s="345" t="s">
        <v>338</v>
      </c>
      <c r="M39" s="299" t="s">
        <v>312</v>
      </c>
    </row>
    <row r="40" spans="1:16">
      <c r="G40" s="299"/>
      <c r="H40" s="299"/>
      <c r="I40" s="299"/>
      <c r="L40" s="302">
        <f>SUM(L9:L39)</f>
        <v>16</v>
      </c>
    </row>
    <row r="41" spans="1:16">
      <c r="G41" s="299"/>
      <c r="H41" s="299"/>
      <c r="I41" s="299"/>
    </row>
  </sheetData>
  <mergeCells count="13">
    <mergeCell ref="B28:C28"/>
    <mergeCell ref="B10:C10"/>
    <mergeCell ref="B23:C23"/>
    <mergeCell ref="A1:B1"/>
    <mergeCell ref="A2:K2"/>
    <mergeCell ref="A5:A6"/>
    <mergeCell ref="B5:B6"/>
    <mergeCell ref="C5:C6"/>
    <mergeCell ref="E5:G5"/>
    <mergeCell ref="J5:J6"/>
    <mergeCell ref="K5:K6"/>
    <mergeCell ref="D5:D6"/>
    <mergeCell ref="A3:K3"/>
  </mergeCells>
  <pageMargins left="0.25" right="0.22" top="0.28999999999999998" bottom="0.36" header="0.3" footer="0.3"/>
  <pageSetup paperSize="8"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37"/>
  <sheetViews>
    <sheetView workbookViewId="0">
      <selection activeCell="N28" sqref="N28"/>
    </sheetView>
  </sheetViews>
  <sheetFormatPr defaultRowHeight="15"/>
  <cols>
    <col min="1" max="1" width="14.140625" customWidth="1"/>
    <col min="6" max="6" width="17.85546875" customWidth="1"/>
    <col min="15" max="15" width="11.42578125" customWidth="1"/>
  </cols>
  <sheetData>
    <row r="1" spans="1:11">
      <c r="A1" s="479" t="s">
        <v>353</v>
      </c>
      <c r="B1" s="479"/>
      <c r="C1" s="479"/>
      <c r="F1" s="479" t="s">
        <v>354</v>
      </c>
      <c r="G1" s="479"/>
      <c r="H1" s="479"/>
    </row>
    <row r="2" spans="1:11">
      <c r="B2" t="s">
        <v>346</v>
      </c>
      <c r="C2" t="s">
        <v>347</v>
      </c>
      <c r="G2" t="s">
        <v>346</v>
      </c>
      <c r="H2" t="s">
        <v>347</v>
      </c>
      <c r="K2">
        <f>0.36+0.05+1.5+1.7+0.4+0.05+2+0.7+0.13+1.54+0.42+0.09+1.9+0.12</f>
        <v>10.959999999999999</v>
      </c>
    </row>
    <row r="3" spans="1:11">
      <c r="A3" t="s">
        <v>345</v>
      </c>
      <c r="B3">
        <v>2.2999999999999998</v>
      </c>
      <c r="F3" t="s">
        <v>345</v>
      </c>
      <c r="G3">
        <v>1</v>
      </c>
      <c r="K3">
        <f>10.3+3.77+0.12+3+2+3+0.01+0.28+0.06+3.95+13.9+12.06+7.4+7.4+0.03</f>
        <v>67.28</v>
      </c>
    </row>
    <row r="4" spans="1:11">
      <c r="A4" t="s">
        <v>348</v>
      </c>
      <c r="C4">
        <v>0.95</v>
      </c>
      <c r="F4" t="s">
        <v>349</v>
      </c>
      <c r="G4">
        <v>6</v>
      </c>
      <c r="K4">
        <f>0.15+0.03+2+1+2+0.05+0.01+0.13</f>
        <v>5.3699999999999992</v>
      </c>
    </row>
    <row r="5" spans="1:11">
      <c r="A5" t="s">
        <v>349</v>
      </c>
      <c r="B5">
        <v>4.0999999999999996</v>
      </c>
      <c r="F5" t="s">
        <v>351</v>
      </c>
      <c r="H5">
        <v>0.15</v>
      </c>
      <c r="K5">
        <f>3.42+3.5+10.9+1+0.1+0.11</f>
        <v>19.03</v>
      </c>
    </row>
    <row r="6" spans="1:11">
      <c r="A6" t="s">
        <v>350</v>
      </c>
      <c r="B6">
        <v>1.04</v>
      </c>
      <c r="C6">
        <v>0.01</v>
      </c>
      <c r="G6">
        <f>SUM(G3:G5)</f>
        <v>7</v>
      </c>
      <c r="H6">
        <f>SUM(H3:H5)</f>
        <v>0.15</v>
      </c>
      <c r="K6">
        <f>3.57+3.5+12.52+0.03+2+1+2+0.05+0.01+2.5</f>
        <v>27.180000000000003</v>
      </c>
    </row>
    <row r="7" spans="1:11">
      <c r="A7" t="s">
        <v>351</v>
      </c>
      <c r="C7">
        <v>0.25</v>
      </c>
      <c r="F7" t="s">
        <v>352</v>
      </c>
      <c r="G7">
        <v>0.11</v>
      </c>
    </row>
    <row r="8" spans="1:11">
      <c r="B8">
        <f>SUM(B3:B7)</f>
        <v>7.4399999999999995</v>
      </c>
      <c r="C8">
        <f>SUM(C3:C7)</f>
        <v>1.21</v>
      </c>
      <c r="D8">
        <f>B8+C8</f>
        <v>8.6499999999999986</v>
      </c>
      <c r="G8">
        <f>G6-G7</f>
        <v>6.89</v>
      </c>
    </row>
    <row r="9" spans="1:11">
      <c r="A9" t="s">
        <v>352</v>
      </c>
      <c r="B9">
        <v>1.76</v>
      </c>
      <c r="D9">
        <v>11.81</v>
      </c>
    </row>
    <row r="10" spans="1:11">
      <c r="B10">
        <f>B8-B9</f>
        <v>5.68</v>
      </c>
    </row>
    <row r="19" spans="11:18">
      <c r="K19">
        <f>3.57+3.5+12.52+0.03+2+1+2+0.05+0.01+2.5+0.16+0.6+10.9+10.08+6.28</f>
        <v>55.2</v>
      </c>
    </row>
    <row r="27" spans="11:18">
      <c r="R27" s="432"/>
    </row>
    <row r="33" spans="9:14">
      <c r="K33">
        <f>5.37+2.5+0.16</f>
        <v>8.0299999999999994</v>
      </c>
    </row>
    <row r="35" spans="9:14">
      <c r="I35">
        <f>10.96+0.21</f>
        <v>11.170000000000002</v>
      </c>
    </row>
    <row r="37" spans="9:14">
      <c r="N37" s="432"/>
    </row>
  </sheetData>
  <mergeCells count="2">
    <mergeCell ref="A1:C1"/>
    <mergeCell ref="F1:H1"/>
  </mergeCell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2"/>
  <sheetViews>
    <sheetView tabSelected="1" workbookViewId="0">
      <selection activeCell="E11" sqref="E11"/>
    </sheetView>
  </sheetViews>
  <sheetFormatPr defaultRowHeight="15.75"/>
  <cols>
    <col min="1" max="1" width="5.85546875" style="2" customWidth="1"/>
    <col min="2" max="2" width="36.42578125" style="4" customWidth="1"/>
    <col min="3" max="3" width="14.85546875" style="4" customWidth="1"/>
    <col min="4" max="5" width="11.140625" style="4" customWidth="1"/>
    <col min="6" max="7" width="9.140625" style="4" customWidth="1"/>
    <col min="8" max="8" width="10.42578125" style="4" customWidth="1"/>
    <col min="9" max="9" width="9.140625" style="4" customWidth="1"/>
    <col min="10" max="10" width="11.85546875" style="27" customWidth="1"/>
    <col min="11" max="11" width="9.7109375" style="28" customWidth="1"/>
    <col min="12" max="14" width="9.7109375" style="27" customWidth="1"/>
    <col min="15" max="15" width="15.85546875" style="4" customWidth="1"/>
    <col min="16" max="16" width="16.7109375" style="73" customWidth="1"/>
    <col min="17" max="17" width="9.140625" style="2"/>
    <col min="18" max="190" width="9.140625" style="1"/>
    <col min="191" max="191" width="8.5703125" style="1" customWidth="1"/>
    <col min="192" max="192" width="42.42578125" style="1" customWidth="1"/>
    <col min="193" max="193" width="19.5703125" style="1" customWidth="1"/>
    <col min="194" max="194" width="11.5703125" style="1" customWidth="1"/>
    <col min="195" max="196" width="10.42578125" style="1" customWidth="1"/>
    <col min="197" max="197" width="13.42578125" style="1" customWidth="1"/>
    <col min="198" max="198" width="11.5703125" style="1" customWidth="1"/>
    <col min="199" max="200" width="25.5703125" style="1" customWidth="1"/>
    <col min="201" max="201" width="16.5703125" style="1" customWidth="1"/>
    <col min="202" max="202" width="49" style="1" customWidth="1"/>
    <col min="203" max="203" width="31.5703125" style="1" customWidth="1"/>
    <col min="204" max="204" width="9.42578125" style="1" customWidth="1"/>
    <col min="205" max="205" width="17.5703125" style="1" customWidth="1"/>
    <col min="206" max="446" width="9.140625" style="1"/>
    <col min="447" max="447" width="8.5703125" style="1" customWidth="1"/>
    <col min="448" max="448" width="42.42578125" style="1" customWidth="1"/>
    <col min="449" max="449" width="19.5703125" style="1" customWidth="1"/>
    <col min="450" max="450" width="11.5703125" style="1" customWidth="1"/>
    <col min="451" max="452" width="10.42578125" style="1" customWidth="1"/>
    <col min="453" max="453" width="13.42578125" style="1" customWidth="1"/>
    <col min="454" max="454" width="11.5703125" style="1" customWidth="1"/>
    <col min="455" max="456" width="25.5703125" style="1" customWidth="1"/>
    <col min="457" max="457" width="16.5703125" style="1" customWidth="1"/>
    <col min="458" max="458" width="49" style="1" customWidth="1"/>
    <col min="459" max="459" width="31.5703125" style="1" customWidth="1"/>
    <col min="460" max="460" width="9.42578125" style="1" customWidth="1"/>
    <col min="461" max="461" width="17.5703125" style="1" customWidth="1"/>
    <col min="462" max="702" width="9.140625" style="1"/>
    <col min="703" max="703" width="8.5703125" style="1" customWidth="1"/>
    <col min="704" max="704" width="42.42578125" style="1" customWidth="1"/>
    <col min="705" max="705" width="19.5703125" style="1" customWidth="1"/>
    <col min="706" max="706" width="11.5703125" style="1" customWidth="1"/>
    <col min="707" max="708" width="10.42578125" style="1" customWidth="1"/>
    <col min="709" max="709" width="13.42578125" style="1" customWidth="1"/>
    <col min="710" max="710" width="11.5703125" style="1" customWidth="1"/>
    <col min="711" max="712" width="25.5703125" style="1" customWidth="1"/>
    <col min="713" max="713" width="16.5703125" style="1" customWidth="1"/>
    <col min="714" max="714" width="49" style="1" customWidth="1"/>
    <col min="715" max="715" width="31.5703125" style="1" customWidth="1"/>
    <col min="716" max="716" width="9.42578125" style="1" customWidth="1"/>
    <col min="717" max="717" width="17.5703125" style="1" customWidth="1"/>
    <col min="718" max="958" width="9.140625" style="1"/>
    <col min="959" max="959" width="8.5703125" style="1" customWidth="1"/>
    <col min="960" max="960" width="42.42578125" style="1" customWidth="1"/>
    <col min="961" max="961" width="19.5703125" style="1" customWidth="1"/>
    <col min="962" max="962" width="11.5703125" style="1" customWidth="1"/>
    <col min="963" max="964" width="10.42578125" style="1" customWidth="1"/>
    <col min="965" max="965" width="13.42578125" style="1" customWidth="1"/>
    <col min="966" max="966" width="11.5703125" style="1" customWidth="1"/>
    <col min="967" max="968" width="25.5703125" style="1" customWidth="1"/>
    <col min="969" max="969" width="16.5703125" style="1" customWidth="1"/>
    <col min="970" max="970" width="49" style="1" customWidth="1"/>
    <col min="971" max="971" width="31.5703125" style="1" customWidth="1"/>
    <col min="972" max="972" width="9.42578125" style="1" customWidth="1"/>
    <col min="973" max="973" width="17.5703125" style="1" customWidth="1"/>
    <col min="974" max="1214" width="9.140625" style="1"/>
    <col min="1215" max="1215" width="8.5703125" style="1" customWidth="1"/>
    <col min="1216" max="1216" width="42.42578125" style="1" customWidth="1"/>
    <col min="1217" max="1217" width="19.5703125" style="1" customWidth="1"/>
    <col min="1218" max="1218" width="11.5703125" style="1" customWidth="1"/>
    <col min="1219" max="1220" width="10.42578125" style="1" customWidth="1"/>
    <col min="1221" max="1221" width="13.42578125" style="1" customWidth="1"/>
    <col min="1222" max="1222" width="11.5703125" style="1" customWidth="1"/>
    <col min="1223" max="1224" width="25.5703125" style="1" customWidth="1"/>
    <col min="1225" max="1225" width="16.5703125" style="1" customWidth="1"/>
    <col min="1226" max="1226" width="49" style="1" customWidth="1"/>
    <col min="1227" max="1227" width="31.5703125" style="1" customWidth="1"/>
    <col min="1228" max="1228" width="9.42578125" style="1" customWidth="1"/>
    <col min="1229" max="1229" width="17.5703125" style="1" customWidth="1"/>
    <col min="1230" max="1470" width="9.140625" style="1"/>
    <col min="1471" max="1471" width="8.5703125" style="1" customWidth="1"/>
    <col min="1472" max="1472" width="42.42578125" style="1" customWidth="1"/>
    <col min="1473" max="1473" width="19.5703125" style="1" customWidth="1"/>
    <col min="1474" max="1474" width="11.5703125" style="1" customWidth="1"/>
    <col min="1475" max="1476" width="10.42578125" style="1" customWidth="1"/>
    <col min="1477" max="1477" width="13.42578125" style="1" customWidth="1"/>
    <col min="1478" max="1478" width="11.5703125" style="1" customWidth="1"/>
    <col min="1479" max="1480" width="25.5703125" style="1" customWidth="1"/>
    <col min="1481" max="1481" width="16.5703125" style="1" customWidth="1"/>
    <col min="1482" max="1482" width="49" style="1" customWidth="1"/>
    <col min="1483" max="1483" width="31.5703125" style="1" customWidth="1"/>
    <col min="1484" max="1484" width="9.42578125" style="1" customWidth="1"/>
    <col min="1485" max="1485" width="17.5703125" style="1" customWidth="1"/>
    <col min="1486" max="1726" width="9.140625" style="1"/>
    <col min="1727" max="1727" width="8.5703125" style="1" customWidth="1"/>
    <col min="1728" max="1728" width="42.42578125" style="1" customWidth="1"/>
    <col min="1729" max="1729" width="19.5703125" style="1" customWidth="1"/>
    <col min="1730" max="1730" width="11.5703125" style="1" customWidth="1"/>
    <col min="1731" max="1732" width="10.42578125" style="1" customWidth="1"/>
    <col min="1733" max="1733" width="13.42578125" style="1" customWidth="1"/>
    <col min="1734" max="1734" width="11.5703125" style="1" customWidth="1"/>
    <col min="1735" max="1736" width="25.5703125" style="1" customWidth="1"/>
    <col min="1737" max="1737" width="16.5703125" style="1" customWidth="1"/>
    <col min="1738" max="1738" width="49" style="1" customWidth="1"/>
    <col min="1739" max="1739" width="31.5703125" style="1" customWidth="1"/>
    <col min="1740" max="1740" width="9.42578125" style="1" customWidth="1"/>
    <col min="1741" max="1741" width="17.5703125" style="1" customWidth="1"/>
    <col min="1742" max="1982" width="9.140625" style="1"/>
    <col min="1983" max="1983" width="8.5703125" style="1" customWidth="1"/>
    <col min="1984" max="1984" width="42.42578125" style="1" customWidth="1"/>
    <col min="1985" max="1985" width="19.5703125" style="1" customWidth="1"/>
    <col min="1986" max="1986" width="11.5703125" style="1" customWidth="1"/>
    <col min="1987" max="1988" width="10.42578125" style="1" customWidth="1"/>
    <col min="1989" max="1989" width="13.42578125" style="1" customWidth="1"/>
    <col min="1990" max="1990" width="11.5703125" style="1" customWidth="1"/>
    <col min="1991" max="1992" width="25.5703125" style="1" customWidth="1"/>
    <col min="1993" max="1993" width="16.5703125" style="1" customWidth="1"/>
    <col min="1994" max="1994" width="49" style="1" customWidth="1"/>
    <col min="1995" max="1995" width="31.5703125" style="1" customWidth="1"/>
    <col min="1996" max="1996" width="9.42578125" style="1" customWidth="1"/>
    <col min="1997" max="1997" width="17.5703125" style="1" customWidth="1"/>
    <col min="1998" max="2238" width="9.140625" style="1"/>
    <col min="2239" max="2239" width="8.5703125" style="1" customWidth="1"/>
    <col min="2240" max="2240" width="42.42578125" style="1" customWidth="1"/>
    <col min="2241" max="2241" width="19.5703125" style="1" customWidth="1"/>
    <col min="2242" max="2242" width="11.5703125" style="1" customWidth="1"/>
    <col min="2243" max="2244" width="10.42578125" style="1" customWidth="1"/>
    <col min="2245" max="2245" width="13.42578125" style="1" customWidth="1"/>
    <col min="2246" max="2246" width="11.5703125" style="1" customWidth="1"/>
    <col min="2247" max="2248" width="25.5703125" style="1" customWidth="1"/>
    <col min="2249" max="2249" width="16.5703125" style="1" customWidth="1"/>
    <col min="2250" max="2250" width="49" style="1" customWidth="1"/>
    <col min="2251" max="2251" width="31.5703125" style="1" customWidth="1"/>
    <col min="2252" max="2252" width="9.42578125" style="1" customWidth="1"/>
    <col min="2253" max="2253" width="17.5703125" style="1" customWidth="1"/>
    <col min="2254" max="2494" width="9.140625" style="1"/>
    <col min="2495" max="2495" width="8.5703125" style="1" customWidth="1"/>
    <col min="2496" max="2496" width="42.42578125" style="1" customWidth="1"/>
    <col min="2497" max="2497" width="19.5703125" style="1" customWidth="1"/>
    <col min="2498" max="2498" width="11.5703125" style="1" customWidth="1"/>
    <col min="2499" max="2500" width="10.42578125" style="1" customWidth="1"/>
    <col min="2501" max="2501" width="13.42578125" style="1" customWidth="1"/>
    <col min="2502" max="2502" width="11.5703125" style="1" customWidth="1"/>
    <col min="2503" max="2504" width="25.5703125" style="1" customWidth="1"/>
    <col min="2505" max="2505" width="16.5703125" style="1" customWidth="1"/>
    <col min="2506" max="2506" width="49" style="1" customWidth="1"/>
    <col min="2507" max="2507" width="31.5703125" style="1" customWidth="1"/>
    <col min="2508" max="2508" width="9.42578125" style="1" customWidth="1"/>
    <col min="2509" max="2509" width="17.5703125" style="1" customWidth="1"/>
    <col min="2510" max="2750" width="9.140625" style="1"/>
    <col min="2751" max="2751" width="8.5703125" style="1" customWidth="1"/>
    <col min="2752" max="2752" width="42.42578125" style="1" customWidth="1"/>
    <col min="2753" max="2753" width="19.5703125" style="1" customWidth="1"/>
    <col min="2754" max="2754" width="11.5703125" style="1" customWidth="1"/>
    <col min="2755" max="2756" width="10.42578125" style="1" customWidth="1"/>
    <col min="2757" max="2757" width="13.42578125" style="1" customWidth="1"/>
    <col min="2758" max="2758" width="11.5703125" style="1" customWidth="1"/>
    <col min="2759" max="2760" width="25.5703125" style="1" customWidth="1"/>
    <col min="2761" max="2761" width="16.5703125" style="1" customWidth="1"/>
    <col min="2762" max="2762" width="49" style="1" customWidth="1"/>
    <col min="2763" max="2763" width="31.5703125" style="1" customWidth="1"/>
    <col min="2764" max="2764" width="9.42578125" style="1" customWidth="1"/>
    <col min="2765" max="2765" width="17.5703125" style="1" customWidth="1"/>
    <col min="2766" max="3006" width="9.140625" style="1"/>
    <col min="3007" max="3007" width="8.5703125" style="1" customWidth="1"/>
    <col min="3008" max="3008" width="42.42578125" style="1" customWidth="1"/>
    <col min="3009" max="3009" width="19.5703125" style="1" customWidth="1"/>
    <col min="3010" max="3010" width="11.5703125" style="1" customWidth="1"/>
    <col min="3011" max="3012" width="10.42578125" style="1" customWidth="1"/>
    <col min="3013" max="3013" width="13.42578125" style="1" customWidth="1"/>
    <col min="3014" max="3014" width="11.5703125" style="1" customWidth="1"/>
    <col min="3015" max="3016" width="25.5703125" style="1" customWidth="1"/>
    <col min="3017" max="3017" width="16.5703125" style="1" customWidth="1"/>
    <col min="3018" max="3018" width="49" style="1" customWidth="1"/>
    <col min="3019" max="3019" width="31.5703125" style="1" customWidth="1"/>
    <col min="3020" max="3020" width="9.42578125" style="1" customWidth="1"/>
    <col min="3021" max="3021" width="17.5703125" style="1" customWidth="1"/>
    <col min="3022" max="3262" width="9.140625" style="1"/>
    <col min="3263" max="3263" width="8.5703125" style="1" customWidth="1"/>
    <col min="3264" max="3264" width="42.42578125" style="1" customWidth="1"/>
    <col min="3265" max="3265" width="19.5703125" style="1" customWidth="1"/>
    <col min="3266" max="3266" width="11.5703125" style="1" customWidth="1"/>
    <col min="3267" max="3268" width="10.42578125" style="1" customWidth="1"/>
    <col min="3269" max="3269" width="13.42578125" style="1" customWidth="1"/>
    <col min="3270" max="3270" width="11.5703125" style="1" customWidth="1"/>
    <col min="3271" max="3272" width="25.5703125" style="1" customWidth="1"/>
    <col min="3273" max="3273" width="16.5703125" style="1" customWidth="1"/>
    <col min="3274" max="3274" width="49" style="1" customWidth="1"/>
    <col min="3275" max="3275" width="31.5703125" style="1" customWidth="1"/>
    <col min="3276" max="3276" width="9.42578125" style="1" customWidth="1"/>
    <col min="3277" max="3277" width="17.5703125" style="1" customWidth="1"/>
    <col min="3278" max="3518" width="9.140625" style="1"/>
    <col min="3519" max="3519" width="8.5703125" style="1" customWidth="1"/>
    <col min="3520" max="3520" width="42.42578125" style="1" customWidth="1"/>
    <col min="3521" max="3521" width="19.5703125" style="1" customWidth="1"/>
    <col min="3522" max="3522" width="11.5703125" style="1" customWidth="1"/>
    <col min="3523" max="3524" width="10.42578125" style="1" customWidth="1"/>
    <col min="3525" max="3525" width="13.42578125" style="1" customWidth="1"/>
    <col min="3526" max="3526" width="11.5703125" style="1" customWidth="1"/>
    <col min="3527" max="3528" width="25.5703125" style="1" customWidth="1"/>
    <col min="3529" max="3529" width="16.5703125" style="1" customWidth="1"/>
    <col min="3530" max="3530" width="49" style="1" customWidth="1"/>
    <col min="3531" max="3531" width="31.5703125" style="1" customWidth="1"/>
    <col min="3532" max="3532" width="9.42578125" style="1" customWidth="1"/>
    <col min="3533" max="3533" width="17.5703125" style="1" customWidth="1"/>
    <col min="3534" max="3774" width="9.140625" style="1"/>
    <col min="3775" max="3775" width="8.5703125" style="1" customWidth="1"/>
    <col min="3776" max="3776" width="42.42578125" style="1" customWidth="1"/>
    <col min="3777" max="3777" width="19.5703125" style="1" customWidth="1"/>
    <col min="3778" max="3778" width="11.5703125" style="1" customWidth="1"/>
    <col min="3779" max="3780" width="10.42578125" style="1" customWidth="1"/>
    <col min="3781" max="3781" width="13.42578125" style="1" customWidth="1"/>
    <col min="3782" max="3782" width="11.5703125" style="1" customWidth="1"/>
    <col min="3783" max="3784" width="25.5703125" style="1" customWidth="1"/>
    <col min="3785" max="3785" width="16.5703125" style="1" customWidth="1"/>
    <col min="3786" max="3786" width="49" style="1" customWidth="1"/>
    <col min="3787" max="3787" width="31.5703125" style="1" customWidth="1"/>
    <col min="3788" max="3788" width="9.42578125" style="1" customWidth="1"/>
    <col min="3789" max="3789" width="17.5703125" style="1" customWidth="1"/>
    <col min="3790" max="4030" width="9.140625" style="1"/>
    <col min="4031" max="4031" width="8.5703125" style="1" customWidth="1"/>
    <col min="4032" max="4032" width="42.42578125" style="1" customWidth="1"/>
    <col min="4033" max="4033" width="19.5703125" style="1" customWidth="1"/>
    <col min="4034" max="4034" width="11.5703125" style="1" customWidth="1"/>
    <col min="4035" max="4036" width="10.42578125" style="1" customWidth="1"/>
    <col min="4037" max="4037" width="13.42578125" style="1" customWidth="1"/>
    <col min="4038" max="4038" width="11.5703125" style="1" customWidth="1"/>
    <col min="4039" max="4040" width="25.5703125" style="1" customWidth="1"/>
    <col min="4041" max="4041" width="16.5703125" style="1" customWidth="1"/>
    <col min="4042" max="4042" width="49" style="1" customWidth="1"/>
    <col min="4043" max="4043" width="31.5703125" style="1" customWidth="1"/>
    <col min="4044" max="4044" width="9.42578125" style="1" customWidth="1"/>
    <col min="4045" max="4045" width="17.5703125" style="1" customWidth="1"/>
    <col min="4046" max="4286" width="9.140625" style="1"/>
    <col min="4287" max="4287" width="8.5703125" style="1" customWidth="1"/>
    <col min="4288" max="4288" width="42.42578125" style="1" customWidth="1"/>
    <col min="4289" max="4289" width="19.5703125" style="1" customWidth="1"/>
    <col min="4290" max="4290" width="11.5703125" style="1" customWidth="1"/>
    <col min="4291" max="4292" width="10.42578125" style="1" customWidth="1"/>
    <col min="4293" max="4293" width="13.42578125" style="1" customWidth="1"/>
    <col min="4294" max="4294" width="11.5703125" style="1" customWidth="1"/>
    <col min="4295" max="4296" width="25.5703125" style="1" customWidth="1"/>
    <col min="4297" max="4297" width="16.5703125" style="1" customWidth="1"/>
    <col min="4298" max="4298" width="49" style="1" customWidth="1"/>
    <col min="4299" max="4299" width="31.5703125" style="1" customWidth="1"/>
    <col min="4300" max="4300" width="9.42578125" style="1" customWidth="1"/>
    <col min="4301" max="4301" width="17.5703125" style="1" customWidth="1"/>
    <col min="4302" max="4542" width="9.140625" style="1"/>
    <col min="4543" max="4543" width="8.5703125" style="1" customWidth="1"/>
    <col min="4544" max="4544" width="42.42578125" style="1" customWidth="1"/>
    <col min="4545" max="4545" width="19.5703125" style="1" customWidth="1"/>
    <col min="4546" max="4546" width="11.5703125" style="1" customWidth="1"/>
    <col min="4547" max="4548" width="10.42578125" style="1" customWidth="1"/>
    <col min="4549" max="4549" width="13.42578125" style="1" customWidth="1"/>
    <col min="4550" max="4550" width="11.5703125" style="1" customWidth="1"/>
    <col min="4551" max="4552" width="25.5703125" style="1" customWidth="1"/>
    <col min="4553" max="4553" width="16.5703125" style="1" customWidth="1"/>
    <col min="4554" max="4554" width="49" style="1" customWidth="1"/>
    <col min="4555" max="4555" width="31.5703125" style="1" customWidth="1"/>
    <col min="4556" max="4556" width="9.42578125" style="1" customWidth="1"/>
    <col min="4557" max="4557" width="17.5703125" style="1" customWidth="1"/>
    <col min="4558" max="4798" width="9.140625" style="1"/>
    <col min="4799" max="4799" width="8.5703125" style="1" customWidth="1"/>
    <col min="4800" max="4800" width="42.42578125" style="1" customWidth="1"/>
    <col min="4801" max="4801" width="19.5703125" style="1" customWidth="1"/>
    <col min="4802" max="4802" width="11.5703125" style="1" customWidth="1"/>
    <col min="4803" max="4804" width="10.42578125" style="1" customWidth="1"/>
    <col min="4805" max="4805" width="13.42578125" style="1" customWidth="1"/>
    <col min="4806" max="4806" width="11.5703125" style="1" customWidth="1"/>
    <col min="4807" max="4808" width="25.5703125" style="1" customWidth="1"/>
    <col min="4809" max="4809" width="16.5703125" style="1" customWidth="1"/>
    <col min="4810" max="4810" width="49" style="1" customWidth="1"/>
    <col min="4811" max="4811" width="31.5703125" style="1" customWidth="1"/>
    <col min="4812" max="4812" width="9.42578125" style="1" customWidth="1"/>
    <col min="4813" max="4813" width="17.5703125" style="1" customWidth="1"/>
    <col min="4814" max="5054" width="9.140625" style="1"/>
    <col min="5055" max="5055" width="8.5703125" style="1" customWidth="1"/>
    <col min="5056" max="5056" width="42.42578125" style="1" customWidth="1"/>
    <col min="5057" max="5057" width="19.5703125" style="1" customWidth="1"/>
    <col min="5058" max="5058" width="11.5703125" style="1" customWidth="1"/>
    <col min="5059" max="5060" width="10.42578125" style="1" customWidth="1"/>
    <col min="5061" max="5061" width="13.42578125" style="1" customWidth="1"/>
    <col min="5062" max="5062" width="11.5703125" style="1" customWidth="1"/>
    <col min="5063" max="5064" width="25.5703125" style="1" customWidth="1"/>
    <col min="5065" max="5065" width="16.5703125" style="1" customWidth="1"/>
    <col min="5066" max="5066" width="49" style="1" customWidth="1"/>
    <col min="5067" max="5067" width="31.5703125" style="1" customWidth="1"/>
    <col min="5068" max="5068" width="9.42578125" style="1" customWidth="1"/>
    <col min="5069" max="5069" width="17.5703125" style="1" customWidth="1"/>
    <col min="5070" max="5310" width="9.140625" style="1"/>
    <col min="5311" max="5311" width="8.5703125" style="1" customWidth="1"/>
    <col min="5312" max="5312" width="42.42578125" style="1" customWidth="1"/>
    <col min="5313" max="5313" width="19.5703125" style="1" customWidth="1"/>
    <col min="5314" max="5314" width="11.5703125" style="1" customWidth="1"/>
    <col min="5315" max="5316" width="10.42578125" style="1" customWidth="1"/>
    <col min="5317" max="5317" width="13.42578125" style="1" customWidth="1"/>
    <col min="5318" max="5318" width="11.5703125" style="1" customWidth="1"/>
    <col min="5319" max="5320" width="25.5703125" style="1" customWidth="1"/>
    <col min="5321" max="5321" width="16.5703125" style="1" customWidth="1"/>
    <col min="5322" max="5322" width="49" style="1" customWidth="1"/>
    <col min="5323" max="5323" width="31.5703125" style="1" customWidth="1"/>
    <col min="5324" max="5324" width="9.42578125" style="1" customWidth="1"/>
    <col min="5325" max="5325" width="17.5703125" style="1" customWidth="1"/>
    <col min="5326" max="5566" width="9.140625" style="1"/>
    <col min="5567" max="5567" width="8.5703125" style="1" customWidth="1"/>
    <col min="5568" max="5568" width="42.42578125" style="1" customWidth="1"/>
    <col min="5569" max="5569" width="19.5703125" style="1" customWidth="1"/>
    <col min="5570" max="5570" width="11.5703125" style="1" customWidth="1"/>
    <col min="5571" max="5572" width="10.42578125" style="1" customWidth="1"/>
    <col min="5573" max="5573" width="13.42578125" style="1" customWidth="1"/>
    <col min="5574" max="5574" width="11.5703125" style="1" customWidth="1"/>
    <col min="5575" max="5576" width="25.5703125" style="1" customWidth="1"/>
    <col min="5577" max="5577" width="16.5703125" style="1" customWidth="1"/>
    <col min="5578" max="5578" width="49" style="1" customWidth="1"/>
    <col min="5579" max="5579" width="31.5703125" style="1" customWidth="1"/>
    <col min="5580" max="5580" width="9.42578125" style="1" customWidth="1"/>
    <col min="5581" max="5581" width="17.5703125" style="1" customWidth="1"/>
    <col min="5582" max="5822" width="9.140625" style="1"/>
    <col min="5823" max="5823" width="8.5703125" style="1" customWidth="1"/>
    <col min="5824" max="5824" width="42.42578125" style="1" customWidth="1"/>
    <col min="5825" max="5825" width="19.5703125" style="1" customWidth="1"/>
    <col min="5826" max="5826" width="11.5703125" style="1" customWidth="1"/>
    <col min="5827" max="5828" width="10.42578125" style="1" customWidth="1"/>
    <col min="5829" max="5829" width="13.42578125" style="1" customWidth="1"/>
    <col min="5830" max="5830" width="11.5703125" style="1" customWidth="1"/>
    <col min="5831" max="5832" width="25.5703125" style="1" customWidth="1"/>
    <col min="5833" max="5833" width="16.5703125" style="1" customWidth="1"/>
    <col min="5834" max="5834" width="49" style="1" customWidth="1"/>
    <col min="5835" max="5835" width="31.5703125" style="1" customWidth="1"/>
    <col min="5836" max="5836" width="9.42578125" style="1" customWidth="1"/>
    <col min="5837" max="5837" width="17.5703125" style="1" customWidth="1"/>
    <col min="5838" max="6078" width="9.140625" style="1"/>
    <col min="6079" max="6079" width="8.5703125" style="1" customWidth="1"/>
    <col min="6080" max="6080" width="42.42578125" style="1" customWidth="1"/>
    <col min="6081" max="6081" width="19.5703125" style="1" customWidth="1"/>
    <col min="6082" max="6082" width="11.5703125" style="1" customWidth="1"/>
    <col min="6083" max="6084" width="10.42578125" style="1" customWidth="1"/>
    <col min="6085" max="6085" width="13.42578125" style="1" customWidth="1"/>
    <col min="6086" max="6086" width="11.5703125" style="1" customWidth="1"/>
    <col min="6087" max="6088" width="25.5703125" style="1" customWidth="1"/>
    <col min="6089" max="6089" width="16.5703125" style="1" customWidth="1"/>
    <col min="6090" max="6090" width="49" style="1" customWidth="1"/>
    <col min="6091" max="6091" width="31.5703125" style="1" customWidth="1"/>
    <col min="6092" max="6092" width="9.42578125" style="1" customWidth="1"/>
    <col min="6093" max="6093" width="17.5703125" style="1" customWidth="1"/>
    <col min="6094" max="6334" width="9.140625" style="1"/>
    <col min="6335" max="6335" width="8.5703125" style="1" customWidth="1"/>
    <col min="6336" max="6336" width="42.42578125" style="1" customWidth="1"/>
    <col min="6337" max="6337" width="19.5703125" style="1" customWidth="1"/>
    <col min="6338" max="6338" width="11.5703125" style="1" customWidth="1"/>
    <col min="6339" max="6340" width="10.42578125" style="1" customWidth="1"/>
    <col min="6341" max="6341" width="13.42578125" style="1" customWidth="1"/>
    <col min="6342" max="6342" width="11.5703125" style="1" customWidth="1"/>
    <col min="6343" max="6344" width="25.5703125" style="1" customWidth="1"/>
    <col min="6345" max="6345" width="16.5703125" style="1" customWidth="1"/>
    <col min="6346" max="6346" width="49" style="1" customWidth="1"/>
    <col min="6347" max="6347" width="31.5703125" style="1" customWidth="1"/>
    <col min="6348" max="6348" width="9.42578125" style="1" customWidth="1"/>
    <col min="6349" max="6349" width="17.5703125" style="1" customWidth="1"/>
    <col min="6350" max="6590" width="9.140625" style="1"/>
    <col min="6591" max="6591" width="8.5703125" style="1" customWidth="1"/>
    <col min="6592" max="6592" width="42.42578125" style="1" customWidth="1"/>
    <col min="6593" max="6593" width="19.5703125" style="1" customWidth="1"/>
    <col min="6594" max="6594" width="11.5703125" style="1" customWidth="1"/>
    <col min="6595" max="6596" width="10.42578125" style="1" customWidth="1"/>
    <col min="6597" max="6597" width="13.42578125" style="1" customWidth="1"/>
    <col min="6598" max="6598" width="11.5703125" style="1" customWidth="1"/>
    <col min="6599" max="6600" width="25.5703125" style="1" customWidth="1"/>
    <col min="6601" max="6601" width="16.5703125" style="1" customWidth="1"/>
    <col min="6602" max="6602" width="49" style="1" customWidth="1"/>
    <col min="6603" max="6603" width="31.5703125" style="1" customWidth="1"/>
    <col min="6604" max="6604" width="9.42578125" style="1" customWidth="1"/>
    <col min="6605" max="6605" width="17.5703125" style="1" customWidth="1"/>
    <col min="6606" max="6846" width="9.140625" style="1"/>
    <col min="6847" max="6847" width="8.5703125" style="1" customWidth="1"/>
    <col min="6848" max="6848" width="42.42578125" style="1" customWidth="1"/>
    <col min="6849" max="6849" width="19.5703125" style="1" customWidth="1"/>
    <col min="6850" max="6850" width="11.5703125" style="1" customWidth="1"/>
    <col min="6851" max="6852" width="10.42578125" style="1" customWidth="1"/>
    <col min="6853" max="6853" width="13.42578125" style="1" customWidth="1"/>
    <col min="6854" max="6854" width="11.5703125" style="1" customWidth="1"/>
    <col min="6855" max="6856" width="25.5703125" style="1" customWidth="1"/>
    <col min="6857" max="6857" width="16.5703125" style="1" customWidth="1"/>
    <col min="6858" max="6858" width="49" style="1" customWidth="1"/>
    <col min="6859" max="6859" width="31.5703125" style="1" customWidth="1"/>
    <col min="6860" max="6860" width="9.42578125" style="1" customWidth="1"/>
    <col min="6861" max="6861" width="17.5703125" style="1" customWidth="1"/>
    <col min="6862" max="7102" width="9.140625" style="1"/>
    <col min="7103" max="7103" width="8.5703125" style="1" customWidth="1"/>
    <col min="7104" max="7104" width="42.42578125" style="1" customWidth="1"/>
    <col min="7105" max="7105" width="19.5703125" style="1" customWidth="1"/>
    <col min="7106" max="7106" width="11.5703125" style="1" customWidth="1"/>
    <col min="7107" max="7108" width="10.42578125" style="1" customWidth="1"/>
    <col min="7109" max="7109" width="13.42578125" style="1" customWidth="1"/>
    <col min="7110" max="7110" width="11.5703125" style="1" customWidth="1"/>
    <col min="7111" max="7112" width="25.5703125" style="1" customWidth="1"/>
    <col min="7113" max="7113" width="16.5703125" style="1" customWidth="1"/>
    <col min="7114" max="7114" width="49" style="1" customWidth="1"/>
    <col min="7115" max="7115" width="31.5703125" style="1" customWidth="1"/>
    <col min="7116" max="7116" width="9.42578125" style="1" customWidth="1"/>
    <col min="7117" max="7117" width="17.5703125" style="1" customWidth="1"/>
    <col min="7118" max="7358" width="9.140625" style="1"/>
    <col min="7359" max="7359" width="8.5703125" style="1" customWidth="1"/>
    <col min="7360" max="7360" width="42.42578125" style="1" customWidth="1"/>
    <col min="7361" max="7361" width="19.5703125" style="1" customWidth="1"/>
    <col min="7362" max="7362" width="11.5703125" style="1" customWidth="1"/>
    <col min="7363" max="7364" width="10.42578125" style="1" customWidth="1"/>
    <col min="7365" max="7365" width="13.42578125" style="1" customWidth="1"/>
    <col min="7366" max="7366" width="11.5703125" style="1" customWidth="1"/>
    <col min="7367" max="7368" width="25.5703125" style="1" customWidth="1"/>
    <col min="7369" max="7369" width="16.5703125" style="1" customWidth="1"/>
    <col min="7370" max="7370" width="49" style="1" customWidth="1"/>
    <col min="7371" max="7371" width="31.5703125" style="1" customWidth="1"/>
    <col min="7372" max="7372" width="9.42578125" style="1" customWidth="1"/>
    <col min="7373" max="7373" width="17.5703125" style="1" customWidth="1"/>
    <col min="7374" max="7614" width="9.140625" style="1"/>
    <col min="7615" max="7615" width="8.5703125" style="1" customWidth="1"/>
    <col min="7616" max="7616" width="42.42578125" style="1" customWidth="1"/>
    <col min="7617" max="7617" width="19.5703125" style="1" customWidth="1"/>
    <col min="7618" max="7618" width="11.5703125" style="1" customWidth="1"/>
    <col min="7619" max="7620" width="10.42578125" style="1" customWidth="1"/>
    <col min="7621" max="7621" width="13.42578125" style="1" customWidth="1"/>
    <col min="7622" max="7622" width="11.5703125" style="1" customWidth="1"/>
    <col min="7623" max="7624" width="25.5703125" style="1" customWidth="1"/>
    <col min="7625" max="7625" width="16.5703125" style="1" customWidth="1"/>
    <col min="7626" max="7626" width="49" style="1" customWidth="1"/>
    <col min="7627" max="7627" width="31.5703125" style="1" customWidth="1"/>
    <col min="7628" max="7628" width="9.42578125" style="1" customWidth="1"/>
    <col min="7629" max="7629" width="17.5703125" style="1" customWidth="1"/>
    <col min="7630" max="7870" width="9.140625" style="1"/>
    <col min="7871" max="7871" width="8.5703125" style="1" customWidth="1"/>
    <col min="7872" max="7872" width="42.42578125" style="1" customWidth="1"/>
    <col min="7873" max="7873" width="19.5703125" style="1" customWidth="1"/>
    <col min="7874" max="7874" width="11.5703125" style="1" customWidth="1"/>
    <col min="7875" max="7876" width="10.42578125" style="1" customWidth="1"/>
    <col min="7877" max="7877" width="13.42578125" style="1" customWidth="1"/>
    <col min="7878" max="7878" width="11.5703125" style="1" customWidth="1"/>
    <col min="7879" max="7880" width="25.5703125" style="1" customWidth="1"/>
    <col min="7881" max="7881" width="16.5703125" style="1" customWidth="1"/>
    <col min="7882" max="7882" width="49" style="1" customWidth="1"/>
    <col min="7883" max="7883" width="31.5703125" style="1" customWidth="1"/>
    <col min="7884" max="7884" width="9.42578125" style="1" customWidth="1"/>
    <col min="7885" max="7885" width="17.5703125" style="1" customWidth="1"/>
    <col min="7886" max="8126" width="9.140625" style="1"/>
    <col min="8127" max="8127" width="8.5703125" style="1" customWidth="1"/>
    <col min="8128" max="8128" width="42.42578125" style="1" customWidth="1"/>
    <col min="8129" max="8129" width="19.5703125" style="1" customWidth="1"/>
    <col min="8130" max="8130" width="11.5703125" style="1" customWidth="1"/>
    <col min="8131" max="8132" width="10.42578125" style="1" customWidth="1"/>
    <col min="8133" max="8133" width="13.42578125" style="1" customWidth="1"/>
    <col min="8134" max="8134" width="11.5703125" style="1" customWidth="1"/>
    <col min="8135" max="8136" width="25.5703125" style="1" customWidth="1"/>
    <col min="8137" max="8137" width="16.5703125" style="1" customWidth="1"/>
    <col min="8138" max="8138" width="49" style="1" customWidth="1"/>
    <col min="8139" max="8139" width="31.5703125" style="1" customWidth="1"/>
    <col min="8140" max="8140" width="9.42578125" style="1" customWidth="1"/>
    <col min="8141" max="8141" width="17.5703125" style="1" customWidth="1"/>
    <col min="8142" max="8382" width="9.140625" style="1"/>
    <col min="8383" max="8383" width="8.5703125" style="1" customWidth="1"/>
    <col min="8384" max="8384" width="42.42578125" style="1" customWidth="1"/>
    <col min="8385" max="8385" width="19.5703125" style="1" customWidth="1"/>
    <col min="8386" max="8386" width="11.5703125" style="1" customWidth="1"/>
    <col min="8387" max="8388" width="10.42578125" style="1" customWidth="1"/>
    <col min="8389" max="8389" width="13.42578125" style="1" customWidth="1"/>
    <col min="8390" max="8390" width="11.5703125" style="1" customWidth="1"/>
    <col min="8391" max="8392" width="25.5703125" style="1" customWidth="1"/>
    <col min="8393" max="8393" width="16.5703125" style="1" customWidth="1"/>
    <col min="8394" max="8394" width="49" style="1" customWidth="1"/>
    <col min="8395" max="8395" width="31.5703125" style="1" customWidth="1"/>
    <col min="8396" max="8396" width="9.42578125" style="1" customWidth="1"/>
    <col min="8397" max="8397" width="17.5703125" style="1" customWidth="1"/>
    <col min="8398" max="8638" width="9.140625" style="1"/>
    <col min="8639" max="8639" width="8.5703125" style="1" customWidth="1"/>
    <col min="8640" max="8640" width="42.42578125" style="1" customWidth="1"/>
    <col min="8641" max="8641" width="19.5703125" style="1" customWidth="1"/>
    <col min="8642" max="8642" width="11.5703125" style="1" customWidth="1"/>
    <col min="8643" max="8644" width="10.42578125" style="1" customWidth="1"/>
    <col min="8645" max="8645" width="13.42578125" style="1" customWidth="1"/>
    <col min="8646" max="8646" width="11.5703125" style="1" customWidth="1"/>
    <col min="8647" max="8648" width="25.5703125" style="1" customWidth="1"/>
    <col min="8649" max="8649" width="16.5703125" style="1" customWidth="1"/>
    <col min="8650" max="8650" width="49" style="1" customWidth="1"/>
    <col min="8651" max="8651" width="31.5703125" style="1" customWidth="1"/>
    <col min="8652" max="8652" width="9.42578125" style="1" customWidth="1"/>
    <col min="8653" max="8653" width="17.5703125" style="1" customWidth="1"/>
    <col min="8654" max="8894" width="9.140625" style="1"/>
    <col min="8895" max="8895" width="8.5703125" style="1" customWidth="1"/>
    <col min="8896" max="8896" width="42.42578125" style="1" customWidth="1"/>
    <col min="8897" max="8897" width="19.5703125" style="1" customWidth="1"/>
    <col min="8898" max="8898" width="11.5703125" style="1" customWidth="1"/>
    <col min="8899" max="8900" width="10.42578125" style="1" customWidth="1"/>
    <col min="8901" max="8901" width="13.42578125" style="1" customWidth="1"/>
    <col min="8902" max="8902" width="11.5703125" style="1" customWidth="1"/>
    <col min="8903" max="8904" width="25.5703125" style="1" customWidth="1"/>
    <col min="8905" max="8905" width="16.5703125" style="1" customWidth="1"/>
    <col min="8906" max="8906" width="49" style="1" customWidth="1"/>
    <col min="8907" max="8907" width="31.5703125" style="1" customWidth="1"/>
    <col min="8908" max="8908" width="9.42578125" style="1" customWidth="1"/>
    <col min="8909" max="8909" width="17.5703125" style="1" customWidth="1"/>
    <col min="8910" max="9150" width="9.140625" style="1"/>
    <col min="9151" max="9151" width="8.5703125" style="1" customWidth="1"/>
    <col min="9152" max="9152" width="42.42578125" style="1" customWidth="1"/>
    <col min="9153" max="9153" width="19.5703125" style="1" customWidth="1"/>
    <col min="9154" max="9154" width="11.5703125" style="1" customWidth="1"/>
    <col min="9155" max="9156" width="10.42578125" style="1" customWidth="1"/>
    <col min="9157" max="9157" width="13.42578125" style="1" customWidth="1"/>
    <col min="9158" max="9158" width="11.5703125" style="1" customWidth="1"/>
    <col min="9159" max="9160" width="25.5703125" style="1" customWidth="1"/>
    <col min="9161" max="9161" width="16.5703125" style="1" customWidth="1"/>
    <col min="9162" max="9162" width="49" style="1" customWidth="1"/>
    <col min="9163" max="9163" width="31.5703125" style="1" customWidth="1"/>
    <col min="9164" max="9164" width="9.42578125" style="1" customWidth="1"/>
    <col min="9165" max="9165" width="17.5703125" style="1" customWidth="1"/>
    <col min="9166" max="9406" width="9.140625" style="1"/>
    <col min="9407" max="9407" width="8.5703125" style="1" customWidth="1"/>
    <col min="9408" max="9408" width="42.42578125" style="1" customWidth="1"/>
    <col min="9409" max="9409" width="19.5703125" style="1" customWidth="1"/>
    <col min="9410" max="9410" width="11.5703125" style="1" customWidth="1"/>
    <col min="9411" max="9412" width="10.42578125" style="1" customWidth="1"/>
    <col min="9413" max="9413" width="13.42578125" style="1" customWidth="1"/>
    <col min="9414" max="9414" width="11.5703125" style="1" customWidth="1"/>
    <col min="9415" max="9416" width="25.5703125" style="1" customWidth="1"/>
    <col min="9417" max="9417" width="16.5703125" style="1" customWidth="1"/>
    <col min="9418" max="9418" width="49" style="1" customWidth="1"/>
    <col min="9419" max="9419" width="31.5703125" style="1" customWidth="1"/>
    <col min="9420" max="9420" width="9.42578125" style="1" customWidth="1"/>
    <col min="9421" max="9421" width="17.5703125" style="1" customWidth="1"/>
    <col min="9422" max="9662" width="9.140625" style="1"/>
    <col min="9663" max="9663" width="8.5703125" style="1" customWidth="1"/>
    <col min="9664" max="9664" width="42.42578125" style="1" customWidth="1"/>
    <col min="9665" max="9665" width="19.5703125" style="1" customWidth="1"/>
    <col min="9666" max="9666" width="11.5703125" style="1" customWidth="1"/>
    <col min="9667" max="9668" width="10.42578125" style="1" customWidth="1"/>
    <col min="9669" max="9669" width="13.42578125" style="1" customWidth="1"/>
    <col min="9670" max="9670" width="11.5703125" style="1" customWidth="1"/>
    <col min="9671" max="9672" width="25.5703125" style="1" customWidth="1"/>
    <col min="9673" max="9673" width="16.5703125" style="1" customWidth="1"/>
    <col min="9674" max="9674" width="49" style="1" customWidth="1"/>
    <col min="9675" max="9675" width="31.5703125" style="1" customWidth="1"/>
    <col min="9676" max="9676" width="9.42578125" style="1" customWidth="1"/>
    <col min="9677" max="9677" width="17.5703125" style="1" customWidth="1"/>
    <col min="9678" max="9918" width="9.140625" style="1"/>
    <col min="9919" max="9919" width="8.5703125" style="1" customWidth="1"/>
    <col min="9920" max="9920" width="42.42578125" style="1" customWidth="1"/>
    <col min="9921" max="9921" width="19.5703125" style="1" customWidth="1"/>
    <col min="9922" max="9922" width="11.5703125" style="1" customWidth="1"/>
    <col min="9923" max="9924" width="10.42578125" style="1" customWidth="1"/>
    <col min="9925" max="9925" width="13.42578125" style="1" customWidth="1"/>
    <col min="9926" max="9926" width="11.5703125" style="1" customWidth="1"/>
    <col min="9927" max="9928" width="25.5703125" style="1" customWidth="1"/>
    <col min="9929" max="9929" width="16.5703125" style="1" customWidth="1"/>
    <col min="9930" max="9930" width="49" style="1" customWidth="1"/>
    <col min="9931" max="9931" width="31.5703125" style="1" customWidth="1"/>
    <col min="9932" max="9932" width="9.42578125" style="1" customWidth="1"/>
    <col min="9933" max="9933" width="17.5703125" style="1" customWidth="1"/>
    <col min="9934" max="10174" width="9.140625" style="1"/>
    <col min="10175" max="10175" width="8.5703125" style="1" customWidth="1"/>
    <col min="10176" max="10176" width="42.42578125" style="1" customWidth="1"/>
    <col min="10177" max="10177" width="19.5703125" style="1" customWidth="1"/>
    <col min="10178" max="10178" width="11.5703125" style="1" customWidth="1"/>
    <col min="10179" max="10180" width="10.42578125" style="1" customWidth="1"/>
    <col min="10181" max="10181" width="13.42578125" style="1" customWidth="1"/>
    <col min="10182" max="10182" width="11.5703125" style="1" customWidth="1"/>
    <col min="10183" max="10184" width="25.5703125" style="1" customWidth="1"/>
    <col min="10185" max="10185" width="16.5703125" style="1" customWidth="1"/>
    <col min="10186" max="10186" width="49" style="1" customWidth="1"/>
    <col min="10187" max="10187" width="31.5703125" style="1" customWidth="1"/>
    <col min="10188" max="10188" width="9.42578125" style="1" customWidth="1"/>
    <col min="10189" max="10189" width="17.5703125" style="1" customWidth="1"/>
    <col min="10190" max="10430" width="9.140625" style="1"/>
    <col min="10431" max="10431" width="8.5703125" style="1" customWidth="1"/>
    <col min="10432" max="10432" width="42.42578125" style="1" customWidth="1"/>
    <col min="10433" max="10433" width="19.5703125" style="1" customWidth="1"/>
    <col min="10434" max="10434" width="11.5703125" style="1" customWidth="1"/>
    <col min="10435" max="10436" width="10.42578125" style="1" customWidth="1"/>
    <col min="10437" max="10437" width="13.42578125" style="1" customWidth="1"/>
    <col min="10438" max="10438" width="11.5703125" style="1" customWidth="1"/>
    <col min="10439" max="10440" width="25.5703125" style="1" customWidth="1"/>
    <col min="10441" max="10441" width="16.5703125" style="1" customWidth="1"/>
    <col min="10442" max="10442" width="49" style="1" customWidth="1"/>
    <col min="10443" max="10443" width="31.5703125" style="1" customWidth="1"/>
    <col min="10444" max="10444" width="9.42578125" style="1" customWidth="1"/>
    <col min="10445" max="10445" width="17.5703125" style="1" customWidth="1"/>
    <col min="10446" max="10686" width="9.140625" style="1"/>
    <col min="10687" max="10687" width="8.5703125" style="1" customWidth="1"/>
    <col min="10688" max="10688" width="42.42578125" style="1" customWidth="1"/>
    <col min="10689" max="10689" width="19.5703125" style="1" customWidth="1"/>
    <col min="10690" max="10690" width="11.5703125" style="1" customWidth="1"/>
    <col min="10691" max="10692" width="10.42578125" style="1" customWidth="1"/>
    <col min="10693" max="10693" width="13.42578125" style="1" customWidth="1"/>
    <col min="10694" max="10694" width="11.5703125" style="1" customWidth="1"/>
    <col min="10695" max="10696" width="25.5703125" style="1" customWidth="1"/>
    <col min="10697" max="10697" width="16.5703125" style="1" customWidth="1"/>
    <col min="10698" max="10698" width="49" style="1" customWidth="1"/>
    <col min="10699" max="10699" width="31.5703125" style="1" customWidth="1"/>
    <col min="10700" max="10700" width="9.42578125" style="1" customWidth="1"/>
    <col min="10701" max="10701" width="17.5703125" style="1" customWidth="1"/>
    <col min="10702" max="10942" width="9.140625" style="1"/>
    <col min="10943" max="10943" width="8.5703125" style="1" customWidth="1"/>
    <col min="10944" max="10944" width="42.42578125" style="1" customWidth="1"/>
    <col min="10945" max="10945" width="19.5703125" style="1" customWidth="1"/>
    <col min="10946" max="10946" width="11.5703125" style="1" customWidth="1"/>
    <col min="10947" max="10948" width="10.42578125" style="1" customWidth="1"/>
    <col min="10949" max="10949" width="13.42578125" style="1" customWidth="1"/>
    <col min="10950" max="10950" width="11.5703125" style="1" customWidth="1"/>
    <col min="10951" max="10952" width="25.5703125" style="1" customWidth="1"/>
    <col min="10953" max="10953" width="16.5703125" style="1" customWidth="1"/>
    <col min="10954" max="10954" width="49" style="1" customWidth="1"/>
    <col min="10955" max="10955" width="31.5703125" style="1" customWidth="1"/>
    <col min="10956" max="10956" width="9.42578125" style="1" customWidth="1"/>
    <col min="10957" max="10957" width="17.5703125" style="1" customWidth="1"/>
    <col min="10958" max="11198" width="9.140625" style="1"/>
    <col min="11199" max="11199" width="8.5703125" style="1" customWidth="1"/>
    <col min="11200" max="11200" width="42.42578125" style="1" customWidth="1"/>
    <col min="11201" max="11201" width="19.5703125" style="1" customWidth="1"/>
    <col min="11202" max="11202" width="11.5703125" style="1" customWidth="1"/>
    <col min="11203" max="11204" width="10.42578125" style="1" customWidth="1"/>
    <col min="11205" max="11205" width="13.42578125" style="1" customWidth="1"/>
    <col min="11206" max="11206" width="11.5703125" style="1" customWidth="1"/>
    <col min="11207" max="11208" width="25.5703125" style="1" customWidth="1"/>
    <col min="11209" max="11209" width="16.5703125" style="1" customWidth="1"/>
    <col min="11210" max="11210" width="49" style="1" customWidth="1"/>
    <col min="11211" max="11211" width="31.5703125" style="1" customWidth="1"/>
    <col min="11212" max="11212" width="9.42578125" style="1" customWidth="1"/>
    <col min="11213" max="11213" width="17.5703125" style="1" customWidth="1"/>
    <col min="11214" max="11454" width="9.140625" style="1"/>
    <col min="11455" max="11455" width="8.5703125" style="1" customWidth="1"/>
    <col min="11456" max="11456" width="42.42578125" style="1" customWidth="1"/>
    <col min="11457" max="11457" width="19.5703125" style="1" customWidth="1"/>
    <col min="11458" max="11458" width="11.5703125" style="1" customWidth="1"/>
    <col min="11459" max="11460" width="10.42578125" style="1" customWidth="1"/>
    <col min="11461" max="11461" width="13.42578125" style="1" customWidth="1"/>
    <col min="11462" max="11462" width="11.5703125" style="1" customWidth="1"/>
    <col min="11463" max="11464" width="25.5703125" style="1" customWidth="1"/>
    <col min="11465" max="11465" width="16.5703125" style="1" customWidth="1"/>
    <col min="11466" max="11466" width="49" style="1" customWidth="1"/>
    <col min="11467" max="11467" width="31.5703125" style="1" customWidth="1"/>
    <col min="11468" max="11468" width="9.42578125" style="1" customWidth="1"/>
    <col min="11469" max="11469" width="17.5703125" style="1" customWidth="1"/>
    <col min="11470" max="11710" width="9.140625" style="1"/>
    <col min="11711" max="11711" width="8.5703125" style="1" customWidth="1"/>
    <col min="11712" max="11712" width="42.42578125" style="1" customWidth="1"/>
    <col min="11713" max="11713" width="19.5703125" style="1" customWidth="1"/>
    <col min="11714" max="11714" width="11.5703125" style="1" customWidth="1"/>
    <col min="11715" max="11716" width="10.42578125" style="1" customWidth="1"/>
    <col min="11717" max="11717" width="13.42578125" style="1" customWidth="1"/>
    <col min="11718" max="11718" width="11.5703125" style="1" customWidth="1"/>
    <col min="11719" max="11720" width="25.5703125" style="1" customWidth="1"/>
    <col min="11721" max="11721" width="16.5703125" style="1" customWidth="1"/>
    <col min="11722" max="11722" width="49" style="1" customWidth="1"/>
    <col min="11723" max="11723" width="31.5703125" style="1" customWidth="1"/>
    <col min="11724" max="11724" width="9.42578125" style="1" customWidth="1"/>
    <col min="11725" max="11725" width="17.5703125" style="1" customWidth="1"/>
    <col min="11726" max="11966" width="9.140625" style="1"/>
    <col min="11967" max="11967" width="8.5703125" style="1" customWidth="1"/>
    <col min="11968" max="11968" width="42.42578125" style="1" customWidth="1"/>
    <col min="11969" max="11969" width="19.5703125" style="1" customWidth="1"/>
    <col min="11970" max="11970" width="11.5703125" style="1" customWidth="1"/>
    <col min="11971" max="11972" width="10.42578125" style="1" customWidth="1"/>
    <col min="11973" max="11973" width="13.42578125" style="1" customWidth="1"/>
    <col min="11974" max="11974" width="11.5703125" style="1" customWidth="1"/>
    <col min="11975" max="11976" width="25.5703125" style="1" customWidth="1"/>
    <col min="11977" max="11977" width="16.5703125" style="1" customWidth="1"/>
    <col min="11978" max="11978" width="49" style="1" customWidth="1"/>
    <col min="11979" max="11979" width="31.5703125" style="1" customWidth="1"/>
    <col min="11980" max="11980" width="9.42578125" style="1" customWidth="1"/>
    <col min="11981" max="11981" width="17.5703125" style="1" customWidth="1"/>
    <col min="11982" max="12222" width="9.140625" style="1"/>
    <col min="12223" max="12223" width="8.5703125" style="1" customWidth="1"/>
    <col min="12224" max="12224" width="42.42578125" style="1" customWidth="1"/>
    <col min="12225" max="12225" width="19.5703125" style="1" customWidth="1"/>
    <col min="12226" max="12226" width="11.5703125" style="1" customWidth="1"/>
    <col min="12227" max="12228" width="10.42578125" style="1" customWidth="1"/>
    <col min="12229" max="12229" width="13.42578125" style="1" customWidth="1"/>
    <col min="12230" max="12230" width="11.5703125" style="1" customWidth="1"/>
    <col min="12231" max="12232" width="25.5703125" style="1" customWidth="1"/>
    <col min="12233" max="12233" width="16.5703125" style="1" customWidth="1"/>
    <col min="12234" max="12234" width="49" style="1" customWidth="1"/>
    <col min="12235" max="12235" width="31.5703125" style="1" customWidth="1"/>
    <col min="12236" max="12236" width="9.42578125" style="1" customWidth="1"/>
    <col min="12237" max="12237" width="17.5703125" style="1" customWidth="1"/>
    <col min="12238" max="12478" width="9.140625" style="1"/>
    <col min="12479" max="12479" width="8.5703125" style="1" customWidth="1"/>
    <col min="12480" max="12480" width="42.42578125" style="1" customWidth="1"/>
    <col min="12481" max="12481" width="19.5703125" style="1" customWidth="1"/>
    <col min="12482" max="12482" width="11.5703125" style="1" customWidth="1"/>
    <col min="12483" max="12484" width="10.42578125" style="1" customWidth="1"/>
    <col min="12485" max="12485" width="13.42578125" style="1" customWidth="1"/>
    <col min="12486" max="12486" width="11.5703125" style="1" customWidth="1"/>
    <col min="12487" max="12488" width="25.5703125" style="1" customWidth="1"/>
    <col min="12489" max="12489" width="16.5703125" style="1" customWidth="1"/>
    <col min="12490" max="12490" width="49" style="1" customWidth="1"/>
    <col min="12491" max="12491" width="31.5703125" style="1" customWidth="1"/>
    <col min="12492" max="12492" width="9.42578125" style="1" customWidth="1"/>
    <col min="12493" max="12493" width="17.5703125" style="1" customWidth="1"/>
    <col min="12494" max="12734" width="9.140625" style="1"/>
    <col min="12735" max="12735" width="8.5703125" style="1" customWidth="1"/>
    <col min="12736" max="12736" width="42.42578125" style="1" customWidth="1"/>
    <col min="12737" max="12737" width="19.5703125" style="1" customWidth="1"/>
    <col min="12738" max="12738" width="11.5703125" style="1" customWidth="1"/>
    <col min="12739" max="12740" width="10.42578125" style="1" customWidth="1"/>
    <col min="12741" max="12741" width="13.42578125" style="1" customWidth="1"/>
    <col min="12742" max="12742" width="11.5703125" style="1" customWidth="1"/>
    <col min="12743" max="12744" width="25.5703125" style="1" customWidth="1"/>
    <col min="12745" max="12745" width="16.5703125" style="1" customWidth="1"/>
    <col min="12746" max="12746" width="49" style="1" customWidth="1"/>
    <col min="12747" max="12747" width="31.5703125" style="1" customWidth="1"/>
    <col min="12748" max="12748" width="9.42578125" style="1" customWidth="1"/>
    <col min="12749" max="12749" width="17.5703125" style="1" customWidth="1"/>
    <col min="12750" max="12990" width="9.140625" style="1"/>
    <col min="12991" max="12991" width="8.5703125" style="1" customWidth="1"/>
    <col min="12992" max="12992" width="42.42578125" style="1" customWidth="1"/>
    <col min="12993" max="12993" width="19.5703125" style="1" customWidth="1"/>
    <col min="12994" max="12994" width="11.5703125" style="1" customWidth="1"/>
    <col min="12995" max="12996" width="10.42578125" style="1" customWidth="1"/>
    <col min="12997" max="12997" width="13.42578125" style="1" customWidth="1"/>
    <col min="12998" max="12998" width="11.5703125" style="1" customWidth="1"/>
    <col min="12999" max="13000" width="25.5703125" style="1" customWidth="1"/>
    <col min="13001" max="13001" width="16.5703125" style="1" customWidth="1"/>
    <col min="13002" max="13002" width="49" style="1" customWidth="1"/>
    <col min="13003" max="13003" width="31.5703125" style="1" customWidth="1"/>
    <col min="13004" max="13004" width="9.42578125" style="1" customWidth="1"/>
    <col min="13005" max="13005" width="17.5703125" style="1" customWidth="1"/>
    <col min="13006" max="13246" width="9.140625" style="1"/>
    <col min="13247" max="13247" width="8.5703125" style="1" customWidth="1"/>
    <col min="13248" max="13248" width="42.42578125" style="1" customWidth="1"/>
    <col min="13249" max="13249" width="19.5703125" style="1" customWidth="1"/>
    <col min="13250" max="13250" width="11.5703125" style="1" customWidth="1"/>
    <col min="13251" max="13252" width="10.42578125" style="1" customWidth="1"/>
    <col min="13253" max="13253" width="13.42578125" style="1" customWidth="1"/>
    <col min="13254" max="13254" width="11.5703125" style="1" customWidth="1"/>
    <col min="13255" max="13256" width="25.5703125" style="1" customWidth="1"/>
    <col min="13257" max="13257" width="16.5703125" style="1" customWidth="1"/>
    <col min="13258" max="13258" width="49" style="1" customWidth="1"/>
    <col min="13259" max="13259" width="31.5703125" style="1" customWidth="1"/>
    <col min="13260" max="13260" width="9.42578125" style="1" customWidth="1"/>
    <col min="13261" max="13261" width="17.5703125" style="1" customWidth="1"/>
    <col min="13262" max="13502" width="9.140625" style="1"/>
    <col min="13503" max="13503" width="8.5703125" style="1" customWidth="1"/>
    <col min="13504" max="13504" width="42.42578125" style="1" customWidth="1"/>
    <col min="13505" max="13505" width="19.5703125" style="1" customWidth="1"/>
    <col min="13506" max="13506" width="11.5703125" style="1" customWidth="1"/>
    <col min="13507" max="13508" width="10.42578125" style="1" customWidth="1"/>
    <col min="13509" max="13509" width="13.42578125" style="1" customWidth="1"/>
    <col min="13510" max="13510" width="11.5703125" style="1" customWidth="1"/>
    <col min="13511" max="13512" width="25.5703125" style="1" customWidth="1"/>
    <col min="13513" max="13513" width="16.5703125" style="1" customWidth="1"/>
    <col min="13514" max="13514" width="49" style="1" customWidth="1"/>
    <col min="13515" max="13515" width="31.5703125" style="1" customWidth="1"/>
    <col min="13516" max="13516" width="9.42578125" style="1" customWidth="1"/>
    <col min="13517" max="13517" width="17.5703125" style="1" customWidth="1"/>
    <col min="13518" max="13758" width="9.140625" style="1"/>
    <col min="13759" max="13759" width="8.5703125" style="1" customWidth="1"/>
    <col min="13760" max="13760" width="42.42578125" style="1" customWidth="1"/>
    <col min="13761" max="13761" width="19.5703125" style="1" customWidth="1"/>
    <col min="13762" max="13762" width="11.5703125" style="1" customWidth="1"/>
    <col min="13763" max="13764" width="10.42578125" style="1" customWidth="1"/>
    <col min="13765" max="13765" width="13.42578125" style="1" customWidth="1"/>
    <col min="13766" max="13766" width="11.5703125" style="1" customWidth="1"/>
    <col min="13767" max="13768" width="25.5703125" style="1" customWidth="1"/>
    <col min="13769" max="13769" width="16.5703125" style="1" customWidth="1"/>
    <col min="13770" max="13770" width="49" style="1" customWidth="1"/>
    <col min="13771" max="13771" width="31.5703125" style="1" customWidth="1"/>
    <col min="13772" max="13772" width="9.42578125" style="1" customWidth="1"/>
    <col min="13773" max="13773" width="17.5703125" style="1" customWidth="1"/>
    <col min="13774" max="14014" width="9.140625" style="1"/>
    <col min="14015" max="14015" width="8.5703125" style="1" customWidth="1"/>
    <col min="14016" max="14016" width="42.42578125" style="1" customWidth="1"/>
    <col min="14017" max="14017" width="19.5703125" style="1" customWidth="1"/>
    <col min="14018" max="14018" width="11.5703125" style="1" customWidth="1"/>
    <col min="14019" max="14020" width="10.42578125" style="1" customWidth="1"/>
    <col min="14021" max="14021" width="13.42578125" style="1" customWidth="1"/>
    <col min="14022" max="14022" width="11.5703125" style="1" customWidth="1"/>
    <col min="14023" max="14024" width="25.5703125" style="1" customWidth="1"/>
    <col min="14025" max="14025" width="16.5703125" style="1" customWidth="1"/>
    <col min="14026" max="14026" width="49" style="1" customWidth="1"/>
    <col min="14027" max="14027" width="31.5703125" style="1" customWidth="1"/>
    <col min="14028" max="14028" width="9.42578125" style="1" customWidth="1"/>
    <col min="14029" max="14029" width="17.5703125" style="1" customWidth="1"/>
    <col min="14030" max="14270" width="9.140625" style="1"/>
    <col min="14271" max="14271" width="8.5703125" style="1" customWidth="1"/>
    <col min="14272" max="14272" width="42.42578125" style="1" customWidth="1"/>
    <col min="14273" max="14273" width="19.5703125" style="1" customWidth="1"/>
    <col min="14274" max="14274" width="11.5703125" style="1" customWidth="1"/>
    <col min="14275" max="14276" width="10.42578125" style="1" customWidth="1"/>
    <col min="14277" max="14277" width="13.42578125" style="1" customWidth="1"/>
    <col min="14278" max="14278" width="11.5703125" style="1" customWidth="1"/>
    <col min="14279" max="14280" width="25.5703125" style="1" customWidth="1"/>
    <col min="14281" max="14281" width="16.5703125" style="1" customWidth="1"/>
    <col min="14282" max="14282" width="49" style="1" customWidth="1"/>
    <col min="14283" max="14283" width="31.5703125" style="1" customWidth="1"/>
    <col min="14284" max="14284" width="9.42578125" style="1" customWidth="1"/>
    <col min="14285" max="14285" width="17.5703125" style="1" customWidth="1"/>
    <col min="14286" max="14526" width="9.140625" style="1"/>
    <col min="14527" max="14527" width="8.5703125" style="1" customWidth="1"/>
    <col min="14528" max="14528" width="42.42578125" style="1" customWidth="1"/>
    <col min="14529" max="14529" width="19.5703125" style="1" customWidth="1"/>
    <col min="14530" max="14530" width="11.5703125" style="1" customWidth="1"/>
    <col min="14531" max="14532" width="10.42578125" style="1" customWidth="1"/>
    <col min="14533" max="14533" width="13.42578125" style="1" customWidth="1"/>
    <col min="14534" max="14534" width="11.5703125" style="1" customWidth="1"/>
    <col min="14535" max="14536" width="25.5703125" style="1" customWidth="1"/>
    <col min="14537" max="14537" width="16.5703125" style="1" customWidth="1"/>
    <col min="14538" max="14538" width="49" style="1" customWidth="1"/>
    <col min="14539" max="14539" width="31.5703125" style="1" customWidth="1"/>
    <col min="14540" max="14540" width="9.42578125" style="1" customWidth="1"/>
    <col min="14541" max="14541" width="17.5703125" style="1" customWidth="1"/>
    <col min="14542" max="14782" width="9.140625" style="1"/>
    <col min="14783" max="14783" width="8.5703125" style="1" customWidth="1"/>
    <col min="14784" max="14784" width="42.42578125" style="1" customWidth="1"/>
    <col min="14785" max="14785" width="19.5703125" style="1" customWidth="1"/>
    <col min="14786" max="14786" width="11.5703125" style="1" customWidth="1"/>
    <col min="14787" max="14788" width="10.42578125" style="1" customWidth="1"/>
    <col min="14789" max="14789" width="13.42578125" style="1" customWidth="1"/>
    <col min="14790" max="14790" width="11.5703125" style="1" customWidth="1"/>
    <col min="14791" max="14792" width="25.5703125" style="1" customWidth="1"/>
    <col min="14793" max="14793" width="16.5703125" style="1" customWidth="1"/>
    <col min="14794" max="14794" width="49" style="1" customWidth="1"/>
    <col min="14795" max="14795" width="31.5703125" style="1" customWidth="1"/>
    <col min="14796" max="14796" width="9.42578125" style="1" customWidth="1"/>
    <col min="14797" max="14797" width="17.5703125" style="1" customWidth="1"/>
    <col min="14798" max="15038" width="9.140625" style="1"/>
    <col min="15039" max="15039" width="8.5703125" style="1" customWidth="1"/>
    <col min="15040" max="15040" width="42.42578125" style="1" customWidth="1"/>
    <col min="15041" max="15041" width="19.5703125" style="1" customWidth="1"/>
    <col min="15042" max="15042" width="11.5703125" style="1" customWidth="1"/>
    <col min="15043" max="15044" width="10.42578125" style="1" customWidth="1"/>
    <col min="15045" max="15045" width="13.42578125" style="1" customWidth="1"/>
    <col min="15046" max="15046" width="11.5703125" style="1" customWidth="1"/>
    <col min="15047" max="15048" width="25.5703125" style="1" customWidth="1"/>
    <col min="15049" max="15049" width="16.5703125" style="1" customWidth="1"/>
    <col min="15050" max="15050" width="49" style="1" customWidth="1"/>
    <col min="15051" max="15051" width="31.5703125" style="1" customWidth="1"/>
    <col min="15052" max="15052" width="9.42578125" style="1" customWidth="1"/>
    <col min="15053" max="15053" width="17.5703125" style="1" customWidth="1"/>
    <col min="15054" max="15294" width="9.140625" style="1"/>
    <col min="15295" max="15295" width="8.5703125" style="1" customWidth="1"/>
    <col min="15296" max="15296" width="42.42578125" style="1" customWidth="1"/>
    <col min="15297" max="15297" width="19.5703125" style="1" customWidth="1"/>
    <col min="15298" max="15298" width="11.5703125" style="1" customWidth="1"/>
    <col min="15299" max="15300" width="10.42578125" style="1" customWidth="1"/>
    <col min="15301" max="15301" width="13.42578125" style="1" customWidth="1"/>
    <col min="15302" max="15302" width="11.5703125" style="1" customWidth="1"/>
    <col min="15303" max="15304" width="25.5703125" style="1" customWidth="1"/>
    <col min="15305" max="15305" width="16.5703125" style="1" customWidth="1"/>
    <col min="15306" max="15306" width="49" style="1" customWidth="1"/>
    <col min="15307" max="15307" width="31.5703125" style="1" customWidth="1"/>
    <col min="15308" max="15308" width="9.42578125" style="1" customWidth="1"/>
    <col min="15309" max="15309" width="17.5703125" style="1" customWidth="1"/>
    <col min="15310" max="15550" width="9.140625" style="1"/>
    <col min="15551" max="15551" width="8.5703125" style="1" customWidth="1"/>
    <col min="15552" max="15552" width="42.42578125" style="1" customWidth="1"/>
    <col min="15553" max="15553" width="19.5703125" style="1" customWidth="1"/>
    <col min="15554" max="15554" width="11.5703125" style="1" customWidth="1"/>
    <col min="15555" max="15556" width="10.42578125" style="1" customWidth="1"/>
    <col min="15557" max="15557" width="13.42578125" style="1" customWidth="1"/>
    <col min="15558" max="15558" width="11.5703125" style="1" customWidth="1"/>
    <col min="15559" max="15560" width="25.5703125" style="1" customWidth="1"/>
    <col min="15561" max="15561" width="16.5703125" style="1" customWidth="1"/>
    <col min="15562" max="15562" width="49" style="1" customWidth="1"/>
    <col min="15563" max="15563" width="31.5703125" style="1" customWidth="1"/>
    <col min="15564" max="15564" width="9.42578125" style="1" customWidth="1"/>
    <col min="15565" max="15565" width="17.5703125" style="1" customWidth="1"/>
    <col min="15566" max="15806" width="9.140625" style="1"/>
    <col min="15807" max="15807" width="8.5703125" style="1" customWidth="1"/>
    <col min="15808" max="15808" width="42.42578125" style="1" customWidth="1"/>
    <col min="15809" max="15809" width="19.5703125" style="1" customWidth="1"/>
    <col min="15810" max="15810" width="11.5703125" style="1" customWidth="1"/>
    <col min="15811" max="15812" width="10.42578125" style="1" customWidth="1"/>
    <col min="15813" max="15813" width="13.42578125" style="1" customWidth="1"/>
    <col min="15814" max="15814" width="11.5703125" style="1" customWidth="1"/>
    <col min="15815" max="15816" width="25.5703125" style="1" customWidth="1"/>
    <col min="15817" max="15817" width="16.5703125" style="1" customWidth="1"/>
    <col min="15818" max="15818" width="49" style="1" customWidth="1"/>
    <col min="15819" max="15819" width="31.5703125" style="1" customWidth="1"/>
    <col min="15820" max="15820" width="9.42578125" style="1" customWidth="1"/>
    <col min="15821" max="15821" width="17.5703125" style="1" customWidth="1"/>
    <col min="15822" max="16062" width="9.140625" style="1"/>
    <col min="16063" max="16063" width="8.5703125" style="1" customWidth="1"/>
    <col min="16064" max="16064" width="42.42578125" style="1" customWidth="1"/>
    <col min="16065" max="16065" width="19.5703125" style="1" customWidth="1"/>
    <col min="16066" max="16066" width="11.5703125" style="1" customWidth="1"/>
    <col min="16067" max="16068" width="10.42578125" style="1" customWidth="1"/>
    <col min="16069" max="16069" width="13.42578125" style="1" customWidth="1"/>
    <col min="16070" max="16070" width="11.5703125" style="1" customWidth="1"/>
    <col min="16071" max="16072" width="25.5703125" style="1" customWidth="1"/>
    <col min="16073" max="16073" width="16.5703125" style="1" customWidth="1"/>
    <col min="16074" max="16074" width="49" style="1" customWidth="1"/>
    <col min="16075" max="16075" width="31.5703125" style="1" customWidth="1"/>
    <col min="16076" max="16076" width="9.42578125" style="1" customWidth="1"/>
    <col min="16077" max="16077" width="17.5703125" style="1" customWidth="1"/>
    <col min="16078" max="16313" width="9.140625" style="1"/>
    <col min="16314" max="16384" width="9.42578125" style="1" customWidth="1"/>
  </cols>
  <sheetData>
    <row r="1" spans="1:17">
      <c r="A1" s="440" t="s">
        <v>18</v>
      </c>
      <c r="B1" s="440"/>
      <c r="J1" s="434"/>
      <c r="K1" s="435"/>
      <c r="L1" s="434"/>
      <c r="M1" s="434"/>
      <c r="N1" s="434"/>
    </row>
    <row r="2" spans="1:17">
      <c r="A2" s="441" t="s">
        <v>368</v>
      </c>
      <c r="B2" s="441"/>
      <c r="C2" s="441"/>
      <c r="D2" s="441"/>
      <c r="E2" s="441"/>
      <c r="F2" s="441"/>
      <c r="G2" s="441"/>
      <c r="H2" s="441"/>
      <c r="I2" s="441"/>
      <c r="J2" s="441"/>
      <c r="K2" s="441"/>
      <c r="L2" s="441"/>
      <c r="M2" s="441"/>
      <c r="N2" s="441"/>
      <c r="O2" s="441"/>
      <c r="P2" s="441"/>
    </row>
    <row r="3" spans="1:17">
      <c r="A3" s="442" t="s">
        <v>370</v>
      </c>
      <c r="B3" s="442"/>
      <c r="C3" s="442"/>
      <c r="D3" s="442"/>
      <c r="E3" s="442"/>
      <c r="F3" s="442"/>
      <c r="G3" s="442"/>
      <c r="H3" s="442"/>
      <c r="I3" s="442"/>
      <c r="J3" s="442"/>
      <c r="K3" s="442"/>
      <c r="L3" s="442"/>
      <c r="M3" s="442"/>
      <c r="N3" s="442"/>
      <c r="O3" s="442"/>
      <c r="P3" s="442"/>
    </row>
    <row r="5" spans="1:17" s="6" customFormat="1" ht="15" customHeight="1">
      <c r="A5" s="460" t="s">
        <v>0</v>
      </c>
      <c r="B5" s="461" t="s">
        <v>344</v>
      </c>
      <c r="C5" s="461" t="s">
        <v>343</v>
      </c>
      <c r="D5" s="449" t="s">
        <v>365</v>
      </c>
      <c r="E5" s="450"/>
      <c r="F5" s="450"/>
      <c r="G5" s="450"/>
      <c r="H5" s="450"/>
      <c r="I5" s="451"/>
      <c r="J5" s="449" t="s">
        <v>362</v>
      </c>
      <c r="K5" s="450"/>
      <c r="L5" s="450"/>
      <c r="M5" s="450"/>
      <c r="N5" s="451"/>
      <c r="O5" s="461" t="s">
        <v>364</v>
      </c>
      <c r="P5" s="461" t="s">
        <v>2</v>
      </c>
      <c r="Q5" s="436"/>
    </row>
    <row r="6" spans="1:17" s="5" customFormat="1" ht="57">
      <c r="A6" s="460"/>
      <c r="B6" s="461"/>
      <c r="C6" s="461"/>
      <c r="D6" s="9" t="s">
        <v>366</v>
      </c>
      <c r="E6" s="439" t="s">
        <v>361</v>
      </c>
      <c r="F6" s="438" t="s">
        <v>341</v>
      </c>
      <c r="G6" s="12" t="s">
        <v>339</v>
      </c>
      <c r="H6" s="12" t="s">
        <v>340</v>
      </c>
      <c r="I6" s="12" t="s">
        <v>342</v>
      </c>
      <c r="J6" s="9" t="s">
        <v>359</v>
      </c>
      <c r="K6" s="438" t="s">
        <v>341</v>
      </c>
      <c r="L6" s="12" t="s">
        <v>339</v>
      </c>
      <c r="M6" s="12" t="s">
        <v>340</v>
      </c>
      <c r="N6" s="12" t="s">
        <v>342</v>
      </c>
      <c r="O6" s="461"/>
      <c r="P6" s="461"/>
      <c r="Q6" s="436"/>
    </row>
    <row r="7" spans="1:17" s="8" customFormat="1" ht="20.25" customHeight="1">
      <c r="A7" s="7">
        <v>-1</v>
      </c>
      <c r="B7" s="7">
        <v>-2</v>
      </c>
      <c r="C7" s="7">
        <v>-3</v>
      </c>
      <c r="D7" s="7">
        <v>-4</v>
      </c>
      <c r="E7" s="7">
        <v>-5</v>
      </c>
      <c r="F7" s="7">
        <v>-6</v>
      </c>
      <c r="G7" s="7">
        <v>-7</v>
      </c>
      <c r="H7" s="7">
        <v>-8</v>
      </c>
      <c r="I7" s="7">
        <v>-9</v>
      </c>
      <c r="J7" s="7">
        <v>-10</v>
      </c>
      <c r="K7" s="7">
        <v>-11</v>
      </c>
      <c r="L7" s="7">
        <v>-12</v>
      </c>
      <c r="M7" s="7">
        <v>-13</v>
      </c>
      <c r="N7" s="7">
        <v>-14</v>
      </c>
      <c r="O7" s="7">
        <v>-15</v>
      </c>
      <c r="P7" s="7">
        <v>-16</v>
      </c>
      <c r="Q7" s="437"/>
    </row>
    <row r="8" spans="1:17" s="6" customFormat="1" ht="15">
      <c r="A8" s="30" t="s">
        <v>9</v>
      </c>
      <c r="B8" s="23" t="s">
        <v>355</v>
      </c>
      <c r="C8" s="59"/>
      <c r="D8" s="59"/>
      <c r="E8" s="59"/>
      <c r="F8" s="59"/>
      <c r="G8" s="59"/>
      <c r="H8" s="59"/>
      <c r="I8" s="59"/>
      <c r="J8" s="62"/>
      <c r="K8" s="62"/>
      <c r="L8" s="62"/>
      <c r="M8" s="62"/>
      <c r="N8" s="62"/>
      <c r="O8" s="59"/>
      <c r="P8" s="77"/>
      <c r="Q8" s="436"/>
    </row>
    <row r="9" spans="1:17" s="433" customFormat="1" ht="19.5" customHeight="1">
      <c r="A9" s="21"/>
      <c r="B9" s="65" t="s">
        <v>356</v>
      </c>
      <c r="C9" s="25"/>
      <c r="D9" s="25"/>
      <c r="E9" s="25"/>
      <c r="F9" s="25"/>
      <c r="G9" s="25"/>
      <c r="H9" s="25"/>
      <c r="I9" s="25"/>
      <c r="J9" s="82"/>
      <c r="K9" s="82"/>
      <c r="L9" s="82"/>
      <c r="M9" s="82"/>
      <c r="N9" s="82"/>
      <c r="O9" s="25"/>
      <c r="P9" s="45"/>
      <c r="Q9" s="437"/>
    </row>
    <row r="10" spans="1:17" s="5" customFormat="1" ht="30" customHeight="1">
      <c r="A10" s="18">
        <v>1</v>
      </c>
      <c r="B10" s="148" t="s">
        <v>360</v>
      </c>
      <c r="C10" s="26" t="s">
        <v>357</v>
      </c>
      <c r="D10" s="18" t="s">
        <v>367</v>
      </c>
      <c r="E10" s="26"/>
      <c r="F10" s="26"/>
      <c r="G10" s="26"/>
      <c r="H10" s="26"/>
      <c r="I10" s="26"/>
      <c r="J10" s="146"/>
      <c r="K10" s="91"/>
      <c r="L10" s="146"/>
      <c r="M10" s="146"/>
      <c r="N10" s="146"/>
      <c r="O10" s="150"/>
      <c r="P10" s="97"/>
      <c r="Q10" s="436"/>
    </row>
    <row r="11" spans="1:17" s="5" customFormat="1" ht="22.5" customHeight="1">
      <c r="A11" s="21"/>
      <c r="B11" s="459" t="s">
        <v>358</v>
      </c>
      <c r="C11" s="459"/>
      <c r="D11" s="65"/>
      <c r="E11" s="65"/>
      <c r="F11" s="65"/>
      <c r="G11" s="65"/>
      <c r="H11" s="65"/>
      <c r="I11" s="65"/>
      <c r="J11" s="85"/>
      <c r="K11" s="85"/>
      <c r="L11" s="85"/>
      <c r="M11" s="85"/>
      <c r="N11" s="85"/>
      <c r="O11" s="97"/>
      <c r="P11" s="97"/>
      <c r="Q11" s="436"/>
    </row>
    <row r="12" spans="1:17" s="5" customFormat="1" ht="29.25" customHeight="1">
      <c r="A12" s="18">
        <v>1</v>
      </c>
      <c r="B12" s="148" t="s">
        <v>360</v>
      </c>
      <c r="C12" s="26" t="s">
        <v>357</v>
      </c>
      <c r="D12" s="18" t="s">
        <v>367</v>
      </c>
      <c r="E12" s="26"/>
      <c r="F12" s="26"/>
      <c r="G12" s="26"/>
      <c r="H12" s="26"/>
      <c r="I12" s="26"/>
      <c r="J12" s="146"/>
      <c r="K12" s="146"/>
      <c r="L12" s="146"/>
      <c r="M12" s="146"/>
      <c r="N12" s="146"/>
      <c r="O12" s="150"/>
      <c r="P12" s="97"/>
      <c r="Q12" s="436"/>
    </row>
  </sheetData>
  <mergeCells count="11">
    <mergeCell ref="B11:C11"/>
    <mergeCell ref="A1:B1"/>
    <mergeCell ref="A2:P2"/>
    <mergeCell ref="A3:P3"/>
    <mergeCell ref="A5:A6"/>
    <mergeCell ref="B5:B6"/>
    <mergeCell ref="C5:C6"/>
    <mergeCell ref="D5:I5"/>
    <mergeCell ref="J5:N5"/>
    <mergeCell ref="O5:O6"/>
    <mergeCell ref="P5:P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THĐ</vt:lpstr>
      <vt:lpstr>CMD</vt:lpstr>
      <vt:lpstr>KQ thu hồi</vt:lpstr>
      <vt:lpstr>ĐC-THĐ</vt:lpstr>
      <vt:lpstr>ĐC-CMĐ</vt:lpstr>
      <vt:lpstr>NQ-HĐND</vt:lpstr>
      <vt:lpstr>CMĐ dieu chinh</vt:lpstr>
      <vt:lpstr>Sheet1</vt:lpstr>
      <vt:lpstr>KQ CMĐ</vt:lpstr>
      <vt:lpstr>CMD!Print_Area</vt:lpstr>
      <vt:lpstr>'CMĐ dieu chinh'!Print_Area</vt:lpstr>
      <vt:lpstr>'KQ thu hồi'!Print_Area</vt:lpstr>
      <vt:lpstr>THĐ!Print_Area</vt:lpstr>
      <vt:lpstr>CMD!Print_Titles</vt:lpstr>
      <vt:lpstr>'KQ thu hồi'!Print_Titles</vt:lpstr>
      <vt:lpstr>THĐ!Print_Titles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2024-09-07T08:20:28Z</dcterms:modified>
</cp:coreProperties>
</file>