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900" windowWidth="20490" windowHeight="6720" tabRatio="570" firstSheet="4" activeTab="4"/>
  </bookViews>
  <sheets>
    <sheet name="Nháp" sheetId="4" state="hidden" r:id="rId1"/>
    <sheet name="foxz" sheetId="7" state="hidden" r:id="rId2"/>
    <sheet name="foxz_2" sheetId="8" state="veryHidden" r:id="rId3"/>
    <sheet name="foxz_3" sheetId="9" state="veryHidden" r:id="rId4"/>
    <sheet name="Biểu TH" sheetId="5" r:id="rId5"/>
    <sheet name="Sheet1" sheetId="6" r:id="rId6"/>
  </sheets>
  <externalReferences>
    <externalReference r:id="rId7"/>
  </externalReferences>
  <definedNames>
    <definedName name="_1">#N/A</definedName>
    <definedName name="_1000A01">#N/A</definedName>
    <definedName name="_2">#N/A</definedName>
    <definedName name="_40x4">5100</definedName>
    <definedName name="_9_5" localSheetId="4">#REF!</definedName>
    <definedName name="_9_5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tn1" localSheetId="4">#REF!</definedName>
    <definedName name="_atn1">#REF!</definedName>
    <definedName name="_atn10" localSheetId="4">#REF!</definedName>
    <definedName name="_atn10">#REF!</definedName>
    <definedName name="_atn2" localSheetId="4">#REF!</definedName>
    <definedName name="_atn2">#REF!</definedName>
    <definedName name="_atn3" localSheetId="4">#REF!</definedName>
    <definedName name="_atn3">#REF!</definedName>
    <definedName name="_atn4" localSheetId="4">#REF!</definedName>
    <definedName name="_atn4">#REF!</definedName>
    <definedName name="_atn5" localSheetId="4">#REF!</definedName>
    <definedName name="_atn5">#REF!</definedName>
    <definedName name="_atn6" localSheetId="4">#REF!</definedName>
    <definedName name="_atn6">#REF!</definedName>
    <definedName name="_atn7" localSheetId="4">#REF!</definedName>
    <definedName name="_atn7">#REF!</definedName>
    <definedName name="_atn8" localSheetId="4">#REF!</definedName>
    <definedName name="_atn8">#REF!</definedName>
    <definedName name="_atn9" localSheetId="4">#REF!</definedName>
    <definedName name="_atn9">#REF!</definedName>
    <definedName name="_b100000" localSheetId="4">#REF!</definedName>
    <definedName name="_b100000">#REF!</definedName>
    <definedName name="_B72172" localSheetId="4">#REF!</definedName>
    <definedName name="_B72172">#REF!</definedName>
    <definedName name="_B86000" localSheetId="4">#REF!</definedName>
    <definedName name="_B86000">#REF!</definedName>
    <definedName name="_bac3">12413</definedName>
    <definedName name="_bac4">13529</definedName>
    <definedName name="_bac5">15483</definedName>
    <definedName name="_Bal02" localSheetId="4">#REF!</definedName>
    <definedName name="_Bal02">#REF!</definedName>
    <definedName name="_ban2" hidden="1">{"'Sheet1'!$L$16"}</definedName>
    <definedName name="_boi1" localSheetId="4">#REF!</definedName>
    <definedName name="_boi1">#REF!</definedName>
    <definedName name="_boi2" localSheetId="4">#REF!</definedName>
    <definedName name="_boi2">#REF!</definedName>
    <definedName name="_boi3" localSheetId="4">#REF!</definedName>
    <definedName name="_boi3">#REF!</definedName>
    <definedName name="_boi4" localSheetId="4">#REF!</definedName>
    <definedName name="_boi4">#REF!</definedName>
    <definedName name="_btc20" localSheetId="4">#REF!</definedName>
    <definedName name="_btc20">#REF!</definedName>
    <definedName name="_btc30" localSheetId="4">#REF!</definedName>
    <definedName name="_btc30">#REF!</definedName>
    <definedName name="_btc35" localSheetId="4">#REF!</definedName>
    <definedName name="_btc35">#REF!</definedName>
    <definedName name="_btm10" localSheetId="4">#REF!</definedName>
    <definedName name="_btm10">#REF!</definedName>
    <definedName name="_btm100" localSheetId="4">#REF!</definedName>
    <definedName name="_btm100">#REF!</definedName>
    <definedName name="_BTM150" localSheetId="4">#REF!</definedName>
    <definedName name="_BTM150">#REF!</definedName>
    <definedName name="_BTM200" localSheetId="4">#REF!</definedName>
    <definedName name="_BTM200">#REF!</definedName>
    <definedName name="_BTM250" localSheetId="4">#REF!</definedName>
    <definedName name="_BTM250">#REF!</definedName>
    <definedName name="_btM300" localSheetId="4">#REF!</definedName>
    <definedName name="_btM300">#REF!</definedName>
    <definedName name="_BTM50" localSheetId="4">#REF!</definedName>
    <definedName name="_BTM50">#REF!</definedName>
    <definedName name="_Builtin155" hidden="1">#N/A</definedName>
    <definedName name="_C_Lphi_4ab" localSheetId="4">#REF!</definedName>
    <definedName name="_C_Lphi_4ab">#REF!</definedName>
    <definedName name="_cao1" localSheetId="4">#REF!</definedName>
    <definedName name="_cao1">#REF!</definedName>
    <definedName name="_cao2" localSheetId="4">#REF!</definedName>
    <definedName name="_cao2">#REF!</definedName>
    <definedName name="_cao3" localSheetId="4">#REF!</definedName>
    <definedName name="_cao3">#REF!</definedName>
    <definedName name="_cao4" localSheetId="4">#REF!</definedName>
    <definedName name="_cao4">#REF!</definedName>
    <definedName name="_cao5" localSheetId="4">#REF!</definedName>
    <definedName name="_cao5">#REF!</definedName>
    <definedName name="_cao6" localSheetId="4">#REF!</definedName>
    <definedName name="_cao6">#REF!</definedName>
    <definedName name="_cau10" localSheetId="4">#REF!</definedName>
    <definedName name="_cau10">#REF!</definedName>
    <definedName name="_cau16" localSheetId="4">#REF!</definedName>
    <definedName name="_cau16">#REF!</definedName>
    <definedName name="_cau25" localSheetId="4">#REF!</definedName>
    <definedName name="_cau25">#REF!</definedName>
    <definedName name="_cau40" localSheetId="4">#REF!</definedName>
    <definedName name="_cau40">#REF!</definedName>
    <definedName name="_cau50" localSheetId="4">#REF!</definedName>
    <definedName name="_cau50">#REF!</definedName>
    <definedName name="_CON1" localSheetId="4">#REF!</definedName>
    <definedName name="_CON1">#REF!</definedName>
    <definedName name="_CON2" localSheetId="4">#REF!</definedName>
    <definedName name="_CON2">#REF!</definedName>
    <definedName name="_CPhi_Bhiem" localSheetId="4">#REF!</definedName>
    <definedName name="_CPhi_Bhiem">#REF!</definedName>
    <definedName name="_CPhi_BQLDA" localSheetId="4">#REF!</definedName>
    <definedName name="_CPhi_BQLDA">#REF!</definedName>
    <definedName name="_CPhi_DBaoGT" localSheetId="4">#REF!</definedName>
    <definedName name="_CPhi_DBaoGT">#REF!</definedName>
    <definedName name="_CPhi_Kdinh" localSheetId="4">#REF!</definedName>
    <definedName name="_CPhi_Kdinh">#REF!</definedName>
    <definedName name="_CPhi_Nthu_KThanh" localSheetId="4">#REF!</definedName>
    <definedName name="_CPhi_Nthu_KThanh">#REF!</definedName>
    <definedName name="_CPhi_QToan" localSheetId="4">#REF!</definedName>
    <definedName name="_CPhi_QToan">#REF!</definedName>
    <definedName name="_CPhiTKe_13" localSheetId="4">#REF!</definedName>
    <definedName name="_CPhiTKe_13">#REF!</definedName>
    <definedName name="_d2" localSheetId="4">#REF!</definedName>
    <definedName name="_d2">#REF!</definedName>
    <definedName name="_dai1" localSheetId="4">#REF!</definedName>
    <definedName name="_dai1">#REF!</definedName>
    <definedName name="_dai2" localSheetId="4">#REF!</definedName>
    <definedName name="_dai2">#REF!</definedName>
    <definedName name="_dai3" localSheetId="4">#REF!</definedName>
    <definedName name="_dai3">#REF!</definedName>
    <definedName name="_dai4" localSheetId="4">#REF!</definedName>
    <definedName name="_dai4">#REF!</definedName>
    <definedName name="_dai5" localSheetId="4">#REF!</definedName>
    <definedName name="_dai5">#REF!</definedName>
    <definedName name="_dai6" localSheetId="4">#REF!</definedName>
    <definedName name="_dai6">#REF!</definedName>
    <definedName name="_dan1" localSheetId="4">#REF!</definedName>
    <definedName name="_dan1">#REF!</definedName>
    <definedName name="_dan2" localSheetId="4">#REF!</definedName>
    <definedName name="_dan2">#REF!</definedName>
    <definedName name="_dao1" localSheetId="4">#REF!</definedName>
    <definedName name="_dao1">#REF!</definedName>
    <definedName name="_DAT1" localSheetId="4">#REF!</definedName>
    <definedName name="_DAT1">#REF!</definedName>
    <definedName name="_DAT10" localSheetId="4">#REF!</definedName>
    <definedName name="_DAT10">#REF!</definedName>
    <definedName name="_DAT11" localSheetId="4">#REF!</definedName>
    <definedName name="_DAT11">#REF!</definedName>
    <definedName name="_DAT12" localSheetId="4">#REF!</definedName>
    <definedName name="_DAT12">#REF!</definedName>
    <definedName name="_DAT13" localSheetId="4">#REF!</definedName>
    <definedName name="_DAT13">#REF!</definedName>
    <definedName name="_DAT14" localSheetId="4">#REF!</definedName>
    <definedName name="_DAT14">#REF!</definedName>
    <definedName name="_DAT15" localSheetId="4">#REF!</definedName>
    <definedName name="_DAT15">#REF!</definedName>
    <definedName name="_DAT16" localSheetId="4">#REF!</definedName>
    <definedName name="_DAT16">#REF!</definedName>
    <definedName name="_DAT2" localSheetId="4">#REF!</definedName>
    <definedName name="_DAT2">#REF!</definedName>
    <definedName name="_DAT3" localSheetId="4">#REF!</definedName>
    <definedName name="_DAT3">#REF!</definedName>
    <definedName name="_DAT4" localSheetId="4">#REF!</definedName>
    <definedName name="_DAT4">#REF!</definedName>
    <definedName name="_DAT5" localSheetId="4">#REF!</definedName>
    <definedName name="_DAT5">#REF!</definedName>
    <definedName name="_DAT6" localSheetId="4">#REF!</definedName>
    <definedName name="_DAT6">#REF!</definedName>
    <definedName name="_DAT7" localSheetId="4">#REF!</definedName>
    <definedName name="_DAT7">#REF!</definedName>
    <definedName name="_DAT8" localSheetId="4">#REF!</definedName>
    <definedName name="_DAT8">#REF!</definedName>
    <definedName name="_DAT9" localSheetId="4">#REF!</definedName>
    <definedName name="_DAT9">#REF!</definedName>
    <definedName name="_dbu1" localSheetId="4">#REF!</definedName>
    <definedName name="_dbu1">#REF!</definedName>
    <definedName name="_dbu2" localSheetId="4">#REF!</definedName>
    <definedName name="_dbu2">#REF!</definedName>
    <definedName name="_DDC3" localSheetId="4">#REF!</definedName>
    <definedName name="_DDC3">#REF!</definedName>
    <definedName name="_ddn400" localSheetId="4">#REF!</definedName>
    <definedName name="_ddn400">#REF!</definedName>
    <definedName name="_ddn600" localSheetId="4">#REF!</definedName>
    <definedName name="_ddn600">#REF!</definedName>
    <definedName name="_deo1" localSheetId="4">#REF!</definedName>
    <definedName name="_deo1">#REF!</definedName>
    <definedName name="_deo10" localSheetId="4">#REF!</definedName>
    <definedName name="_deo10">#REF!</definedName>
    <definedName name="_deo2" localSheetId="4">#REF!</definedName>
    <definedName name="_deo2">#REF!</definedName>
    <definedName name="_deo3" localSheetId="4">#REF!</definedName>
    <definedName name="_deo3">#REF!</definedName>
    <definedName name="_deo4" localSheetId="4">#REF!</definedName>
    <definedName name="_deo4">#REF!</definedName>
    <definedName name="_deo5" localSheetId="4">#REF!</definedName>
    <definedName name="_deo5">#REF!</definedName>
    <definedName name="_deo6" localSheetId="4">#REF!</definedName>
    <definedName name="_deo6">#REF!</definedName>
    <definedName name="_deo7" localSheetId="4">#REF!</definedName>
    <definedName name="_deo7">#REF!</definedName>
    <definedName name="_deo8" localSheetId="4">#REF!</definedName>
    <definedName name="_deo8">#REF!</definedName>
    <definedName name="_deo9" localSheetId="4">#REF!</definedName>
    <definedName name="_deo9">#REF!</definedName>
    <definedName name="_E99999" localSheetId="4">#REF!</definedName>
    <definedName name="_E99999">#REF!</definedName>
    <definedName name="_f5" hidden="1">{"'Sheet1'!$L$16"}</definedName>
    <definedName name="_Fill" localSheetId="4" hidden="1">#REF!</definedName>
    <definedName name="_Fill" hidden="1">#REF!</definedName>
    <definedName name="_GFE28" localSheetId="4">#REF!</definedName>
    <definedName name="_GFE28">#REF!</definedName>
    <definedName name="_Goi8" hidden="1">{"'Sheet1'!$L$16"}</definedName>
    <definedName name="_gon4" localSheetId="4">#REF!</definedName>
    <definedName name="_gon4">#REF!</definedName>
    <definedName name="_h1" hidden="1">{"'Sheet1'!$L$16"}</definedName>
    <definedName name="_hom2" localSheetId="4">#REF!</definedName>
    <definedName name="_hom2">#REF!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kl1" localSheetId="4">#REF!</definedName>
    <definedName name="_kl1">#REF!</definedName>
    <definedName name="_km03" hidden="1">{"'Sheet1'!$L$16"}</definedName>
    <definedName name="_KM188" localSheetId="4">#REF!</definedName>
    <definedName name="_KM188">#REF!</definedName>
    <definedName name="_km189" localSheetId="4">#REF!</definedName>
    <definedName name="_km189">#REF!</definedName>
    <definedName name="_km190" localSheetId="4">#REF!</definedName>
    <definedName name="_km190">#REF!</definedName>
    <definedName name="_km191" localSheetId="4">#REF!</definedName>
    <definedName name="_km191">#REF!</definedName>
    <definedName name="_km192" localSheetId="4">#REF!</definedName>
    <definedName name="_km192">#REF!</definedName>
    <definedName name="_km193" localSheetId="4">#REF!</definedName>
    <definedName name="_km193">#REF!</definedName>
    <definedName name="_km194" localSheetId="4">#REF!</definedName>
    <definedName name="_km194">#REF!</definedName>
    <definedName name="_km195" localSheetId="4">#REF!</definedName>
    <definedName name="_km195">#REF!</definedName>
    <definedName name="_km196" localSheetId="4">#REF!</definedName>
    <definedName name="_km196">#REF!</definedName>
    <definedName name="_km197" localSheetId="4">#REF!</definedName>
    <definedName name="_km197">#REF!</definedName>
    <definedName name="_km198" localSheetId="4">#REF!</definedName>
    <definedName name="_km198">#REF!</definedName>
    <definedName name="_Km36" localSheetId="4">#REF!</definedName>
    <definedName name="_Km36">#REF!</definedName>
    <definedName name="_Knc36" localSheetId="4">#REF!</definedName>
    <definedName name="_Knc36">#REF!</definedName>
    <definedName name="_Knc57" localSheetId="4">#REF!</definedName>
    <definedName name="_Knc57">#REF!</definedName>
    <definedName name="_Kvl36" localSheetId="4">#REF!</definedName>
    <definedName name="_Kvl36">#REF!</definedName>
    <definedName name="_Lan1" hidden="1">{"'Sheet1'!$L$16"}</definedName>
    <definedName name="_LAN3" hidden="1">{"'Sheet1'!$L$16"}</definedName>
    <definedName name="_lap1" localSheetId="4">#REF!</definedName>
    <definedName name="_lap1">#REF!</definedName>
    <definedName name="_lap2" localSheetId="4">#REF!</definedName>
    <definedName name="_lap2">#REF!</definedName>
    <definedName name="_LX100" localSheetId="4">#REF!</definedName>
    <definedName name="_LX100">#REF!</definedName>
    <definedName name="_M36" hidden="1">{"'Sheet1'!$L$16"}</definedName>
    <definedName name="_MAC12" localSheetId="4">#REF!</definedName>
    <definedName name="_MAC12">#REF!</definedName>
    <definedName name="_MAC46" localSheetId="4">#REF!</definedName>
    <definedName name="_MAC46">#REF!</definedName>
    <definedName name="_MAG1" localSheetId="4">#REF!</definedName>
    <definedName name="_MAG1">#REF!</definedName>
    <definedName name="_mix6" localSheetId="4">#REF!</definedName>
    <definedName name="_mix6">#REF!</definedName>
    <definedName name="_mtc3" localSheetId="4">#REF!</definedName>
    <definedName name="_mtc3">#REF!</definedName>
    <definedName name="_NC100" localSheetId="4">#REF!</definedName>
    <definedName name="_NC100">#REF!</definedName>
    <definedName name="_nc150" localSheetId="4">#REF!</definedName>
    <definedName name="_nc150">#REF!</definedName>
    <definedName name="_NC200" localSheetId="4">#REF!</definedName>
    <definedName name="_NC200">#REF!</definedName>
    <definedName name="_nc50" localSheetId="4">#REF!</definedName>
    <definedName name="_nc50">#REF!</definedName>
    <definedName name="_nc6" localSheetId="4">#REF!</definedName>
    <definedName name="_nc6">#REF!</definedName>
    <definedName name="_nc7" localSheetId="4">#REF!</definedName>
    <definedName name="_nc7">#REF!</definedName>
    <definedName name="_NCL100" localSheetId="4">#REF!</definedName>
    <definedName name="_NCL100">#REF!</definedName>
    <definedName name="_NCL200" localSheetId="4">#REF!</definedName>
    <definedName name="_NCL200">#REF!</definedName>
    <definedName name="_NCL250" localSheetId="4">#REF!</definedName>
    <definedName name="_NCL250">#REF!</definedName>
    <definedName name="_ncm200" localSheetId="4">#REF!</definedName>
    <definedName name="_ncm200">#REF!</definedName>
    <definedName name="_NCO150" localSheetId="4">#REF!</definedName>
    <definedName name="_NCO150">#REF!</definedName>
    <definedName name="_NCO200" localSheetId="4">#REF!</definedName>
    <definedName name="_NCO200">#REF!</definedName>
    <definedName name="_NCO50" localSheetId="4">#REF!</definedName>
    <definedName name="_NCO50">#REF!</definedName>
    <definedName name="_NET2" localSheetId="4">#REF!</definedName>
    <definedName name="_NET2">#REF!</definedName>
    <definedName name="_nin190" localSheetId="4">#REF!</definedName>
    <definedName name="_nin190">#REF!</definedName>
    <definedName name="_NLF01" localSheetId="4">#REF!</definedName>
    <definedName name="_NLF01">#REF!</definedName>
    <definedName name="_NLF07" localSheetId="4">#REF!</definedName>
    <definedName name="_NLF07">#REF!</definedName>
    <definedName name="_NLF12" localSheetId="4">#REF!</definedName>
    <definedName name="_NLF12">#REF!</definedName>
    <definedName name="_NLF60" localSheetId="4">#REF!</definedName>
    <definedName name="_NLF60">#REF!</definedName>
    <definedName name="_NSO2" hidden="1">{"'Sheet1'!$L$16"}</definedName>
    <definedName name="_Order1" hidden="1">255</definedName>
    <definedName name="_Order2" hidden="1">255</definedName>
    <definedName name="_oto12" localSheetId="4">#REF!</definedName>
    <definedName name="_oto12">#REF!</definedName>
    <definedName name="_PA3" hidden="1">{"'Sheet1'!$L$16"}</definedName>
    <definedName name="_phi10" localSheetId="4">#REF!</definedName>
    <definedName name="_phi10">#REF!</definedName>
    <definedName name="_phi12" localSheetId="4">#REF!</definedName>
    <definedName name="_phi12">#REF!</definedName>
    <definedName name="_phi14" localSheetId="4">#REF!</definedName>
    <definedName name="_phi14">#REF!</definedName>
    <definedName name="_phi16" localSheetId="4">#REF!</definedName>
    <definedName name="_phi16">#REF!</definedName>
    <definedName name="_phi18" localSheetId="4">#REF!</definedName>
    <definedName name="_phi18">#REF!</definedName>
    <definedName name="_phi20" localSheetId="4">#REF!</definedName>
    <definedName name="_phi20">#REF!</definedName>
    <definedName name="_phi22" localSheetId="4">#REF!</definedName>
    <definedName name="_phi22">#REF!</definedName>
    <definedName name="_phi25" localSheetId="4">#REF!</definedName>
    <definedName name="_phi25">#REF!</definedName>
    <definedName name="_phi28" localSheetId="4">#REF!</definedName>
    <definedName name="_phi28">#REF!</definedName>
    <definedName name="_phi6" localSheetId="4">#REF!</definedName>
    <definedName name="_phi6">#REF!</definedName>
    <definedName name="_phi8" localSheetId="4">#REF!</definedName>
    <definedName name="_phi8">#REF!</definedName>
    <definedName name="_phu2" hidden="1">{"'Sheet1'!$L$16"}</definedName>
    <definedName name="_RHH1" localSheetId="4">#REF!</definedName>
    <definedName name="_RHH1">#REF!</definedName>
    <definedName name="_RHH10" localSheetId="4">#REF!</definedName>
    <definedName name="_RHH10">#REF!</definedName>
    <definedName name="_RHP1" localSheetId="4">#REF!</definedName>
    <definedName name="_RHP1">#REF!</definedName>
    <definedName name="_RHP10" localSheetId="4">#REF!</definedName>
    <definedName name="_RHP10">#REF!</definedName>
    <definedName name="_RI1" localSheetId="4">#REF!</definedName>
    <definedName name="_RI1">#REF!</definedName>
    <definedName name="_RI10" localSheetId="4">#REF!</definedName>
    <definedName name="_RI10">#REF!</definedName>
    <definedName name="_RII1" localSheetId="4">#REF!</definedName>
    <definedName name="_RII1">#REF!</definedName>
    <definedName name="_RII10" localSheetId="4">#REF!</definedName>
    <definedName name="_RII10">#REF!</definedName>
    <definedName name="_RIP1" localSheetId="4">#REF!</definedName>
    <definedName name="_RIP1">#REF!</definedName>
    <definedName name="_RIP10" localSheetId="4">#REF!</definedName>
    <definedName name="_RIP10">#REF!</definedName>
    <definedName name="_san108" localSheetId="4">#REF!</definedName>
    <definedName name="_san108">#REF!</definedName>
    <definedName name="_sc1" localSheetId="4">#REF!</definedName>
    <definedName name="_sc1">#REF!</definedName>
    <definedName name="_SC2" localSheetId="4">#REF!</definedName>
    <definedName name="_SC2">#REF!</definedName>
    <definedName name="_sc3" localSheetId="4">#REF!</definedName>
    <definedName name="_sc3">#REF!</definedName>
    <definedName name="_sl2" localSheetId="4">#REF!</definedName>
    <definedName name="_sl2">#REF!</definedName>
    <definedName name="_slg1" localSheetId="4">#REF!</definedName>
    <definedName name="_slg1">#REF!</definedName>
    <definedName name="_slg2" localSheetId="4">#REF!</definedName>
    <definedName name="_slg2">#REF!</definedName>
    <definedName name="_slg3" localSheetId="4">#REF!</definedName>
    <definedName name="_slg3">#REF!</definedName>
    <definedName name="_slg4" localSheetId="4">#REF!</definedName>
    <definedName name="_slg4">#REF!</definedName>
    <definedName name="_slg5" localSheetId="4">#REF!</definedName>
    <definedName name="_slg5">#REF!</definedName>
    <definedName name="_slg6" localSheetId="4">#REF!</definedName>
    <definedName name="_slg6">#REF!</definedName>
    <definedName name="_SN3" localSheetId="4">#REF!</definedName>
    <definedName name="_SN3">#REF!</definedName>
    <definedName name="_Sort" localSheetId="4" hidden="1">#REF!</definedName>
    <definedName name="_Sort" hidden="1">#REF!</definedName>
    <definedName name="_sua20" localSheetId="4">#REF!</definedName>
    <definedName name="_sua20">#REF!</definedName>
    <definedName name="_sua30" localSheetId="4">#REF!</definedName>
    <definedName name="_sua30">#REF!</definedName>
    <definedName name="_T4">[1]XL4Poppy!$C$31</definedName>
    <definedName name="_TB03" localSheetId="4">#REF!</definedName>
    <definedName name="_TB03">#REF!</definedName>
    <definedName name="_TB0902" localSheetId="4">#REF!</definedName>
    <definedName name="_TB0902">#REF!</definedName>
    <definedName name="_TB2002" localSheetId="4">#REF!</definedName>
    <definedName name="_TB2002">#REF!</definedName>
    <definedName name="_td1" hidden="1">{"'Sheet1'!$L$16"}</definedName>
    <definedName name="_tk1111" localSheetId="4">#REF!</definedName>
    <definedName name="_tk1111">#REF!</definedName>
    <definedName name="_tk1112" localSheetId="4">#REF!</definedName>
    <definedName name="_tk1112">#REF!</definedName>
    <definedName name="_tk131" localSheetId="4">#REF!</definedName>
    <definedName name="_tk131">#REF!</definedName>
    <definedName name="_tk1331" localSheetId="4">#REF!</definedName>
    <definedName name="_tk1331">#REF!</definedName>
    <definedName name="_tk139" localSheetId="4">#REF!</definedName>
    <definedName name="_tk139">#REF!</definedName>
    <definedName name="_tk141" localSheetId="4">#REF!</definedName>
    <definedName name="_tk141">#REF!</definedName>
    <definedName name="_tk142" localSheetId="4">#REF!</definedName>
    <definedName name="_tk142">#REF!</definedName>
    <definedName name="_tk144" localSheetId="4">#REF!</definedName>
    <definedName name="_tk144">#REF!</definedName>
    <definedName name="_tk152" localSheetId="4">#REF!</definedName>
    <definedName name="_tk152">#REF!</definedName>
    <definedName name="_tk153" localSheetId="4">#REF!</definedName>
    <definedName name="_tk153">#REF!</definedName>
    <definedName name="_tk154" localSheetId="4">#REF!</definedName>
    <definedName name="_tk154">#REF!</definedName>
    <definedName name="_tk155" localSheetId="4">#REF!</definedName>
    <definedName name="_tk155">#REF!</definedName>
    <definedName name="_tk159" localSheetId="4">#REF!</definedName>
    <definedName name="_tk159">#REF!</definedName>
    <definedName name="_tk214" localSheetId="4">#REF!</definedName>
    <definedName name="_tk214">#REF!</definedName>
    <definedName name="_tk3331" localSheetId="4">#REF!</definedName>
    <definedName name="_tk3331">#REF!</definedName>
    <definedName name="_tk334" localSheetId="4">#REF!</definedName>
    <definedName name="_tk334">#REF!</definedName>
    <definedName name="_tk335" localSheetId="4">#REF!</definedName>
    <definedName name="_tk335">#REF!</definedName>
    <definedName name="_tk336" localSheetId="4">#REF!</definedName>
    <definedName name="_tk336">#REF!</definedName>
    <definedName name="_tk3384" localSheetId="4">#REF!</definedName>
    <definedName name="_tk3384">#REF!</definedName>
    <definedName name="_tk341" localSheetId="4">#REF!</definedName>
    <definedName name="_tk341">#REF!</definedName>
    <definedName name="_tk344" localSheetId="4">#REF!</definedName>
    <definedName name="_tk344">#REF!</definedName>
    <definedName name="_tk413" localSheetId="4">#REF!</definedName>
    <definedName name="_tk413">#REF!</definedName>
    <definedName name="_tk4211" localSheetId="4">#REF!</definedName>
    <definedName name="_tk4211">#REF!</definedName>
    <definedName name="_tk4212" localSheetId="4">#REF!</definedName>
    <definedName name="_tk4212">#REF!</definedName>
    <definedName name="_tk511" localSheetId="4">#REF!</definedName>
    <definedName name="_tk511">#REF!</definedName>
    <definedName name="_tk621" localSheetId="4">#REF!</definedName>
    <definedName name="_tk621">#REF!</definedName>
    <definedName name="_tk627" localSheetId="4">#REF!</definedName>
    <definedName name="_tk627">#REF!</definedName>
    <definedName name="_tk632" localSheetId="4">#REF!</definedName>
    <definedName name="_tk632">#REF!</definedName>
    <definedName name="_tk641" localSheetId="4">#REF!</definedName>
    <definedName name="_tk641">#REF!</definedName>
    <definedName name="_tk642" localSheetId="4">#REF!</definedName>
    <definedName name="_tk642">#REF!</definedName>
    <definedName name="_tk711" localSheetId="4">#REF!</definedName>
    <definedName name="_tk711">#REF!</definedName>
    <definedName name="_tk721" localSheetId="4">#REF!</definedName>
    <definedName name="_tk721">#REF!</definedName>
    <definedName name="_tk811" localSheetId="4">#REF!</definedName>
    <definedName name="_tk811">#REF!</definedName>
    <definedName name="_tk821" localSheetId="4">#REF!</definedName>
    <definedName name="_tk821">#REF!</definedName>
    <definedName name="_tk911" localSheetId="4">#REF!</definedName>
    <definedName name="_tk911">#REF!</definedName>
    <definedName name="_TL1" localSheetId="4">#REF!</definedName>
    <definedName name="_TL1">#REF!</definedName>
    <definedName name="_TL2" localSheetId="4">#REF!</definedName>
    <definedName name="_TL2">#REF!</definedName>
    <definedName name="_TL3" localSheetId="4">#REF!</definedName>
    <definedName name="_TL3">#REF!</definedName>
    <definedName name="_TLA120" localSheetId="4">#REF!</definedName>
    <definedName name="_TLA120">#REF!</definedName>
    <definedName name="_TLA35" localSheetId="4">#REF!</definedName>
    <definedName name="_TLA35">#REF!</definedName>
    <definedName name="_TLA50" localSheetId="4">#REF!</definedName>
    <definedName name="_TLA50">#REF!</definedName>
    <definedName name="_TLA70" localSheetId="4">#REF!</definedName>
    <definedName name="_TLA70">#REF!</definedName>
    <definedName name="_TLA95" localSheetId="4">#REF!</definedName>
    <definedName name="_TLA95">#REF!</definedName>
    <definedName name="_TM02" localSheetId="4">#REF!</definedName>
    <definedName name="_TM02">#REF!</definedName>
    <definedName name="_TML_OBDlg2" hidden="1">TRUE</definedName>
    <definedName name="_TO14" hidden="1">{"'Sheet1'!$L$16"}</definedName>
    <definedName name="_tp2" localSheetId="4">#REF!</definedName>
    <definedName name="_tp2">#REF!</definedName>
    <definedName name="_tt3" hidden="1">{"'Sheet1'!$L$16"}</definedName>
    <definedName name="_tz593" localSheetId="4">#REF!</definedName>
    <definedName name="_tz593">#REF!</definedName>
    <definedName name="_TH1" localSheetId="4">#REF!</definedName>
    <definedName name="_TH1">#REF!</definedName>
    <definedName name="_TH2" localSheetId="4">#REF!</definedName>
    <definedName name="_TH2">#REF!</definedName>
    <definedName name="_TH3" localSheetId="4">#REF!</definedName>
    <definedName name="_TH3">#REF!</definedName>
    <definedName name="_tra100" localSheetId="4">#REF!</definedName>
    <definedName name="_tra100">#REF!</definedName>
    <definedName name="_tra102" localSheetId="4">#REF!</definedName>
    <definedName name="_tra102">#REF!</definedName>
    <definedName name="_tra104" localSheetId="4">#REF!</definedName>
    <definedName name="_tra104">#REF!</definedName>
    <definedName name="_tra106" localSheetId="4">#REF!</definedName>
    <definedName name="_tra106">#REF!</definedName>
    <definedName name="_tra108" localSheetId="4">#REF!</definedName>
    <definedName name="_tra108">#REF!</definedName>
    <definedName name="_tra110" localSheetId="4">#REF!</definedName>
    <definedName name="_tra110">#REF!</definedName>
    <definedName name="_tra112" localSheetId="4">#REF!</definedName>
    <definedName name="_tra112">#REF!</definedName>
    <definedName name="_tra114" localSheetId="4">#REF!</definedName>
    <definedName name="_tra114">#REF!</definedName>
    <definedName name="_tra116" localSheetId="4">#REF!</definedName>
    <definedName name="_tra116">#REF!</definedName>
    <definedName name="_tra118" localSheetId="4">#REF!</definedName>
    <definedName name="_tra118">#REF!</definedName>
    <definedName name="_tra120" localSheetId="4">#REF!</definedName>
    <definedName name="_tra120">#REF!</definedName>
    <definedName name="_tra122" localSheetId="4">#REF!</definedName>
    <definedName name="_tra122">#REF!</definedName>
    <definedName name="_tra124" localSheetId="4">#REF!</definedName>
    <definedName name="_tra124">#REF!</definedName>
    <definedName name="_tra126" localSheetId="4">#REF!</definedName>
    <definedName name="_tra126">#REF!</definedName>
    <definedName name="_tra128" localSheetId="4">#REF!</definedName>
    <definedName name="_tra128">#REF!</definedName>
    <definedName name="_tra130" localSheetId="4">#REF!</definedName>
    <definedName name="_tra130">#REF!</definedName>
    <definedName name="_tra132" localSheetId="4">#REF!</definedName>
    <definedName name="_tra132">#REF!</definedName>
    <definedName name="_tra134" localSheetId="4">#REF!</definedName>
    <definedName name="_tra134">#REF!</definedName>
    <definedName name="_tra136" localSheetId="4">#REF!</definedName>
    <definedName name="_tra136">#REF!</definedName>
    <definedName name="_tra138" localSheetId="4">#REF!</definedName>
    <definedName name="_tra138">#REF!</definedName>
    <definedName name="_tra140" localSheetId="4">#REF!</definedName>
    <definedName name="_tra140">#REF!</definedName>
    <definedName name="_tra70" localSheetId="4">#REF!</definedName>
    <definedName name="_tra70">#REF!</definedName>
    <definedName name="_tra72" localSheetId="4">#REF!</definedName>
    <definedName name="_tra72">#REF!</definedName>
    <definedName name="_tra74" localSheetId="4">#REF!</definedName>
    <definedName name="_tra74">#REF!</definedName>
    <definedName name="_tra76" localSheetId="4">#REF!</definedName>
    <definedName name="_tra76">#REF!</definedName>
    <definedName name="_tra78" localSheetId="4">#REF!</definedName>
    <definedName name="_tra78">#REF!</definedName>
    <definedName name="_tra80" localSheetId="4">#REF!</definedName>
    <definedName name="_tra80">#REF!</definedName>
    <definedName name="_tra82" localSheetId="4">#REF!</definedName>
    <definedName name="_tra82">#REF!</definedName>
    <definedName name="_tra84" localSheetId="4">#REF!</definedName>
    <definedName name="_tra84">#REF!</definedName>
    <definedName name="_tra86" localSheetId="4">#REF!</definedName>
    <definedName name="_tra86">#REF!</definedName>
    <definedName name="_tra88" localSheetId="4">#REF!</definedName>
    <definedName name="_tra88">#REF!</definedName>
    <definedName name="_tra90" localSheetId="4">#REF!</definedName>
    <definedName name="_tra90">#REF!</definedName>
    <definedName name="_tra92" localSheetId="4">#REF!</definedName>
    <definedName name="_tra92">#REF!</definedName>
    <definedName name="_tra94" localSheetId="4">#REF!</definedName>
    <definedName name="_tra94">#REF!</definedName>
    <definedName name="_tra96" localSheetId="4">#REF!</definedName>
    <definedName name="_tra96">#REF!</definedName>
    <definedName name="_tra98" localSheetId="4">#REF!</definedName>
    <definedName name="_tra98">#REF!</definedName>
    <definedName name="_Tru21" hidden="1">{"'Sheet1'!$L$16"}</definedName>
    <definedName name="_ui108" localSheetId="4">#REF!</definedName>
    <definedName name="_ui108">#REF!</definedName>
    <definedName name="_ui180" localSheetId="4">#REF!</definedName>
    <definedName name="_ui180">#REF!</definedName>
    <definedName name="_vc1" localSheetId="4">#REF!</definedName>
    <definedName name="_vc1">#REF!</definedName>
    <definedName name="_vc2" localSheetId="4">#REF!</definedName>
    <definedName name="_vc2">#REF!</definedName>
    <definedName name="_vc3" localSheetId="4">#REF!</definedName>
    <definedName name="_vc3">#REF!</definedName>
    <definedName name="_VC400" localSheetId="4">#REF!</definedName>
    <definedName name="_VC400">#REF!</definedName>
    <definedName name="_VC5" hidden="1">{"'Sheet1'!$L$16"}</definedName>
    <definedName name="_VL100" localSheetId="4">#REF!</definedName>
    <definedName name="_VL100">#REF!</definedName>
    <definedName name="_vl150" localSheetId="4">#REF!</definedName>
    <definedName name="_vl150">#REF!</definedName>
    <definedName name="_VL200" localSheetId="4">#REF!</definedName>
    <definedName name="_VL200">#REF!</definedName>
    <definedName name="_VL250" localSheetId="4">#REF!</definedName>
    <definedName name="_VL250">#REF!</definedName>
    <definedName name="_vl50" localSheetId="4">#REF!</definedName>
    <definedName name="_vl50">#REF!</definedName>
    <definedName name="_VLI150" localSheetId="4">#REF!</definedName>
    <definedName name="_VLI150">#REF!</definedName>
    <definedName name="_VLI200" localSheetId="4">#REF!</definedName>
    <definedName name="_VLI200">#REF!</definedName>
    <definedName name="_VLI50" localSheetId="4">#REF!</definedName>
    <definedName name="_VLI50">#REF!</definedName>
    <definedName name="_xm30" localSheetId="4">#REF!</definedName>
    <definedName name="_xm30">#REF!</definedName>
    <definedName name="a." localSheetId="4">#REF!</definedName>
    <definedName name="a.">#REF!</definedName>
    <definedName name="a_min" localSheetId="4">#REF!</definedName>
    <definedName name="a_min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 localSheetId="4">#REF!</definedName>
    <definedName name="a1.1">#REF!</definedName>
    <definedName name="A120_" localSheetId="4">#REF!</definedName>
    <definedName name="A120_">#REF!</definedName>
    <definedName name="a277Print_Titles" localSheetId="4">#REF!</definedName>
    <definedName name="a277Print_Titles">#REF!</definedName>
    <definedName name="A35_" localSheetId="4">#REF!</definedName>
    <definedName name="A35_">#REF!</definedName>
    <definedName name="A50_" localSheetId="4">#REF!</definedName>
    <definedName name="A50_">#REF!</definedName>
    <definedName name="A70_" localSheetId="4">#REF!</definedName>
    <definedName name="A70_">#REF!</definedName>
    <definedName name="A95_" localSheetId="4">#REF!</definedName>
    <definedName name="A95_">#REF!</definedName>
    <definedName name="AA" localSheetId="4">#REF!</definedName>
    <definedName name="AA">#REF!</definedName>
    <definedName name="aAAA" localSheetId="4">#REF!</definedName>
    <definedName name="aAAA">#REF!</definedName>
    <definedName name="aabb" localSheetId="4">#REF!</definedName>
    <definedName name="aabb">#REF!</definedName>
    <definedName name="Ab" localSheetId="4">#REF!</definedName>
    <definedName name="Ab">#REF!</definedName>
    <definedName name="abba" localSheetId="4">#REF!</definedName>
    <definedName name="abba">#REF!</definedName>
    <definedName name="AC120_" localSheetId="4">#REF!</definedName>
    <definedName name="AC120_">#REF!</definedName>
    <definedName name="AC35_" localSheetId="4">#REF!</definedName>
    <definedName name="AC35_">#REF!</definedName>
    <definedName name="AC50_" localSheetId="4">#REF!</definedName>
    <definedName name="AC50_">#REF!</definedName>
    <definedName name="AC70_" localSheetId="4">#REF!</definedName>
    <definedName name="AC70_">#REF!</definedName>
    <definedName name="AC95_" localSheetId="4">#REF!</definedName>
    <definedName name="AC95_">#REF!</definedName>
    <definedName name="acbtb" localSheetId="4">#REF!</definedName>
    <definedName name="acbtb">#REF!</definedName>
    <definedName name="Acc_Payable" localSheetId="4">#REF!</definedName>
    <definedName name="Acc_Payable">#REF!</definedName>
    <definedName name="Acc_Receivable" localSheetId="4">#REF!</definedName>
    <definedName name="Acc_Receivable">#REF!</definedName>
    <definedName name="AccessDatabase" hidden="1">"C:\Documents and Settings\trong.tran\My Documents\Phieu thu chi.mdb"</definedName>
    <definedName name="Act_tec" localSheetId="4">#REF!</definedName>
    <definedName name="Act_tec">#REF!</definedName>
    <definedName name="adb" localSheetId="4">#REF!</definedName>
    <definedName name="adb">#REF!</definedName>
    <definedName name="Address" localSheetId="4">#REF!</definedName>
    <definedName name="Address">#REF!</definedName>
    <definedName name="ADEQ" localSheetId="4">#REF!</definedName>
    <definedName name="ADEQ">#REF!</definedName>
    <definedName name="adg" localSheetId="4">#REF!</definedName>
    <definedName name="adg">#REF!</definedName>
    <definedName name="AEZ" localSheetId="4">#REF!</definedName>
    <definedName name="AEZ">#REF!</definedName>
    <definedName name="ag15F80" localSheetId="4">#REF!</definedName>
    <definedName name="ag15F80">#REF!</definedName>
    <definedName name="aK_cap" localSheetId="4">#REF!</definedName>
    <definedName name="aK_cap">#REF!</definedName>
    <definedName name="aK_con" localSheetId="4">#REF!</definedName>
    <definedName name="aK_con">#REF!</definedName>
    <definedName name="aK_dep" localSheetId="4">#REF!</definedName>
    <definedName name="aK_dep">#REF!</definedName>
    <definedName name="aK_dis" localSheetId="4">#REF!</definedName>
    <definedName name="aK_dis">#REF!</definedName>
    <definedName name="aK_imm" localSheetId="4">#REF!</definedName>
    <definedName name="aK_imm">#REF!</definedName>
    <definedName name="aK_rof" localSheetId="4">#REF!</definedName>
    <definedName name="aK_rof">#REF!</definedName>
    <definedName name="aK_ron" localSheetId="4">#REF!</definedName>
    <definedName name="aK_ron">#REF!</definedName>
    <definedName name="aK_run" localSheetId="4">#REF!</definedName>
    <definedName name="aK_run">#REF!</definedName>
    <definedName name="aK_sed" localSheetId="4">#REF!</definedName>
    <definedName name="aK_sed">#REF!</definedName>
    <definedName name="alfa" localSheetId="4">#REF!</definedName>
    <definedName name="alfa">#REF!</definedName>
    <definedName name="Alfan" localSheetId="4">#REF!</definedName>
    <definedName name="Alfan">#REF!</definedName>
    <definedName name="All_Item" localSheetId="4">#REF!</definedName>
    <definedName name="All_Item">#REF!</definedName>
    <definedName name="ALPIN">#N/A</definedName>
    <definedName name="ALPJYOU">#N/A</definedName>
    <definedName name="ALPTOI">#N/A</definedName>
    <definedName name="am." localSheetId="4">#REF!</definedName>
    <definedName name="am.">#REF!</definedName>
    <definedName name="aN_cap" localSheetId="4">#REF!</definedName>
    <definedName name="aN_cap">#REF!</definedName>
    <definedName name="aN_con" localSheetId="4">#REF!</definedName>
    <definedName name="aN_con">#REF!</definedName>
    <definedName name="aN_dep" localSheetId="4">#REF!</definedName>
    <definedName name="aN_dep">#REF!</definedName>
    <definedName name="aN_fix" localSheetId="4">#REF!</definedName>
    <definedName name="aN_fix">#REF!</definedName>
    <definedName name="aN_imm" localSheetId="4">#REF!</definedName>
    <definedName name="aN_imm">#REF!</definedName>
    <definedName name="aN_rof" localSheetId="4">#REF!</definedName>
    <definedName name="aN_rof">#REF!</definedName>
    <definedName name="aN_ron" localSheetId="4">#REF!</definedName>
    <definedName name="aN_ron">#REF!</definedName>
    <definedName name="aN_run" localSheetId="4">#REF!</definedName>
    <definedName name="aN_run">#REF!</definedName>
    <definedName name="aN_sed" localSheetId="4">#REF!</definedName>
    <definedName name="aN_sed">#REF!</definedName>
    <definedName name="anpha" localSheetId="4">#REF!</definedName>
    <definedName name="anpha">#REF!</definedName>
    <definedName name="anscount" hidden="1">1</definedName>
    <definedName name="Antoan" hidden="1">{"'Sheet1'!$L$16"}</definedName>
    <definedName name="aP_cap" localSheetId="4">#REF!</definedName>
    <definedName name="aP_cap">#REF!</definedName>
    <definedName name="aP_con" localSheetId="4">#REF!</definedName>
    <definedName name="aP_con">#REF!</definedName>
    <definedName name="aP_dep" localSheetId="4">#REF!</definedName>
    <definedName name="aP_dep">#REF!</definedName>
    <definedName name="aP_dis" localSheetId="4">#REF!</definedName>
    <definedName name="aP_dis">#REF!</definedName>
    <definedName name="aP_imm" localSheetId="4">#REF!</definedName>
    <definedName name="aP_imm">#REF!</definedName>
    <definedName name="aP_rof" localSheetId="4">#REF!</definedName>
    <definedName name="aP_rof">#REF!</definedName>
    <definedName name="aP_ron" localSheetId="4">#REF!</definedName>
    <definedName name="aP_ron">#REF!</definedName>
    <definedName name="aP_run" localSheetId="4">#REF!</definedName>
    <definedName name="aP_run">#REF!</definedName>
    <definedName name="aP_sed" localSheetId="4">#REF!</definedName>
    <definedName name="aP_sed">#REF!</definedName>
    <definedName name="AS2DocOpenMode" hidden="1">"AS2DocumentEdit"</definedName>
    <definedName name="asd">{"Book1","Dt tonghop.xls"}</definedName>
    <definedName name="asdf" hidden="1">{#N/A,#N/A,FALSE,"Chi tiÆt"}</definedName>
    <definedName name="at1.5" localSheetId="4">#REF!</definedName>
    <definedName name="at1.5">#REF!</definedName>
    <definedName name="atg" localSheetId="4">#REF!</definedName>
    <definedName name="atg">#REF!</definedName>
    <definedName name="atgoi" localSheetId="4">#REF!</definedName>
    <definedName name="atgoi">#REF!</definedName>
    <definedName name="ATGT" hidden="1">{"'Sheet1'!$L$16"}</definedName>
    <definedName name="auto" localSheetId="4">#REF!</definedName>
    <definedName name="auto">#REF!</definedName>
    <definedName name="Av" localSheetId="4">#REF!</definedName>
    <definedName name="Av">#REF!</definedName>
    <definedName name="b_dd1" localSheetId="4">#REF!</definedName>
    <definedName name="b_dd1">#REF!</definedName>
    <definedName name="b_DL" localSheetId="4">#REF!</definedName>
    <definedName name="b_DL">#REF!</definedName>
    <definedName name="b_eh" localSheetId="4">#REF!</definedName>
    <definedName name="b_eh">#REF!</definedName>
    <definedName name="b_eh1" localSheetId="4">#REF!</definedName>
    <definedName name="b_eh1">#REF!</definedName>
    <definedName name="b_ev" localSheetId="4">#REF!</definedName>
    <definedName name="b_ev">#REF!</definedName>
    <definedName name="b_ev1" localSheetId="4">#REF!</definedName>
    <definedName name="b_ev1">#REF!</definedName>
    <definedName name="b_FR" localSheetId="4">#REF!</definedName>
    <definedName name="b_FR">#REF!</definedName>
    <definedName name="b_fr1" localSheetId="4">#REF!</definedName>
    <definedName name="b_fr1">#REF!</definedName>
    <definedName name="B_Isc" localSheetId="4">#REF!</definedName>
    <definedName name="B_Isc">#REF!</definedName>
    <definedName name="b_LL" localSheetId="4">#REF!</definedName>
    <definedName name="b_LL">#REF!</definedName>
    <definedName name="b_ll1" localSheetId="4">#REF!</definedName>
    <definedName name="b_ll1">#REF!</definedName>
    <definedName name="b_min" localSheetId="4">#REF!</definedName>
    <definedName name="b_min">#REF!</definedName>
    <definedName name="b_WL" localSheetId="4">#REF!</definedName>
    <definedName name="b_WL">#REF!</definedName>
    <definedName name="b_WL1" localSheetId="4">#REF!</definedName>
    <definedName name="b_WL1">#REF!</definedName>
    <definedName name="b_WS" localSheetId="4">#REF!</definedName>
    <definedName name="b_WS">#REF!</definedName>
    <definedName name="b_ws1" localSheetId="4">#REF!</definedName>
    <definedName name="b_ws1">#REF!</definedName>
    <definedName name="b60x" localSheetId="4">#REF!</definedName>
    <definedName name="b60x">#REF!</definedName>
    <definedName name="b80x" localSheetId="4">#REF!</definedName>
    <definedName name="b80x">#REF!</definedName>
    <definedName name="bac3.5">12971</definedName>
    <definedName name="bac3.7">13180</definedName>
    <definedName name="bac4.5">14925</definedName>
    <definedName name="BacKan" localSheetId="4">#REF!</definedName>
    <definedName name="BacKan">#REF!</definedName>
    <definedName name="ban" localSheetId="4">#REF!</definedName>
    <definedName name="ban">#REF!</definedName>
    <definedName name="BanQLDA" localSheetId="4">#REF!</definedName>
    <definedName name="BanQLDA">#REF!</definedName>
    <definedName name="Bang_cly" localSheetId="4">#REF!</definedName>
    <definedName name="Bang_cly">#REF!</definedName>
    <definedName name="Bang_CVC" localSheetId="4">#REF!</definedName>
    <definedName name="Bang_CVC">#REF!</definedName>
    <definedName name="BANG_CHI_TIET_THI_NGHIEM_DZ0.4KV" localSheetId="4">#REF!</definedName>
    <definedName name="BANG_CHI_TIET_THI_NGHIEM_DZ0.4KV">#REF!</definedName>
    <definedName name="bang_gia" localSheetId="4">#REF!</definedName>
    <definedName name="bang_gia">#REF!</definedName>
    <definedName name="bang_ke_nop_nsach" localSheetId="4">#REF!</definedName>
    <definedName name="bang_ke_nop_nsach">#REF!</definedName>
    <definedName name="BANG_TONG_HOP_DZ0.4KV" localSheetId="4">#REF!</definedName>
    <definedName name="BANG_TONG_HOP_DZ0.4KV">#REF!</definedName>
    <definedName name="BANG_TONG_HOP_KHO_BAI" localSheetId="4">#REF!</definedName>
    <definedName name="BANG_TONG_HOP_KHO_BAI">#REF!</definedName>
    <definedName name="BANG_TONG_HOP_TBA" localSheetId="4">#REF!</definedName>
    <definedName name="BANG_TONG_HOP_TBA">#REF!</definedName>
    <definedName name="Bang_travl" localSheetId="4">#REF!</definedName>
    <definedName name="Bang_travl">#REF!</definedName>
    <definedName name="BANG1" localSheetId="4">#REF!</definedName>
    <definedName name="BANG1">#REF!</definedName>
    <definedName name="bangchu" localSheetId="4">#REF!</definedName>
    <definedName name="bangchu">#REF!</definedName>
    <definedName name="BangGiaVL_Q" localSheetId="4">#REF!</definedName>
    <definedName name="BangGiaVL_Q">#REF!</definedName>
    <definedName name="BangMa" localSheetId="4">#REF!</definedName>
    <definedName name="BangMa">#REF!</definedName>
    <definedName name="bangtinh" localSheetId="4">#REF!</definedName>
    <definedName name="bangtinh">#REF!</definedName>
    <definedName name="BarData" localSheetId="4">#REF!</definedName>
    <definedName name="BarData">#REF!</definedName>
    <definedName name="BB" localSheetId="4">#REF!</definedName>
    <definedName name="BB">#REF!</definedName>
    <definedName name="Bbb" localSheetId="4">#REF!</definedName>
    <definedName name="Bbb">#REF!</definedName>
    <definedName name="Bbtt" localSheetId="4">#REF!</definedName>
    <definedName name="Bbtt">#REF!</definedName>
    <definedName name="Bc" localSheetId="4">#REF!</definedName>
    <definedName name="Bc">#REF!</definedName>
    <definedName name="Bcb" localSheetId="4">#REF!</definedName>
    <definedName name="Bcb">#REF!</definedName>
    <definedName name="Bctt" localSheetId="4">#REF!</definedName>
    <definedName name="Bctt">#REF!</definedName>
    <definedName name="BE100M" localSheetId="4">#REF!</definedName>
    <definedName name="BE100M">#REF!</definedName>
    <definedName name="BE50M" localSheetId="4">#REF!</definedName>
    <definedName name="BE50M">#REF!</definedName>
    <definedName name="benuoc" localSheetId="4">#REF!</definedName>
    <definedName name="benuoc">#REF!</definedName>
    <definedName name="bengam" localSheetId="4">#REF!</definedName>
    <definedName name="bengam">#REF!</definedName>
    <definedName name="beta" localSheetId="4">#REF!</definedName>
    <definedName name="beta">#REF!</definedName>
    <definedName name="Bgc" localSheetId="4">#REF!</definedName>
    <definedName name="Bgc">#REF!</definedName>
    <definedName name="BGS" localSheetId="4">#REF!</definedName>
    <definedName name="BGS">#REF!</definedName>
    <definedName name="Bgiang" hidden="1">{"'Sheet1'!$L$16"}</definedName>
    <definedName name="bia" localSheetId="4">#REF!</definedName>
    <definedName name="bia">#REF!</definedName>
    <definedName name="Binhduong" localSheetId="4">#REF!</definedName>
    <definedName name="Binhduong">#REF!</definedName>
    <definedName name="Binhphuoc" localSheetId="4">#REF!</definedName>
    <definedName name="Binhphuoc">#REF!</definedName>
    <definedName name="Bio_tec" localSheetId="4">#REF!</definedName>
    <definedName name="Bio_tec">#REF!</definedName>
    <definedName name="Blc" localSheetId="4">#REF!</definedName>
    <definedName name="Blc">#REF!</definedName>
    <definedName name="blong" localSheetId="4">#REF!</definedName>
    <definedName name="blong">#REF!</definedName>
    <definedName name="Bmn" localSheetId="4">#REF!</definedName>
    <definedName name="Bmn">#REF!</definedName>
    <definedName name="bN_fix" localSheetId="4">#REF!</definedName>
    <definedName name="bN_fix">#REF!</definedName>
    <definedName name="Bnc" localSheetId="4">#REF!</definedName>
    <definedName name="Bnc">#REF!</definedName>
    <definedName name="bombt50" localSheetId="4">#REF!</definedName>
    <definedName name="bombt50">#REF!</definedName>
    <definedName name="bombt60" localSheetId="4">#REF!</definedName>
    <definedName name="bombt60">#REF!</definedName>
    <definedName name="bomnuoc20kw" localSheetId="4">#REF!</definedName>
    <definedName name="bomnuoc20kw">#REF!</definedName>
    <definedName name="bomvua1.5" localSheetId="4">#REF!</definedName>
    <definedName name="bomvua1.5">#REF!</definedName>
    <definedName name="Book2" localSheetId="4">#REF!</definedName>
    <definedName name="Book2">#REF!</definedName>
    <definedName name="booking_CoGS" localSheetId="4">#REF!</definedName>
    <definedName name="booking_CoGS">#REF!</definedName>
    <definedName name="BOQ" localSheetId="4">#REF!</definedName>
    <definedName name="BOQ">#REF!</definedName>
    <definedName name="botda" localSheetId="4">#REF!</definedName>
    <definedName name="botda">#REF!</definedName>
    <definedName name="bp" localSheetId="4">#REF!</definedName>
    <definedName name="bp">#REF!</definedName>
    <definedName name="bpm" localSheetId="4">#REF!</definedName>
    <definedName name="bpm">#REF!</definedName>
    <definedName name="Bptc" localSheetId="4">#REF!</definedName>
    <definedName name="Bptc">#REF!</definedName>
    <definedName name="Bs" localSheetId="4">#REF!</definedName>
    <definedName name="Bs">#REF!</definedName>
    <definedName name="Bsb" localSheetId="4">#REF!</definedName>
    <definedName name="Bsb">#REF!</definedName>
    <definedName name="BSM" localSheetId="4">#REF!</definedName>
    <definedName name="BSM">#REF!</definedName>
    <definedName name="Bstt" localSheetId="4">#REF!</definedName>
    <definedName name="Bstt">#REF!</definedName>
    <definedName name="bt" localSheetId="4">#REF!</definedName>
    <definedName name="bt">#REF!</definedName>
    <definedName name="BT_A1" localSheetId="4">#REF!</definedName>
    <definedName name="BT_A1">#REF!</definedName>
    <definedName name="BT_A2.1" localSheetId="4">#REF!</definedName>
    <definedName name="BT_A2.1">#REF!</definedName>
    <definedName name="BT_A2.2" localSheetId="4">#REF!</definedName>
    <definedName name="BT_A2.2">#REF!</definedName>
    <definedName name="BT_B1" localSheetId="4">#REF!</definedName>
    <definedName name="BT_B1">#REF!</definedName>
    <definedName name="BT_B2" localSheetId="4">#REF!</definedName>
    <definedName name="BT_B2">#REF!</definedName>
    <definedName name="BT_C1" localSheetId="4">#REF!</definedName>
    <definedName name="BT_C1">#REF!</definedName>
    <definedName name="BT_loai_A2.1" localSheetId="4">#REF!</definedName>
    <definedName name="BT_loai_A2.1">#REF!</definedName>
    <definedName name="BT_P1" localSheetId="4">#REF!</definedName>
    <definedName name="BT_P1">#REF!</definedName>
    <definedName name="btcocM400" localSheetId="4">#REF!</definedName>
    <definedName name="btcocM400">#REF!</definedName>
    <definedName name="BTcot" localSheetId="4">#REF!</definedName>
    <definedName name="BTcot">#REF!</definedName>
    <definedName name="Btcot1" localSheetId="4">#REF!</definedName>
    <definedName name="Btcot1">#REF!</definedName>
    <definedName name="btchiuaxitm300" localSheetId="4">#REF!</definedName>
    <definedName name="btchiuaxitm300">#REF!</definedName>
    <definedName name="BTchiuaxm200" localSheetId="4">#REF!</definedName>
    <definedName name="BTchiuaxm200">#REF!</definedName>
    <definedName name="BTlotm100" localSheetId="4">#REF!</definedName>
    <definedName name="BTlotm100">#REF!</definedName>
    <definedName name="BTPCP" localSheetId="4">#REF!</definedName>
    <definedName name="BTPCP">#REF!</definedName>
    <definedName name="BU_CHENH_LECH_TBA" localSheetId="4">#REF!</definedName>
    <definedName name="BU_CHENH_LECH_TBA">#REF!</definedName>
    <definedName name="bua1.2" localSheetId="4">#REF!</definedName>
    <definedName name="bua1.2">#REF!</definedName>
    <definedName name="bua1.8" localSheetId="4">#REF!</definedName>
    <definedName name="bua1.8">#REF!</definedName>
    <definedName name="buarung170" localSheetId="4">#REF!</definedName>
    <definedName name="buarung170">#REF!</definedName>
    <definedName name="bùc">{"Book1","Dt tonghop.xls"}</definedName>
    <definedName name="Bulongma">8700</definedName>
    <definedName name="Bulongthepcoctiepdia" localSheetId="4">#REF!</definedName>
    <definedName name="Bulongthepcoctiepdia">#REF!</definedName>
    <definedName name="Button_26">"SOKTMAY1003_SOQUI_VND__List"</definedName>
    <definedName name="Button_28">"SOKTMAY1003_SOQUI_VND__List"</definedName>
    <definedName name="bv" localSheetId="4">#REF!</definedName>
    <definedName name="bv">#REF!</definedName>
    <definedName name="BVCISUMMARY" localSheetId="4">#REF!</definedName>
    <definedName name="BVCISUMMARY">#REF!</definedName>
    <definedName name="bvt" localSheetId="4">#REF!</definedName>
    <definedName name="bvt">#REF!</definedName>
    <definedName name="bvtb" localSheetId="4">#REF!</definedName>
    <definedName name="bvtb">#REF!</definedName>
    <definedName name="bvttt" localSheetId="4">#REF!</definedName>
    <definedName name="bvttt">#REF!</definedName>
    <definedName name="BŸo_cŸo_täng_hìp_giŸ_trÙ_t_i_s_n_câ__Ùnh" localSheetId="4">#REF!</definedName>
    <definedName name="BŸo_cŸo_täng_hìp_giŸ_trÙ_t_i_s_n_câ__Ùnh">#REF!</definedName>
    <definedName name="C.1.1..Phat_tuyen" localSheetId="4">#REF!</definedName>
    <definedName name="C.1.1..Phat_tuyen">#REF!</definedName>
    <definedName name="C.1.10..VC_Thu_cong_CG" localSheetId="4">#REF!</definedName>
    <definedName name="C.1.10..VC_Thu_cong_CG">#REF!</definedName>
    <definedName name="C.1.2..Chat_cay_thu_cong" localSheetId="4">#REF!</definedName>
    <definedName name="C.1.2..Chat_cay_thu_cong">#REF!</definedName>
    <definedName name="C.1.3..Chat_cay_may" localSheetId="4">#REF!</definedName>
    <definedName name="C.1.3..Chat_cay_may">#REF!</definedName>
    <definedName name="C.1.4..Dao_goc_cay" localSheetId="4">#REF!</definedName>
    <definedName name="C.1.4..Dao_goc_cay">#REF!</definedName>
    <definedName name="C.1.5..Lam_duong_tam" localSheetId="4">#REF!</definedName>
    <definedName name="C.1.5..Lam_duong_tam">#REF!</definedName>
    <definedName name="C.1.6..Lam_cau_tam" localSheetId="4">#REF!</definedName>
    <definedName name="C.1.6..Lam_cau_tam">#REF!</definedName>
    <definedName name="C.1.7..Rai_da_chong_lun" localSheetId="4">#REF!</definedName>
    <definedName name="C.1.7..Rai_da_chong_lun">#REF!</definedName>
    <definedName name="C.1.8..Lam_kho_tam" localSheetId="4">#REF!</definedName>
    <definedName name="C.1.8..Lam_kho_tam">#REF!</definedName>
    <definedName name="C.1.8..San_mat_bang" localSheetId="4">#REF!</definedName>
    <definedName name="C.1.8..San_mat_bang">#REF!</definedName>
    <definedName name="C.2.1..VC_Thu_cong" localSheetId="4">#REF!</definedName>
    <definedName name="C.2.1..VC_Thu_cong">#REF!</definedName>
    <definedName name="C.2.2..VC_T_cong_CG" localSheetId="4">#REF!</definedName>
    <definedName name="C.2.2..VC_T_cong_CG">#REF!</definedName>
    <definedName name="C.2.3..Boc_do" localSheetId="4">#REF!</definedName>
    <definedName name="C.2.3..Boc_do">#REF!</definedName>
    <definedName name="C.3.1..Dao_dat_mong_cot" localSheetId="4">#REF!</definedName>
    <definedName name="C.3.1..Dao_dat_mong_cot">#REF!</definedName>
    <definedName name="C.3.2..Dao_dat_de_dap" localSheetId="4">#REF!</definedName>
    <definedName name="C.3.2..Dao_dat_de_dap">#REF!</definedName>
    <definedName name="C.3.3..Dap_dat_mong" localSheetId="4">#REF!</definedName>
    <definedName name="C.3.3..Dap_dat_mong">#REF!</definedName>
    <definedName name="C.3.4..Dao_dap_TDia" localSheetId="4">#REF!</definedName>
    <definedName name="C.3.4..Dao_dap_TDia">#REF!</definedName>
    <definedName name="C.3.5..Dap_bo_bao" localSheetId="4">#REF!</definedName>
    <definedName name="C.3.5..Dap_bo_bao">#REF!</definedName>
    <definedName name="C.3.6..Bom_tat_nuoc" localSheetId="4">#REF!</definedName>
    <definedName name="C.3.6..Bom_tat_nuoc">#REF!</definedName>
    <definedName name="C.3.7..Dao_bun" localSheetId="4">#REF!</definedName>
    <definedName name="C.3.7..Dao_bun">#REF!</definedName>
    <definedName name="C.3.8..Dap_cat_CT" localSheetId="4">#REF!</definedName>
    <definedName name="C.3.8..Dap_cat_CT">#REF!</definedName>
    <definedName name="C.3.9..Dao_pha_da" localSheetId="4">#REF!</definedName>
    <definedName name="C.3.9..Dao_pha_da">#REF!</definedName>
    <definedName name="C.4.1.Cot_thep" localSheetId="4">#REF!</definedName>
    <definedName name="C.4.1.Cot_thep">#REF!</definedName>
    <definedName name="C.4.2..Van_khuon" localSheetId="4">#REF!</definedName>
    <definedName name="C.4.2..Van_khuon">#REF!</definedName>
    <definedName name="C.4.3..Be_tong" localSheetId="4">#REF!</definedName>
    <definedName name="C.4.3..Be_tong">#REF!</definedName>
    <definedName name="C.4.4..Lap_BT_D.San" localSheetId="4">#REF!</definedName>
    <definedName name="C.4.4..Lap_BT_D.San">#REF!</definedName>
    <definedName name="C.4.5..Xay_da_hoc" localSheetId="4">#REF!</definedName>
    <definedName name="C.4.5..Xay_da_hoc">#REF!</definedName>
    <definedName name="C.4.6..Dong_coc" localSheetId="4">#REF!</definedName>
    <definedName name="C.4.6..Dong_coc">#REF!</definedName>
    <definedName name="C.4.7..Quet_Bi_tum" localSheetId="4">#REF!</definedName>
    <definedName name="C.4.7..Quet_Bi_tum">#REF!</definedName>
    <definedName name="C.5.1..Lap_cot_thep" localSheetId="4">#REF!</definedName>
    <definedName name="C.5.1..Lap_cot_thep">#REF!</definedName>
    <definedName name="C.5.2..Lap_cot_BT" localSheetId="4">#REF!</definedName>
    <definedName name="C.5.2..Lap_cot_BT">#REF!</definedName>
    <definedName name="C.5.3..Lap_dat_xa" localSheetId="4">#REF!</definedName>
    <definedName name="C.5.3..Lap_dat_xa">#REF!</definedName>
    <definedName name="C.5.4..Lap_tiep_dia" localSheetId="4">#REF!</definedName>
    <definedName name="C.5.4..Lap_tiep_dia">#REF!</definedName>
    <definedName name="C.5.5..Son_sat_thep" localSheetId="4">#REF!</definedName>
    <definedName name="C.5.5..Son_sat_thep">#REF!</definedName>
    <definedName name="C.6.1..Lap_su_dung" localSheetId="4">#REF!</definedName>
    <definedName name="C.6.1..Lap_su_dung">#REF!</definedName>
    <definedName name="C.6.2..Lap_su_CS" localSheetId="4">#REF!</definedName>
    <definedName name="C.6.2..Lap_su_CS">#REF!</definedName>
    <definedName name="C.6.3..Su_chuoi_do" localSheetId="4">#REF!</definedName>
    <definedName name="C.6.3..Su_chuoi_do">#REF!</definedName>
    <definedName name="C.6.4..Su_chuoi_neo" localSheetId="4">#REF!</definedName>
    <definedName name="C.6.4..Su_chuoi_neo">#REF!</definedName>
    <definedName name="C.6.5..Lap_phu_kien" localSheetId="4">#REF!</definedName>
    <definedName name="C.6.5..Lap_phu_kien">#REF!</definedName>
    <definedName name="C.6.6..Ep_noi_day" localSheetId="4">#REF!</definedName>
    <definedName name="C.6.6..Ep_noi_day">#REF!</definedName>
    <definedName name="C.6.7..KD_vuot_CN" localSheetId="4">#REF!</definedName>
    <definedName name="C.6.7..KD_vuot_CN">#REF!</definedName>
    <definedName name="C.6.8..Rai_cang_day" localSheetId="4">#REF!</definedName>
    <definedName name="C.6.8..Rai_cang_day">#REF!</definedName>
    <definedName name="C.6.9..Cap_quang" localSheetId="4">#REF!</definedName>
    <definedName name="C.6.9..Cap_quang">#REF!</definedName>
    <definedName name="C_" localSheetId="4">#REF!</definedName>
    <definedName name="C_">#REF!</definedName>
    <definedName name="c_n" localSheetId="4">#REF!</definedName>
    <definedName name="c_n">#REF!</definedName>
    <definedName name="c5." localSheetId="4">#REF!</definedName>
    <definedName name="c5.">#REF!</definedName>
    <definedName name="ca.1111" localSheetId="4">#REF!</definedName>
    <definedName name="ca.1111">#REF!</definedName>
    <definedName name="ca.1111.th" localSheetId="4">#REF!</definedName>
    <definedName name="ca.1111.th">#REF!</definedName>
    <definedName name="CACAU">298161</definedName>
    <definedName name="cácte" localSheetId="4">#REF!</definedName>
    <definedName name="cácte">#REF!</definedName>
    <definedName name="Cachdienchuoi" localSheetId="4">#REF!</definedName>
    <definedName name="Cachdienchuoi">#REF!</definedName>
    <definedName name="Cachdiendung" localSheetId="4">#REF!</definedName>
    <definedName name="Cachdiendung">#REF!</definedName>
    <definedName name="Cachdienhaap" localSheetId="4">#REF!</definedName>
    <definedName name="Cachdienhaap">#REF!</definedName>
    <definedName name="Candoi131" localSheetId="4">#REF!</definedName>
    <definedName name="Candoi131">#REF!</definedName>
    <definedName name="Candoi141" localSheetId="4">#REF!</definedName>
    <definedName name="Candoi141">#REF!</definedName>
    <definedName name="Candoi155" localSheetId="4">#REF!</definedName>
    <definedName name="Candoi155">#REF!</definedName>
    <definedName name="Candoi331" localSheetId="4">#REF!</definedName>
    <definedName name="Candoi331">#REF!</definedName>
    <definedName name="Canon" localSheetId="4">#REF!</definedName>
    <definedName name="Canon">#REF!</definedName>
    <definedName name="cao" localSheetId="4">#REF!</definedName>
    <definedName name="cao">#REF!</definedName>
    <definedName name="cap" localSheetId="4">#REF!</definedName>
    <definedName name="cap">#REF!</definedName>
    <definedName name="Cap_DUL_doc_B" localSheetId="4">#REF!</definedName>
    <definedName name="Cap_DUL_doc_B">#REF!</definedName>
    <definedName name="CAP_DUL_ngang_B" localSheetId="4">#REF!</definedName>
    <definedName name="CAP_DUL_ngang_B">#REF!</definedName>
    <definedName name="cap0.7" localSheetId="4">#REF!</definedName>
    <definedName name="cap0.7">#REF!</definedName>
    <definedName name="capdul" localSheetId="4">#REF!</definedName>
    <definedName name="capdul">#REF!</definedName>
    <definedName name="capphoi" localSheetId="4">#REF!</definedName>
    <definedName name="capphoi">#REF!</definedName>
    <definedName name="casing" localSheetId="4">#REF!</definedName>
    <definedName name="casing">#REF!</definedName>
    <definedName name="Cat" localSheetId="4">#REF!</definedName>
    <definedName name="Cat">#REF!</definedName>
    <definedName name="catcap" localSheetId="4">#REF!</definedName>
    <definedName name="catcap">#REF!</definedName>
    <definedName name="Category_All" localSheetId="4">#REF!</definedName>
    <definedName name="Category_All">#REF!</definedName>
    <definedName name="CATIN">#N/A</definedName>
    <definedName name="CATJYOU">#N/A</definedName>
    <definedName name="catm" localSheetId="4">#REF!</definedName>
    <definedName name="catm">#REF!</definedName>
    <definedName name="catn" localSheetId="4">#REF!</definedName>
    <definedName name="catn">#REF!</definedName>
    <definedName name="CATSYU">#N/A</definedName>
    <definedName name="catuon" localSheetId="4">#REF!</definedName>
    <definedName name="catuon">#REF!</definedName>
    <definedName name="catvang" localSheetId="4">#REF!</definedName>
    <definedName name="catvang">#REF!</definedName>
    <definedName name="CATREC">#N/A</definedName>
    <definedName name="CauCong2" localSheetId="4">#REF!</definedName>
    <definedName name="CauCong2">#REF!</definedName>
    <definedName name="CauCong3" localSheetId="4">#REF!</definedName>
    <definedName name="CauCong3">#REF!</definedName>
    <definedName name="CauCong4" localSheetId="4">#REF!</definedName>
    <definedName name="CauCong4">#REF!</definedName>
    <definedName name="CauCong5" localSheetId="4">#REF!</definedName>
    <definedName name="CauCong5">#REF!</definedName>
    <definedName name="caunoi30" localSheetId="4">#REF!</definedName>
    <definedName name="caunoi30">#REF!</definedName>
    <definedName name="CB" localSheetId="4">#REF!</definedName>
    <definedName name="CB">#REF!</definedName>
    <definedName name="CBE50M" localSheetId="4">#REF!</definedName>
    <definedName name="CBE50M">#REF!</definedName>
    <definedName name="CC" localSheetId="4">#REF!</definedName>
    <definedName name="CC">#REF!</definedName>
    <definedName name="ccc" localSheetId="4">#REF!</definedName>
    <definedName name="ccc">#REF!</definedName>
    <definedName name="CCS" localSheetId="4">#REF!</definedName>
    <definedName name="CCS">#REF!</definedName>
    <definedName name="cd" localSheetId="4">#REF!</definedName>
    <definedName name="cd">#REF!</definedName>
    <definedName name="CDBT" localSheetId="4">#REF!</definedName>
    <definedName name="CDBT">#REF!</definedName>
    <definedName name="CDCK" localSheetId="4">#REF!</definedName>
    <definedName name="CDCK">#REF!</definedName>
    <definedName name="CDCN" localSheetId="4">#REF!</definedName>
    <definedName name="CDCN">#REF!</definedName>
    <definedName name="CDCU" localSheetId="4">#REF!</definedName>
    <definedName name="CDCU">#REF!</definedName>
    <definedName name="CDD" localSheetId="4">#REF!</definedName>
    <definedName name="CDD">#REF!</definedName>
    <definedName name="Cdnum" localSheetId="4">#REF!</definedName>
    <definedName name="Cdnum">#REF!</definedName>
    <definedName name="CDT" localSheetId="4">#REF!</definedName>
    <definedName name="CDT">#REF!</definedName>
    <definedName name="cfc" localSheetId="4">#REF!</definedName>
    <definedName name="cfc">#REF!</definedName>
    <definedName name="cfk" localSheetId="4">#REF!</definedName>
    <definedName name="cfk">#REF!</definedName>
    <definedName name="CGS_CLO" localSheetId="4">#REF!</definedName>
    <definedName name="CGS_CLO">#REF!</definedName>
    <definedName name="City" localSheetId="4">#REF!</definedName>
    <definedName name="City">#REF!</definedName>
    <definedName name="CK" localSheetId="4">#REF!</definedName>
    <definedName name="CK">#REF!</definedName>
    <definedName name="Class_1" localSheetId="4">#REF!</definedName>
    <definedName name="Class_1">#REF!</definedName>
    <definedName name="Class_2" localSheetId="4">#REF!</definedName>
    <definedName name="Class_2">#REF!</definedName>
    <definedName name="Class_3" localSheetId="4">#REF!</definedName>
    <definedName name="Class_3">#REF!</definedName>
    <definedName name="Class_4" localSheetId="4">#REF!</definedName>
    <definedName name="Class_4">#REF!</definedName>
    <definedName name="Class_5" localSheetId="4">#REF!</definedName>
    <definedName name="Class_5">#REF!</definedName>
    <definedName name="ClayNden" localSheetId="4">#REF!</definedName>
    <definedName name="ClayNden">#REF!</definedName>
    <definedName name="CLECT" localSheetId="4">#REF!</definedName>
    <definedName name="CLECT">#REF!</definedName>
    <definedName name="CLIEOS" localSheetId="4">#REF!</definedName>
    <definedName name="CLIEOS">#REF!</definedName>
    <definedName name="CLVC3">0.1</definedName>
    <definedName name="CLVCTB" localSheetId="4">#REF!</definedName>
    <definedName name="CLVCTB">#REF!</definedName>
    <definedName name="CLVL" localSheetId="4">#REF!</definedName>
    <definedName name="CLVL">#REF!</definedName>
    <definedName name="cn" localSheetId="4">#REF!</definedName>
    <definedName name="cn">#REF!</definedName>
    <definedName name="cN_fix" localSheetId="4">#REF!</definedName>
    <definedName name="cN_fix">#REF!</definedName>
    <definedName name="CNC" localSheetId="4">#REF!</definedName>
    <definedName name="CNC">#REF!</definedName>
    <definedName name="CND" localSheetId="4">#REF!</definedName>
    <definedName name="CND">#REF!</definedName>
    <definedName name="cNden" localSheetId="4">#REF!</definedName>
    <definedName name="cNden">#REF!</definedName>
    <definedName name="cne" localSheetId="4">#REF!</definedName>
    <definedName name="cne">#REF!</definedName>
    <definedName name="CNG" localSheetId="4">#REF!</definedName>
    <definedName name="CNG">#REF!</definedName>
    <definedName name="co." localSheetId="4">#REF!</definedName>
    <definedName name="co.">#REF!</definedName>
    <definedName name="co.." localSheetId="4">#REF!</definedName>
    <definedName name="co..">#REF!</definedName>
    <definedName name="COBSDC" localSheetId="4">#REF!</definedName>
    <definedName name="COBSDC">#REF!</definedName>
    <definedName name="COC_1.2" localSheetId="4">#REF!</definedName>
    <definedName name="COC_1.2">#REF!</definedName>
    <definedName name="Coc_2m" localSheetId="4">#REF!</definedName>
    <definedName name="Coc_2m">#REF!</definedName>
    <definedName name="Cocbetong" localSheetId="4">#REF!</definedName>
    <definedName name="Cocbetong">#REF!</definedName>
    <definedName name="cocbtct" localSheetId="4">#REF!</definedName>
    <definedName name="cocbtct">#REF!</definedName>
    <definedName name="cocot" localSheetId="4">#REF!</definedName>
    <definedName name="cocot">#REF!</definedName>
    <definedName name="cocott" localSheetId="4">#REF!</definedName>
    <definedName name="cocott">#REF!</definedName>
    <definedName name="cocvt" localSheetId="4">#REF!</definedName>
    <definedName name="cocvt">#REF!</definedName>
    <definedName name="Code" localSheetId="4" hidden="1">#REF!</definedName>
    <definedName name="Code" hidden="1">#REF!</definedName>
    <definedName name="Cöï_ly_vaän_chuyeãn" localSheetId="4">#REF!</definedName>
    <definedName name="Cöï_ly_vaän_chuyeãn">#REF!</definedName>
    <definedName name="CÖÏ_LY_VAÄN_CHUYEÅN" localSheetId="4">#REF!</definedName>
    <definedName name="CÖÏ_LY_VAÄN_CHUYEÅN">#REF!</definedName>
    <definedName name="COMMON" localSheetId="4">#REF!</definedName>
    <definedName name="COMMON">#REF!</definedName>
    <definedName name="comong" localSheetId="4">#REF!</definedName>
    <definedName name="comong">#REF!</definedName>
    <definedName name="Company" localSheetId="4">#REF!</definedName>
    <definedName name="Company">#REF!</definedName>
    <definedName name="CON_EQP_COS" localSheetId="4">#REF!</definedName>
    <definedName name="CON_EQP_COS">#REF!</definedName>
    <definedName name="CON_EQP_COST" localSheetId="4">#REF!</definedName>
    <definedName name="CON_EQP_COST">#REF!</definedName>
    <definedName name="CONST_EQ" localSheetId="4">#REF!</definedName>
    <definedName name="CONST_EQ">#REF!</definedName>
    <definedName name="conversion" localSheetId="4">#REF!</definedName>
    <definedName name="conversion">#REF!</definedName>
    <definedName name="Cong_HM_DTCT" localSheetId="4">#REF!</definedName>
    <definedName name="Cong_HM_DTCT">#REF!</definedName>
    <definedName name="Cong_M_DTCT" localSheetId="4">#REF!</definedName>
    <definedName name="Cong_M_DTCT">#REF!</definedName>
    <definedName name="Cong_NC_DTCT" localSheetId="4">#REF!</definedName>
    <definedName name="Cong_NC_DTCT">#REF!</definedName>
    <definedName name="Cong_suat_dat" localSheetId="4">#REF!</definedName>
    <definedName name="Cong_suat_dat">#REF!</definedName>
    <definedName name="Cong_VL_DTCT" localSheetId="4">#REF!</definedName>
    <definedName name="Cong_VL_DTCT">#REF!</definedName>
    <definedName name="congbenuoc" localSheetId="4">#REF!</definedName>
    <definedName name="congbenuoc">#REF!</definedName>
    <definedName name="congbengam" localSheetId="4">#REF!</definedName>
    <definedName name="congbengam">#REF!</definedName>
    <definedName name="congcoc" localSheetId="4">#REF!</definedName>
    <definedName name="congcoc">#REF!</definedName>
    <definedName name="congcocot" localSheetId="4">#REF!</definedName>
    <definedName name="congcocot">#REF!</definedName>
    <definedName name="congcocott" localSheetId="4">#REF!</definedName>
    <definedName name="congcocott">#REF!</definedName>
    <definedName name="congcomong" localSheetId="4">#REF!</definedName>
    <definedName name="congcomong">#REF!</definedName>
    <definedName name="congcottron" localSheetId="4">#REF!</definedName>
    <definedName name="congcottron">#REF!</definedName>
    <definedName name="congcotvuong" localSheetId="4">#REF!</definedName>
    <definedName name="congcotvuong">#REF!</definedName>
    <definedName name="congdam" localSheetId="4">#REF!</definedName>
    <definedName name="congdam">#REF!</definedName>
    <definedName name="congdan1" localSheetId="4">#REF!</definedName>
    <definedName name="congdan1">#REF!</definedName>
    <definedName name="congdan2" localSheetId="4">#REF!</definedName>
    <definedName name="congdan2">#REF!</definedName>
    <definedName name="congdandusan" localSheetId="4">#REF!</definedName>
    <definedName name="congdandusan">#REF!</definedName>
    <definedName name="conglanhto" localSheetId="4">#REF!</definedName>
    <definedName name="conglanhto">#REF!</definedName>
    <definedName name="congmong" localSheetId="4">#REF!</definedName>
    <definedName name="congmong">#REF!</definedName>
    <definedName name="congmongbang" localSheetId="4">#REF!</definedName>
    <definedName name="congmongbang">#REF!</definedName>
    <definedName name="congmongdon" localSheetId="4">#REF!</definedName>
    <definedName name="congmongdon">#REF!</definedName>
    <definedName name="congpanen" localSheetId="4">#REF!</definedName>
    <definedName name="congpanen">#REF!</definedName>
    <definedName name="congsan" localSheetId="4">#REF!</definedName>
    <definedName name="congsan">#REF!</definedName>
    <definedName name="congthang" localSheetId="4">#REF!</definedName>
    <definedName name="congthang">#REF!</definedName>
    <definedName name="COPLDC" localSheetId="4">#REF!</definedName>
    <definedName name="COPLDC">#REF!</definedName>
    <definedName name="coppha" localSheetId="4">#REF!</definedName>
    <definedName name="coppha">#REF!</definedName>
    <definedName name="Cos_tec" localSheetId="4">#REF!</definedName>
    <definedName name="Cos_tec">#REF!</definedName>
    <definedName name="cot7.5" localSheetId="4">#REF!</definedName>
    <definedName name="cot7.5">#REF!</definedName>
    <definedName name="cot8.5" localSheetId="4">#REF!</definedName>
    <definedName name="cot8.5">#REF!</definedName>
    <definedName name="COTBTPCP" localSheetId="4">#REF!</definedName>
    <definedName name="COTBTPCP">#REF!</definedName>
    <definedName name="CotBTtronVuong" localSheetId="4">#REF!</definedName>
    <definedName name="CotBTtronVuong">#REF!</definedName>
    <definedName name="Cotsatma">9726</definedName>
    <definedName name="Cotthepma">9726</definedName>
    <definedName name="cottron" localSheetId="4">#REF!</definedName>
    <definedName name="cottron">#REF!</definedName>
    <definedName name="cotvuong" localSheetId="4">#REF!</definedName>
    <definedName name="cotvuong">#REF!</definedName>
    <definedName name="Country" localSheetId="4">#REF!</definedName>
    <definedName name="Country">#REF!</definedName>
    <definedName name="COVER" localSheetId="4">#REF!</definedName>
    <definedName name="COVER">#REF!</definedName>
    <definedName name="CP" localSheetId="4" hidden="1">#REF!</definedName>
    <definedName name="CP" hidden="1">#REF!</definedName>
    <definedName name="CPC" localSheetId="4">#REF!</definedName>
    <definedName name="CPC">#REF!</definedName>
    <definedName name="CPK" localSheetId="4">#REF!</definedName>
    <definedName name="CPK">#REF!</definedName>
    <definedName name="cpmtc" localSheetId="4">#REF!</definedName>
    <definedName name="cpmtc">#REF!</definedName>
    <definedName name="cpnc" localSheetId="4">#REF!</definedName>
    <definedName name="cpnc">#REF!</definedName>
    <definedName name="CPTB" localSheetId="4">#REF!</definedName>
    <definedName name="CPTB">#REF!</definedName>
    <definedName name="cptt" localSheetId="4">#REF!</definedName>
    <definedName name="cptt">#REF!</definedName>
    <definedName name="CPVC100" localSheetId="4">#REF!</definedName>
    <definedName name="CPVC100">#REF!</definedName>
    <definedName name="cpvl" localSheetId="4">#REF!</definedName>
    <definedName name="cpvl">#REF!</definedName>
    <definedName name="CPHA" localSheetId="4">#REF!</definedName>
    <definedName name="CPHA">#REF!</definedName>
    <definedName name="cphoi" localSheetId="4">#REF!</definedName>
    <definedName name="cphoi">#REF!</definedName>
    <definedName name="CRD" localSheetId="4">#REF!</definedName>
    <definedName name="CRD">#REF!</definedName>
    <definedName name="crit" localSheetId="4">#REF!</definedName>
    <definedName name="crit">#REF!</definedName>
    <definedName name="CRIT1" localSheetId="4">#REF!</definedName>
    <definedName name="CRIT1">#REF!</definedName>
    <definedName name="CRIT10" localSheetId="4">#REF!</definedName>
    <definedName name="CRIT10">#REF!</definedName>
    <definedName name="CRIT2" localSheetId="4">#REF!</definedName>
    <definedName name="CRIT2">#REF!</definedName>
    <definedName name="CRIT3" localSheetId="4">#REF!</definedName>
    <definedName name="CRIT3">#REF!</definedName>
    <definedName name="CRIT4" localSheetId="4">#REF!</definedName>
    <definedName name="CRIT4">#REF!</definedName>
    <definedName name="CRIT5" localSheetId="4">#REF!</definedName>
    <definedName name="CRIT5">#REF!</definedName>
    <definedName name="CRIT6" localSheetId="4">#REF!</definedName>
    <definedName name="CRIT6">#REF!</definedName>
    <definedName name="CRIT7" localSheetId="4">#REF!</definedName>
    <definedName name="CRIT7">#REF!</definedName>
    <definedName name="CRIT8" localSheetId="4">#REF!</definedName>
    <definedName name="CRIT8">#REF!</definedName>
    <definedName name="CRIT9" localSheetId="4">#REF!</definedName>
    <definedName name="CRIT9">#REF!</definedName>
    <definedName name="CRITINST" localSheetId="4">#REF!</definedName>
    <definedName name="CRITINST">#REF!</definedName>
    <definedName name="CRITPURC" localSheetId="4">#REF!</definedName>
    <definedName name="CRITPURC">#REF!</definedName>
    <definedName name="CropEstablishmentWage" localSheetId="4">#REF!</definedName>
    <definedName name="CropEstablishmentWage">#REF!</definedName>
    <definedName name="CropManagementWage" localSheetId="4">#REF!</definedName>
    <definedName name="CropManagementWage">#REF!</definedName>
    <definedName name="CRS" localSheetId="4">#REF!</definedName>
    <definedName name="CRS">#REF!</definedName>
    <definedName name="CRT_EXT" localSheetId="4">#REF!</definedName>
    <definedName name="CRT_EXT">#REF!</definedName>
    <definedName name="CRT_INT" localSheetId="4">#REF!</definedName>
    <definedName name="CRT_INT">#REF!</definedName>
    <definedName name="CS" localSheetId="4">#REF!</definedName>
    <definedName name="CS">#REF!</definedName>
    <definedName name="CS_10" localSheetId="4">#REF!</definedName>
    <definedName name="CS_10">#REF!</definedName>
    <definedName name="CS_100" localSheetId="4">#REF!</definedName>
    <definedName name="CS_100">#REF!</definedName>
    <definedName name="CS_10S" localSheetId="4">#REF!</definedName>
    <definedName name="CS_10S">#REF!</definedName>
    <definedName name="CS_120" localSheetId="4">#REF!</definedName>
    <definedName name="CS_120">#REF!</definedName>
    <definedName name="CS_140" localSheetId="4">#REF!</definedName>
    <definedName name="CS_140">#REF!</definedName>
    <definedName name="CS_160" localSheetId="4">#REF!</definedName>
    <definedName name="CS_160">#REF!</definedName>
    <definedName name="CS_20" localSheetId="4">#REF!</definedName>
    <definedName name="CS_20">#REF!</definedName>
    <definedName name="CS_30" localSheetId="4">#REF!</definedName>
    <definedName name="CS_30">#REF!</definedName>
    <definedName name="CS_40" localSheetId="4">#REF!</definedName>
    <definedName name="CS_40">#REF!</definedName>
    <definedName name="CS_40S" localSheetId="4">#REF!</definedName>
    <definedName name="CS_40S">#REF!</definedName>
    <definedName name="CS_5S" localSheetId="4">#REF!</definedName>
    <definedName name="CS_5S">#REF!</definedName>
    <definedName name="CS_60" localSheetId="4">#REF!</definedName>
    <definedName name="CS_60">#REF!</definedName>
    <definedName name="CS_80" localSheetId="4">#REF!</definedName>
    <definedName name="CS_80">#REF!</definedName>
    <definedName name="CS_80S" localSheetId="4">#REF!</definedName>
    <definedName name="CS_80S">#REF!</definedName>
    <definedName name="CS_STD" localSheetId="4">#REF!</definedName>
    <definedName name="CS_STD">#REF!</definedName>
    <definedName name="CS_XS" localSheetId="4">#REF!</definedName>
    <definedName name="CS_XS">#REF!</definedName>
    <definedName name="CS_XXS" localSheetId="4">#REF!</definedName>
    <definedName name="CS_XXS">#REF!</definedName>
    <definedName name="csd3p" localSheetId="4">#REF!</definedName>
    <definedName name="csd3p">#REF!</definedName>
    <definedName name="csddg1p" localSheetId="4">#REF!</definedName>
    <definedName name="csddg1p">#REF!</definedName>
    <definedName name="csddt1p" localSheetId="4">#REF!</definedName>
    <definedName name="csddt1p">#REF!</definedName>
    <definedName name="csht3p" localSheetId="4">#REF!</definedName>
    <definedName name="csht3p">#REF!</definedName>
    <definedName name="CSMBA" localSheetId="4">#REF!</definedName>
    <definedName name="CSMBA">#REF!</definedName>
    <definedName name="CT" localSheetId="4">#REF!</definedName>
    <definedName name="CT">#REF!</definedName>
    <definedName name="CT_50" localSheetId="4">#REF!</definedName>
    <definedName name="CT_50">#REF!</definedName>
    <definedName name="CT_KSTK" localSheetId="4">#REF!</definedName>
    <definedName name="CT_KSTK">#REF!</definedName>
    <definedName name="CT_MCX" localSheetId="4">#REF!</definedName>
    <definedName name="CT_MCX">#REF!</definedName>
    <definedName name="CT0.4" localSheetId="4">#REF!</definedName>
    <definedName name="CT0.4">#REF!</definedName>
    <definedName name="CTBL" localSheetId="4">#REF!</definedName>
    <definedName name="CTBL">#REF!</definedName>
    <definedName name="CTCT" localSheetId="4">#REF!</definedName>
    <definedName name="CTCT">#REF!</definedName>
    <definedName name="CTCT1" hidden="1">{"'Sheet1'!$L$16"}</definedName>
    <definedName name="ctdn9697" localSheetId="4">#REF!</definedName>
    <definedName name="ctdn9697">#REF!</definedName>
    <definedName name="CTDZ" localSheetId="4">#REF!</definedName>
    <definedName name="CTDZ">#REF!</definedName>
    <definedName name="CTDz35" localSheetId="4">#REF!</definedName>
    <definedName name="CTDz35">#REF!</definedName>
    <definedName name="CTGT2" localSheetId="4">#REF!</definedName>
    <definedName name="CTGT2">#REF!</definedName>
    <definedName name="CTGT3" localSheetId="4">#REF!</definedName>
    <definedName name="CTGT3">#REF!</definedName>
    <definedName name="CTGT4" localSheetId="4">#REF!</definedName>
    <definedName name="CTGT4">#REF!</definedName>
    <definedName name="CTGT5" localSheetId="4">#REF!</definedName>
    <definedName name="CTGT5">#REF!</definedName>
    <definedName name="ctiep" localSheetId="4">#REF!</definedName>
    <definedName name="ctiep">#REF!</definedName>
    <definedName name="CTN" localSheetId="4">#REF!</definedName>
    <definedName name="CTN">#REF!</definedName>
    <definedName name="cto" localSheetId="4">#REF!</definedName>
    <definedName name="cto">#REF!</definedName>
    <definedName name="CTV_EXT" localSheetId="4">#REF!</definedName>
    <definedName name="CTV_EXT">#REF!</definedName>
    <definedName name="CTV_HKS" localSheetId="4">#REF!</definedName>
    <definedName name="CTV_HKS">#REF!</definedName>
    <definedName name="cu" localSheetId="4">#REF!</definedName>
    <definedName name="cu">#REF!</definedName>
    <definedName name="CU_LY" localSheetId="4">#REF!</definedName>
    <definedName name="CU_LY">#REF!</definedName>
    <definedName name="CU_LY_VAN_CHUYEN_GIA_QUYEN" localSheetId="4">#REF!</definedName>
    <definedName name="CU_LY_VAN_CHUYEN_GIA_QUYEN">#REF!</definedName>
    <definedName name="culy" localSheetId="4">#REF!</definedName>
    <definedName name="culy">#REF!</definedName>
    <definedName name="CuLy_Q" localSheetId="4">#REF!</definedName>
    <definedName name="CuLy_Q">#REF!</definedName>
    <definedName name="cun" localSheetId="4">#REF!</definedName>
    <definedName name="cun">#REF!</definedName>
    <definedName name="cuoc_vc" localSheetId="4">#REF!</definedName>
    <definedName name="cuoc_vc">#REF!</definedName>
    <definedName name="CuocVC" localSheetId="4">#REF!</definedName>
    <definedName name="CuocVC">#REF!</definedName>
    <definedName name="CURRENCY" localSheetId="4">#REF!</definedName>
    <definedName name="CURRENCY">#REF!</definedName>
    <definedName name="Currency_tec" localSheetId="4">#REF!</definedName>
    <definedName name="Currency_tec">#REF!</definedName>
    <definedName name="cutback" localSheetId="4">#REF!</definedName>
    <definedName name="cutback">#REF!</definedName>
    <definedName name="CVC_Q" localSheetId="4">#REF!</definedName>
    <definedName name="CVC_Q">#REF!</definedName>
    <definedName name="CX" localSheetId="4">#REF!</definedName>
    <definedName name="CX">#REF!</definedName>
    <definedName name="cy" localSheetId="4">#REF!</definedName>
    <definedName name="cy">#REF!</definedName>
    <definedName name="chay1" localSheetId="4">#REF!</definedName>
    <definedName name="chay1">#REF!</definedName>
    <definedName name="chay10" localSheetId="4">#REF!</definedName>
    <definedName name="chay10">#REF!</definedName>
    <definedName name="chay2" localSheetId="4">#REF!</definedName>
    <definedName name="chay2">#REF!</definedName>
    <definedName name="chay3" localSheetId="4">#REF!</definedName>
    <definedName name="chay3">#REF!</definedName>
    <definedName name="chay4" localSheetId="4">#REF!</definedName>
    <definedName name="chay4">#REF!</definedName>
    <definedName name="chay5" localSheetId="4">#REF!</definedName>
    <definedName name="chay5">#REF!</definedName>
    <definedName name="chay6" localSheetId="4">#REF!</definedName>
    <definedName name="chay6">#REF!</definedName>
    <definedName name="chay7" localSheetId="4">#REF!</definedName>
    <definedName name="chay7">#REF!</definedName>
    <definedName name="chay8" localSheetId="4">#REF!</definedName>
    <definedName name="chay8">#REF!</definedName>
    <definedName name="chay9" localSheetId="4">#REF!</definedName>
    <definedName name="chay9">#REF!</definedName>
    <definedName name="Chi_Phi_Chung" localSheetId="4">#REF!</definedName>
    <definedName name="Chi_Phi_Chung">#REF!</definedName>
    <definedName name="Chi_phi_OM" localSheetId="4">#REF!</definedName>
    <definedName name="Chi_phi_OM">#REF!</definedName>
    <definedName name="chi_tiÕt_vËt_liÖu___nh_n_c_ng___m_y_thi_c_ng" localSheetId="4">#REF!</definedName>
    <definedName name="chi_tiÕt_vËt_liÖu___nh_n_c_ng___m_y_thi_c_ng">#REF!</definedName>
    <definedName name="CHIÕt_TÝnh_0_4_II" localSheetId="4">#REF!</definedName>
    <definedName name="CHIÕt_TÝnh_0_4_II">#REF!</definedName>
    <definedName name="chitietbgiang2" hidden="1">{"'Sheet1'!$L$16"}</definedName>
    <definedName name="chon" localSheetId="4">#REF!</definedName>
    <definedName name="chon">#REF!</definedName>
    <definedName name="chon1" localSheetId="4">#REF!</definedName>
    <definedName name="chon1">#REF!</definedName>
    <definedName name="chon2" localSheetId="4">#REF!</definedName>
    <definedName name="chon2">#REF!</definedName>
    <definedName name="chon3" localSheetId="4">#REF!</definedName>
    <definedName name="chon3">#REF!</definedName>
    <definedName name="chudautu" localSheetId="4">#REF!</definedName>
    <definedName name="chudautu">#REF!</definedName>
    <definedName name="chung">66</definedName>
    <definedName name="Chupdaucapcongotnong" localSheetId="4">#REF!</definedName>
    <definedName name="Chupdaucapcongotnong">#REF!</definedName>
    <definedName name="D" localSheetId="4">#REF!</definedName>
    <definedName name="D">#REF!</definedName>
    <definedName name="d_" localSheetId="4">#REF!</definedName>
    <definedName name="d_">#REF!</definedName>
    <definedName name="D_7101A_B" localSheetId="4">#REF!</definedName>
    <definedName name="D_7101A_B">#REF!</definedName>
    <definedName name="D_L" localSheetId="4">#REF!</definedName>
    <definedName name="D_L">#REF!</definedName>
    <definedName name="D_n" localSheetId="4">#REF!</definedName>
    <definedName name="D_n">#REF!</definedName>
    <definedName name="d1_" localSheetId="4">#REF!</definedName>
    <definedName name="d1_">#REF!</definedName>
    <definedName name="D1Z" localSheetId="4">#REF!</definedName>
    <definedName name="D1Z">#REF!</definedName>
    <definedName name="d2_" localSheetId="4">#REF!</definedName>
    <definedName name="d2_">#REF!</definedName>
    <definedName name="d3_" localSheetId="4">#REF!</definedName>
    <definedName name="d3_">#REF!</definedName>
    <definedName name="D4Z" localSheetId="4">#REF!</definedName>
    <definedName name="D4Z">#REF!</definedName>
    <definedName name="DA" localSheetId="4">#REF!</definedName>
    <definedName name="DA">#REF!</definedName>
    <definedName name="da1x1" localSheetId="4">#REF!</definedName>
    <definedName name="da1x1">#REF!</definedName>
    <definedName name="da2x4" localSheetId="4">#REF!</definedName>
    <definedName name="da2x4">#REF!</definedName>
    <definedName name="Da4x6" localSheetId="4">#REF!</definedName>
    <definedName name="Da4x6">#REF!</definedName>
    <definedName name="da4x7" localSheetId="4">#REF!</definedName>
    <definedName name="da4x7">#REF!</definedName>
    <definedName name="Dad" hidden="1">{"'Sheet1'!$L$16"}</definedName>
    <definedName name="dah" localSheetId="4">#REF!</definedName>
    <definedName name="dah">#REF!</definedName>
    <definedName name="dahb" localSheetId="4">#REF!</definedName>
    <definedName name="dahb">#REF!</definedName>
    <definedName name="dahg" localSheetId="4">#REF!</definedName>
    <definedName name="dahg">#REF!</definedName>
    <definedName name="dahnlt" localSheetId="4">#REF!</definedName>
    <definedName name="dahnlt">#REF!</definedName>
    <definedName name="dahoc" localSheetId="4">#REF!</definedName>
    <definedName name="dahoc">#REF!</definedName>
    <definedName name="DAKT" localSheetId="4">#REF!</definedName>
    <definedName name="DAKT">#REF!</definedName>
    <definedName name="dam">78000</definedName>
    <definedName name="dam_24" localSheetId="4">#REF!</definedName>
    <definedName name="dam_24">#REF!</definedName>
    <definedName name="damban1kw" localSheetId="4">#REF!</definedName>
    <definedName name="damban1kw">#REF!</definedName>
    <definedName name="damcoc60" localSheetId="4">#REF!</definedName>
    <definedName name="damcoc60">#REF!</definedName>
    <definedName name="damcoc80" localSheetId="4">#REF!</definedName>
    <definedName name="damcoc80">#REF!</definedName>
    <definedName name="damdui1.5" localSheetId="4">#REF!</definedName>
    <definedName name="damdui1.5">#REF!</definedName>
    <definedName name="DamNgang" localSheetId="4">#REF!</definedName>
    <definedName name="DamNgang">#REF!</definedName>
    <definedName name="danducsan" localSheetId="4">#REF!</definedName>
    <definedName name="danducsan">#REF!</definedName>
    <definedName name="dao" localSheetId="4">#REF!</definedName>
    <definedName name="dao">#REF!</definedName>
    <definedName name="DAO_DAT" localSheetId="4">#REF!</definedName>
    <definedName name="DAO_DAT">#REF!</definedName>
    <definedName name="dao0.65" localSheetId="4">#REF!</definedName>
    <definedName name="dao0.65">#REF!</definedName>
    <definedName name="dao1.0" localSheetId="4">#REF!</definedName>
    <definedName name="dao1.0">#REF!</definedName>
    <definedName name="dap" localSheetId="4">#REF!</definedName>
    <definedName name="dap">#REF!</definedName>
    <definedName name="dapdbm1" localSheetId="4">#REF!</definedName>
    <definedName name="dapdbm1">#REF!</definedName>
    <definedName name="dapdbm2" localSheetId="4">#REF!</definedName>
    <definedName name="dapdbm2">#REF!</definedName>
    <definedName name="DAT" localSheetId="4">#REF!</definedName>
    <definedName name="DAT">#REF!</definedName>
    <definedName name="data" localSheetId="4">#REF!</definedName>
    <definedName name="data">#REF!</definedName>
    <definedName name="data1" localSheetId="4" hidden="1">#REF!</definedName>
    <definedName name="data1" hidden="1">#REF!</definedName>
    <definedName name="Data11" localSheetId="4">#REF!</definedName>
    <definedName name="Data11">#REF!</definedName>
    <definedName name="data1204" localSheetId="4">#REF!</definedName>
    <definedName name="data1204">#REF!</definedName>
    <definedName name="data2" localSheetId="4" hidden="1">#REF!</definedName>
    <definedName name="data2" hidden="1">#REF!</definedName>
    <definedName name="data3" localSheetId="4" hidden="1">#REF!</definedName>
    <definedName name="data3" hidden="1">#REF!</definedName>
    <definedName name="Data41" localSheetId="4">#REF!</definedName>
    <definedName name="Data41">#REF!</definedName>
    <definedName name="DataStaff" localSheetId="4">#REF!</definedName>
    <definedName name="DataStaff">#REF!</definedName>
    <definedName name="DATAÙ" localSheetId="4">#REF!</definedName>
    <definedName name="DATAÙ">#REF!</definedName>
    <definedName name="Daucapcongotnong" localSheetId="4">#REF!</definedName>
    <definedName name="Daucapcongotnong">#REF!</definedName>
    <definedName name="Daucaplapdattrongvangoainha" localSheetId="4">#REF!</definedName>
    <definedName name="Daucaplapdattrongvangoainha">#REF!</definedName>
    <definedName name="DaucotdongcuaUc" localSheetId="4">#REF!</definedName>
    <definedName name="DaucotdongcuaUc">#REF!</definedName>
    <definedName name="Daucotdongnhom" localSheetId="4">#REF!</definedName>
    <definedName name="Daucotdongnhom">#REF!</definedName>
    <definedName name="daunoi" localSheetId="4">#REF!</definedName>
    <definedName name="daunoi">#REF!</definedName>
    <definedName name="Daunoinhomdong" localSheetId="4">#REF!</definedName>
    <definedName name="Daunoinhomdong">#REF!</definedName>
    <definedName name="dayAE35" localSheetId="4">#REF!</definedName>
    <definedName name="dayAE35">#REF!</definedName>
    <definedName name="dayAE50" localSheetId="4">#REF!</definedName>
    <definedName name="dayAE50">#REF!</definedName>
    <definedName name="dayAE70" localSheetId="4">#REF!</definedName>
    <definedName name="dayAE70">#REF!</definedName>
    <definedName name="dayAE95" localSheetId="4">#REF!</definedName>
    <definedName name="dayAE95">#REF!</definedName>
    <definedName name="DayCEV" localSheetId="4">#REF!</definedName>
    <definedName name="DayCEV">#REF!</definedName>
    <definedName name="DBASE" localSheetId="4">#REF!</definedName>
    <definedName name="DBASE">#REF!</definedName>
    <definedName name="dbln" localSheetId="4">#REF!</definedName>
    <definedName name="dbln">#REF!</definedName>
    <definedName name="DBT" localSheetId="4">#REF!</definedName>
    <definedName name="DBT">#REF!</definedName>
    <definedName name="DCL_22">12117600</definedName>
    <definedName name="DCL_35">25490000</definedName>
    <definedName name="DÇm_33" localSheetId="4">#REF!</definedName>
    <definedName name="DÇm_33">#REF!</definedName>
    <definedName name="dctc35" localSheetId="4">#REF!</definedName>
    <definedName name="dctc35">#REF!</definedName>
    <definedName name="DCHINH" localSheetId="4">#REF!</definedName>
    <definedName name="DCHINH">#REF!</definedName>
    <definedName name="DD" localSheetId="4">#REF!</definedName>
    <definedName name="DD">#REF!</definedName>
    <definedName name="ddabm" localSheetId="4">#REF!</definedName>
    <definedName name="ddabm">#REF!</definedName>
    <definedName name="ddbm500" localSheetId="4">#REF!</definedName>
    <definedName name="ddbm500">#REF!</definedName>
    <definedName name="ddd" localSheetId="4">#REF!</definedName>
    <definedName name="ddd">#REF!</definedName>
    <definedName name="dden" localSheetId="4">#REF!</definedName>
    <definedName name="dden">#REF!</definedName>
    <definedName name="DDM" localSheetId="4">#REF!</definedName>
    <definedName name="DDM">#REF!</definedName>
    <definedName name="de" localSheetId="4">#REF!</definedName>
    <definedName name="de">#REF!</definedName>
    <definedName name="den_bu" localSheetId="4">#REF!</definedName>
    <definedName name="den_bu">#REF!</definedName>
    <definedName name="denbu" localSheetId="4">#REF!</definedName>
    <definedName name="denbu">#REF!</definedName>
    <definedName name="Det32x3" localSheetId="4">#REF!</definedName>
    <definedName name="Det32x3">#REF!</definedName>
    <definedName name="Det35x3" localSheetId="4">#REF!</definedName>
    <definedName name="Det35x3">#REF!</definedName>
    <definedName name="Det40x4" localSheetId="4">#REF!</definedName>
    <definedName name="Det40x4">#REF!</definedName>
    <definedName name="Det50x5" localSheetId="4">#REF!</definedName>
    <definedName name="Det50x5">#REF!</definedName>
    <definedName name="Det63x6" localSheetId="4">#REF!</definedName>
    <definedName name="Det63x6">#REF!</definedName>
    <definedName name="Det75x6" localSheetId="4">#REF!</definedName>
    <definedName name="Det75x6">#REF!</definedName>
    <definedName name="df" localSheetId="4">#REF!</definedName>
    <definedName name="df">#REF!</definedName>
    <definedName name="dg_5cau" localSheetId="4">#REF!</definedName>
    <definedName name="dg_5cau">#REF!</definedName>
    <definedName name="DG_M_C_X" localSheetId="4">#REF!</definedName>
    <definedName name="DG_M_C_X">#REF!</definedName>
    <definedName name="DG1M3BETONG" localSheetId="4">#REF!</definedName>
    <definedName name="DG1M3BETONG">#REF!</definedName>
    <definedName name="dgbdII" localSheetId="4">#REF!</definedName>
    <definedName name="dgbdII">#REF!</definedName>
    <definedName name="dgc" localSheetId="4">#REF!</definedName>
    <definedName name="dgc">#REF!</definedName>
    <definedName name="DGCT_T.Quy_P.Thuy_Q" localSheetId="4">#REF!</definedName>
    <definedName name="DGCT_T.Quy_P.Thuy_Q">#REF!</definedName>
    <definedName name="DGCT_TRAUQUYPHUTHUY_HN" localSheetId="4">#REF!</definedName>
    <definedName name="DGCT_TRAUQUYPHUTHUY_HN">#REF!</definedName>
    <definedName name="DGCTI592" localSheetId="4">#REF!</definedName>
    <definedName name="DGCTI592">#REF!</definedName>
    <definedName name="dgd" localSheetId="4">#REF!</definedName>
    <definedName name="dgd">#REF!</definedName>
    <definedName name="DGHSDT" localSheetId="4">#REF!</definedName>
    <definedName name="DGHSDT">#REF!</definedName>
    <definedName name="dgnc" localSheetId="4">#REF!</definedName>
    <definedName name="dgnc">#REF!</definedName>
    <definedName name="dgqndn" localSheetId="4">#REF!</definedName>
    <definedName name="dgqndn">#REF!</definedName>
    <definedName name="DGR.STKHGIRN" hidden="1">{"'Sheet1'!$L$16"}</definedName>
    <definedName name="dgvl" localSheetId="4">#REF!</definedName>
    <definedName name="dgvl">#REF!</definedName>
    <definedName name="DGIA2" localSheetId="4">#REF!</definedName>
    <definedName name="DGIA2">#REF!</definedName>
    <definedName name="dhoc" localSheetId="4">#REF!</definedName>
    <definedName name="dhoc">#REF!</definedName>
    <definedName name="dhom" localSheetId="4">#REF!</definedName>
    <definedName name="dhom">#REF!</definedName>
    <definedName name="dia_diem" localSheetId="4">#REF!</definedName>
    <definedName name="dia_diem">#REF!</definedName>
    <definedName name="dien" localSheetId="4">#REF!</definedName>
    <definedName name="dien">#REF!</definedName>
    <definedName name="dientichck" localSheetId="4">#REF!</definedName>
    <definedName name="dientichck">#REF!</definedName>
    <definedName name="dim" localSheetId="4">#REF!</definedName>
    <definedName name="dim">#REF!</definedName>
    <definedName name="dinh" localSheetId="4">#REF!</definedName>
    <definedName name="dinh">#REF!</definedName>
    <definedName name="dinh2" localSheetId="4">#REF!</definedName>
    <definedName name="dinh2">#REF!</definedName>
    <definedName name="Dinhmuc" localSheetId="4">#REF!</definedName>
    <definedName name="Dinhmuc">#REF!</definedName>
    <definedName name="Discount" localSheetId="4" hidden="1">#REF!</definedName>
    <definedName name="Discount" hidden="1">#REF!</definedName>
    <definedName name="display_area_2" localSheetId="4" hidden="1">#REF!</definedName>
    <definedName name="display_area_2" hidden="1">#REF!</definedName>
    <definedName name="DL" localSheetId="4">#REF!</definedName>
    <definedName name="DL">#REF!</definedName>
    <definedName name="DLC" localSheetId="4">#REF!</definedName>
    <definedName name="DLC">#REF!</definedName>
    <definedName name="dm56bxd" localSheetId="4">#REF!</definedName>
    <definedName name="dm56bxd">#REF!</definedName>
    <definedName name="DMGT" localSheetId="4">#REF!</definedName>
    <definedName name="DMGT">#REF!</definedName>
    <definedName name="DMHD" localSheetId="4">#REF!</definedName>
    <definedName name="DMHD">#REF!</definedName>
    <definedName name="DMKH" localSheetId="4">#REF!</definedName>
    <definedName name="DMKH">#REF!</definedName>
    <definedName name="DMlapdatxa" localSheetId="4">#REF!</definedName>
    <definedName name="DMlapdatxa">#REF!</definedName>
    <definedName name="DMTK" localSheetId="4">#REF!</definedName>
    <definedName name="DMTK">#REF!</definedName>
    <definedName name="DMTL" localSheetId="4">#REF!</definedName>
    <definedName name="DMTL">#REF!</definedName>
    <definedName name="DMVT" localSheetId="4">#REF!</definedName>
    <definedName name="DMVT">#REF!</definedName>
    <definedName name="DN" localSheetId="4">#REF!</definedName>
    <definedName name="DN">#REF!</definedName>
    <definedName name="DÑt45x4" localSheetId="4">#REF!</definedName>
    <definedName name="DÑt45x4">#REF!</definedName>
    <definedName name="do" hidden="1">{"'Sheet1'!$L$16"}</definedName>
    <definedName name="doan1" localSheetId="4">#REF!</definedName>
    <definedName name="doan1">#REF!</definedName>
    <definedName name="doan2" localSheetId="4">#REF!</definedName>
    <definedName name="doan2">#REF!</definedName>
    <definedName name="doan3" localSheetId="4">#REF!</definedName>
    <definedName name="doan3">#REF!</definedName>
    <definedName name="doan4" localSheetId="4">#REF!</definedName>
    <definedName name="doan4">#REF!</definedName>
    <definedName name="doan5" localSheetId="4">#REF!</definedName>
    <definedName name="doan5">#REF!</definedName>
    <definedName name="doan6" localSheetId="4">#REF!</definedName>
    <definedName name="doan6">#REF!</definedName>
    <definedName name="DoanI_2" localSheetId="4">#REF!</definedName>
    <definedName name="DoanI_2">#REF!</definedName>
    <definedName name="DoanII_2" localSheetId="4">#REF!</definedName>
    <definedName name="DoanII_2">#REF!</definedName>
    <definedName name="dobt" localSheetId="4">#REF!</definedName>
    <definedName name="dobt">#REF!</definedName>
    <definedName name="DOC" localSheetId="4">#REF!</definedName>
    <definedName name="DOC">#REF!</definedName>
    <definedName name="Document_array">{"Book1"}</definedName>
    <definedName name="Documents_array" localSheetId="4">#REF!</definedName>
    <definedName name="Documents_array">#REF!</definedName>
    <definedName name="DON_GIA_3282" localSheetId="4">#REF!</definedName>
    <definedName name="DON_GIA_3282">#REF!</definedName>
    <definedName name="DON_GIA_3283" localSheetId="4">#REF!</definedName>
    <definedName name="DON_GIA_3283">#REF!</definedName>
    <definedName name="Dongia" localSheetId="4">#REF!</definedName>
    <definedName name="Dongia">#REF!</definedName>
    <definedName name="dongiavanchuyen" localSheetId="4">#REF!</definedName>
    <definedName name="dongiavanchuyen">#REF!</definedName>
    <definedName name="DRAFT" localSheetId="4">#REF!</definedName>
    <definedName name="DRAFT">#REF!</definedName>
    <definedName name="drda" localSheetId="4">#REF!</definedName>
    <definedName name="drda">#REF!</definedName>
    <definedName name="drdat" localSheetId="4">#REF!</definedName>
    <definedName name="drdat">#REF!</definedName>
    <definedName name="dry.." localSheetId="4">#REF!</definedName>
    <definedName name="dry..">#REF!</definedName>
    <definedName name="ds" localSheetId="4">#REF!</definedName>
    <definedName name="ds">#REF!</definedName>
    <definedName name="ds1pnc" localSheetId="4">#REF!</definedName>
    <definedName name="ds1pnc">#REF!</definedName>
    <definedName name="ds1pvl" localSheetId="4">#REF!</definedName>
    <definedName name="ds1pvl">#REF!</definedName>
    <definedName name="ds3pnc" localSheetId="4">#REF!</definedName>
    <definedName name="ds3pnc">#REF!</definedName>
    <definedName name="ds3pvl" localSheetId="4">#REF!</definedName>
    <definedName name="ds3pvl">#REF!</definedName>
    <definedName name="DSTD_Clear">[0]!DSTD_Clear</definedName>
    <definedName name="DSUMDATA" localSheetId="4">#REF!</definedName>
    <definedName name="DSUMDATA">#REF!</definedName>
    <definedName name="dtich1" localSheetId="4">#REF!</definedName>
    <definedName name="dtich1">#REF!</definedName>
    <definedName name="dtich2" localSheetId="4">#REF!</definedName>
    <definedName name="dtich2">#REF!</definedName>
    <definedName name="dtich3" localSheetId="4">#REF!</definedName>
    <definedName name="dtich3">#REF!</definedName>
    <definedName name="dtich4" localSheetId="4">#REF!</definedName>
    <definedName name="dtich4">#REF!</definedName>
    <definedName name="dtich5" localSheetId="4">#REF!</definedName>
    <definedName name="dtich5">#REF!</definedName>
    <definedName name="dtich6" localSheetId="4">#REF!</definedName>
    <definedName name="dtich6">#REF!</definedName>
    <definedName name="DTKS" localSheetId="4">#REF!</definedName>
    <definedName name="DTKS">#REF!</definedName>
    <definedName name="DTT" localSheetId="4">#REF!</definedName>
    <definedName name="DTT">#REF!</definedName>
    <definedName name="dttdb" localSheetId="4">#REF!</definedName>
    <definedName name="dttdb">#REF!</definedName>
    <definedName name="dttdg" localSheetId="4">#REF!</definedName>
    <definedName name="dttdg">#REF!</definedName>
    <definedName name="DU_TOAN_CHI_TIET_KHO_BAI" localSheetId="4">#REF!</definedName>
    <definedName name="DU_TOAN_CHI_TIET_KHO_BAI">#REF!</definedName>
    <definedName name="dung" hidden="1">{"'Sheet1'!$L$16"}</definedName>
    <definedName name="duoi" localSheetId="4">#REF!</definedName>
    <definedName name="duoi">#REF!</definedName>
    <definedName name="DuongLoai1" localSheetId="4">#REF!</definedName>
    <definedName name="DuongLoai1">#REF!</definedName>
    <definedName name="DuongLoai2" localSheetId="4">#REF!</definedName>
    <definedName name="DuongLoai2">#REF!</definedName>
    <definedName name="DuongLoai3" localSheetId="4">#REF!</definedName>
    <definedName name="DuongLoai3">#REF!</definedName>
    <definedName name="DuongLoai4" localSheetId="4">#REF!</definedName>
    <definedName name="DuongLoai4">#REF!</definedName>
    <definedName name="DuongLoai5" localSheetId="4">#REF!</definedName>
    <definedName name="DuongLoai5">#REF!</definedName>
    <definedName name="DUT" localSheetId="4">#REF!</definedName>
    <definedName name="DUT">#REF!</definedName>
    <definedName name="DutoanDongmo" localSheetId="4">#REF!</definedName>
    <definedName name="DutoanDongmo">#REF!</definedName>
    <definedName name="dxd" localSheetId="4">#REF!</definedName>
    <definedName name="dxd">#REF!</definedName>
    <definedName name="DZ_04" localSheetId="4">#REF!</definedName>
    <definedName name="DZ_04">#REF!</definedName>
    <definedName name="DZ_35" localSheetId="4">#REF!</definedName>
    <definedName name="DZ_35">#REF!</definedName>
    <definedName name="Ea" localSheetId="4">#REF!</definedName>
    <definedName name="Ea">#REF!</definedName>
    <definedName name="Eb" localSheetId="4">#REF!</definedName>
    <definedName name="Eb">#REF!</definedName>
    <definedName name="Ebdam" localSheetId="4">#REF!</definedName>
    <definedName name="Ebdam">#REF!</definedName>
    <definedName name="EBT" localSheetId="4">#REF!</definedName>
    <definedName name="EBT">#REF!</definedName>
    <definedName name="Ec" localSheetId="4">#REF!</definedName>
    <definedName name="Ec">#REF!</definedName>
    <definedName name="Ecdc" localSheetId="4">#REF!</definedName>
    <definedName name="Ecdc">#REF!</definedName>
    <definedName name="Ecot1" localSheetId="4">#REF!</definedName>
    <definedName name="Ecot1">#REF!</definedName>
    <definedName name="EDR" localSheetId="4">#REF!</definedName>
    <definedName name="EDR">#REF!</definedName>
    <definedName name="Eff_min" localSheetId="4">#REF!</definedName>
    <definedName name="Eff_min">#REF!</definedName>
    <definedName name="Email" localSheetId="4">#REF!</definedName>
    <definedName name="Email">#REF!</definedName>
    <definedName name="emb" localSheetId="4">#REF!</definedName>
    <definedName name="emb">#REF!</definedName>
    <definedName name="En" localSheetId="4">#REF!</definedName>
    <definedName name="En">#REF!</definedName>
    <definedName name="end" localSheetId="4">#REF!</definedName>
    <definedName name="end">#REF!</definedName>
    <definedName name="End_1" localSheetId="4">#REF!</definedName>
    <definedName name="End_1">#REF!</definedName>
    <definedName name="End_10" localSheetId="4">#REF!</definedName>
    <definedName name="End_10">#REF!</definedName>
    <definedName name="End_11" localSheetId="4">#REF!</definedName>
    <definedName name="End_11">#REF!</definedName>
    <definedName name="End_12" localSheetId="4">#REF!</definedName>
    <definedName name="End_12">#REF!</definedName>
    <definedName name="End_13" localSheetId="4">#REF!</definedName>
    <definedName name="End_13">#REF!</definedName>
    <definedName name="End_2" localSheetId="4">#REF!</definedName>
    <definedName name="End_2">#REF!</definedName>
    <definedName name="End_3" localSheetId="4">#REF!</definedName>
    <definedName name="End_3">#REF!</definedName>
    <definedName name="End_4" localSheetId="4">#REF!</definedName>
    <definedName name="End_4">#REF!</definedName>
    <definedName name="End_5" localSheetId="4">#REF!</definedName>
    <definedName name="End_5">#REF!</definedName>
    <definedName name="End_6" localSheetId="4">#REF!</definedName>
    <definedName name="End_6">#REF!</definedName>
    <definedName name="End_7" localSheetId="4">#REF!</definedName>
    <definedName name="End_7">#REF!</definedName>
    <definedName name="End_8" localSheetId="4">#REF!</definedName>
    <definedName name="End_8">#REF!</definedName>
    <definedName name="End_9" localSheetId="4">#REF!</definedName>
    <definedName name="End_9">#REF!</definedName>
    <definedName name="Eo" localSheetId="4">#REF!</definedName>
    <definedName name="Eo">#REF!</definedName>
    <definedName name="EQI" localSheetId="4">#REF!</definedName>
    <definedName name="EQI">#REF!</definedName>
    <definedName name="ETCDC" localSheetId="4">#REF!</definedName>
    <definedName name="ETCDC">#REF!</definedName>
    <definedName name="EVNB" localSheetId="4">#REF!</definedName>
    <definedName name="EVNB">#REF!</definedName>
    <definedName name="ex" localSheetId="4">#REF!</definedName>
    <definedName name="ex">#REF!</definedName>
    <definedName name="EXC" localSheetId="4">#REF!</definedName>
    <definedName name="EXC">#REF!</definedName>
    <definedName name="EXCH" localSheetId="4">#REF!</definedName>
    <definedName name="EXCH">#REF!</definedName>
    <definedName name="F" localSheetId="4">#REF!</definedName>
    <definedName name="F">#REF!</definedName>
    <definedName name="F_Class1" localSheetId="4">#REF!</definedName>
    <definedName name="F_Class1">#REF!</definedName>
    <definedName name="F_Class2" localSheetId="4">#REF!</definedName>
    <definedName name="F_Class2">#REF!</definedName>
    <definedName name="F_Class3" localSheetId="4">#REF!</definedName>
    <definedName name="F_Class3">#REF!</definedName>
    <definedName name="F_Class4" localSheetId="4">#REF!</definedName>
    <definedName name="F_Class4">#REF!</definedName>
    <definedName name="F_Class5" localSheetId="4">#REF!</definedName>
    <definedName name="F_Class5">#REF!</definedName>
    <definedName name="F1bo" localSheetId="4">#REF!</definedName>
    <definedName name="F1bo">#REF!</definedName>
    <definedName name="f82E46" localSheetId="4">#REF!</definedName>
    <definedName name="f82E46">#REF!</definedName>
    <definedName name="f92F56" localSheetId="4">#REF!</definedName>
    <definedName name="f92F56">#REF!</definedName>
    <definedName name="FACTOR" localSheetId="4">#REF!</definedName>
    <definedName name="FACTOR">#REF!</definedName>
    <definedName name="Fax" localSheetId="4">#REF!</definedName>
    <definedName name="Fax">#REF!</definedName>
    <definedName name="Fay" localSheetId="4">#REF!</definedName>
    <definedName name="Fay">#REF!</definedName>
    <definedName name="fbsdggdsf">{"DZ-TDTB2.XLS","Dcksat.xls"}</definedName>
    <definedName name="Fc" localSheetId="4">#REF!</definedName>
    <definedName name="Fc">#REF!</definedName>
    <definedName name="fc_" localSheetId="4">#REF!</definedName>
    <definedName name="fc_">#REF!</definedName>
    <definedName name="FC5_total" localSheetId="4">#REF!</definedName>
    <definedName name="FC5_total">#REF!</definedName>
    <definedName name="FC6_total" localSheetId="4">#REF!</definedName>
    <definedName name="FC6_total">#REF!</definedName>
    <definedName name="FCode" localSheetId="4" hidden="1">#REF!</definedName>
    <definedName name="FCode" hidden="1">#REF!</definedName>
    <definedName name="fcp" localSheetId="4">#REF!</definedName>
    <definedName name="fcp">#REF!</definedName>
    <definedName name="Fdaymong" localSheetId="4">#REF!</definedName>
    <definedName name="Fdaymong">#REF!</definedName>
    <definedName name="FDR" localSheetId="4">#REF!</definedName>
    <definedName name="FDR">#REF!</definedName>
    <definedName name="fff" hidden="1">{"'Sheet1'!$L$16"}</definedName>
    <definedName name="fg" hidden="1">{"'Sheet1'!$L$16"}</definedName>
    <definedName name="fh" localSheetId="4">#REF!</definedName>
    <definedName name="fh">#REF!</definedName>
    <definedName name="Fi" localSheetId="4">#REF!</definedName>
    <definedName name="Fi">#REF!</definedName>
    <definedName name="FI_12">4820</definedName>
    <definedName name="fII" localSheetId="4">#REF!</definedName>
    <definedName name="fII">#REF!</definedName>
    <definedName name="Fnc" localSheetId="4">#REF!</definedName>
    <definedName name="Fnc">#REF!</definedName>
    <definedName name="Fng" localSheetId="4">#REF!</definedName>
    <definedName name="Fng">#REF!</definedName>
    <definedName name="fr_ani" localSheetId="4">#REF!</definedName>
    <definedName name="fr_ani">#REF!</definedName>
    <definedName name="frK_bls" localSheetId="4">#REF!</definedName>
    <definedName name="frK_bls">#REF!</definedName>
    <definedName name="frN_bls" localSheetId="4">#REF!</definedName>
    <definedName name="frN_bls">#REF!</definedName>
    <definedName name="frP_bls" localSheetId="4">#REF!</definedName>
    <definedName name="frP_bls">#REF!</definedName>
    <definedName name="fs" localSheetId="4">#REF!</definedName>
    <definedName name="fs">#REF!</definedName>
    <definedName name="fsdfdsf" hidden="1">{"'Sheet1'!$L$16"}</definedName>
    <definedName name="ftd" localSheetId="4">#REF!</definedName>
    <definedName name="ftd">#REF!</definedName>
    <definedName name="fth" localSheetId="4">#REF!</definedName>
    <definedName name="fth">#REF!</definedName>
    <definedName name="fuji" localSheetId="4">#REF!</definedName>
    <definedName name="fuji">#REF!</definedName>
    <definedName name="fv" localSheetId="4">#REF!</definedName>
    <definedName name="fv">#REF!</definedName>
    <definedName name="fy" localSheetId="4">#REF!</definedName>
    <definedName name="fy">#REF!</definedName>
    <definedName name="Fy_" localSheetId="4">#REF!</definedName>
    <definedName name="Fy_">#REF!</definedName>
    <definedName name="G">{"'Sheet1'!$L$16"}</definedName>
    <definedName name="g_" localSheetId="4">#REF!</definedName>
    <definedName name="g_">#REF!</definedName>
    <definedName name="G_ME" localSheetId="4">#REF!</definedName>
    <definedName name="G_ME">#REF!</definedName>
    <definedName name="gach" localSheetId="4">#REF!</definedName>
    <definedName name="gach">#REF!</definedName>
    <definedName name="GAHT" localSheetId="4">#REF!</definedName>
    <definedName name="GAHT">#REF!</definedName>
    <definedName name="GaicapbocCuXLPEPVCPVCloaiCEVV18den35kV" localSheetId="4">#REF!</definedName>
    <definedName name="GaicapbocCuXLPEPVCPVCloaiCEVV18den35kV">#REF!</definedName>
    <definedName name="gama" localSheetId="4">#REF!</definedName>
    <definedName name="gama">#REF!</definedName>
    <definedName name="Gamadam" localSheetId="4">#REF!</definedName>
    <definedName name="Gamadam">#REF!</definedName>
    <definedName name="GC_DN" localSheetId="4">#REF!</definedName>
    <definedName name="GC_DN">#REF!</definedName>
    <definedName name="GC_HT" localSheetId="4">#REF!</definedName>
    <definedName name="GC_HT">#REF!</definedName>
    <definedName name="GC_TD" localSheetId="4">#REF!</definedName>
    <definedName name="GC_TD">#REF!</definedName>
    <definedName name="GCS" localSheetId="4">#REF!</definedName>
    <definedName name="GCS">#REF!</definedName>
    <definedName name="gd." localSheetId="4">#REF!</definedName>
    <definedName name="gd.">#REF!</definedName>
    <definedName name="GDTD" localSheetId="4">#REF!</definedName>
    <definedName name="GDTD">#REF!</definedName>
    <definedName name="geff" localSheetId="4">#REF!</definedName>
    <definedName name="geff">#REF!</definedName>
    <definedName name="geo" localSheetId="4">#REF!</definedName>
    <definedName name="geo">#REF!</definedName>
    <definedName name="ghichu" localSheetId="4">#REF!</definedName>
    <definedName name="ghichu">#REF!</definedName>
    <definedName name="ghip" localSheetId="4">#REF!</definedName>
    <definedName name="ghip">#REF!</definedName>
    <definedName name="GJ" localSheetId="4">#REF!</definedName>
    <definedName name="GJ">#REF!</definedName>
    <definedName name="gkGTGT" localSheetId="4">#REF!</definedName>
    <definedName name="gkGTGT">#REF!</definedName>
    <definedName name="gkkjl" hidden="1">{"'Sheet1'!$L$16"}</definedName>
    <definedName name="gl3p" localSheetId="4">#REF!</definedName>
    <definedName name="gl3p">#REF!</definedName>
    <definedName name="gld" localSheetId="4">#REF!</definedName>
    <definedName name="gld">#REF!</definedName>
    <definedName name="Goc32x3" localSheetId="4">#REF!</definedName>
    <definedName name="Goc32x3">#REF!</definedName>
    <definedName name="Goc35x3" localSheetId="4">#REF!</definedName>
    <definedName name="Goc35x3">#REF!</definedName>
    <definedName name="Goc40x4" localSheetId="4">#REF!</definedName>
    <definedName name="Goc40x4">#REF!</definedName>
    <definedName name="Goc45x4" localSheetId="4">#REF!</definedName>
    <definedName name="Goc45x4">#REF!</definedName>
    <definedName name="Goc50x5" localSheetId="4">#REF!</definedName>
    <definedName name="Goc50x5">#REF!</definedName>
    <definedName name="Goc63x6" localSheetId="4">#REF!</definedName>
    <definedName name="Goc63x6">#REF!</definedName>
    <definedName name="Goc75x6" localSheetId="4">#REF!</definedName>
    <definedName name="Goc75x6">#REF!</definedName>
    <definedName name="govan" localSheetId="4">#REF!</definedName>
    <definedName name="govan">#REF!</definedName>
    <definedName name="GP" localSheetId="4">#REF!</definedName>
    <definedName name="GP">#REF!</definedName>
    <definedName name="GRID" localSheetId="4">#REF!</definedName>
    <definedName name="GRID">#REF!</definedName>
    <definedName name="gse" localSheetId="4">#REF!</definedName>
    <definedName name="gse">#REF!</definedName>
    <definedName name="gt" localSheetId="4">#REF!</definedName>
    <definedName name="gt">#REF!</definedName>
    <definedName name="Gtb" localSheetId="4">#REF!</definedName>
    <definedName name="Gtb">#REF!</definedName>
    <definedName name="gtbtt" localSheetId="4">#REF!</definedName>
    <definedName name="gtbtt">#REF!</definedName>
    <definedName name="gtst" localSheetId="4">#REF!</definedName>
    <definedName name="gtst">#REF!</definedName>
    <definedName name="GTXL" localSheetId="4">#REF!</definedName>
    <definedName name="GTXL">#REF!</definedName>
    <definedName name="GTRI" localSheetId="4">#REF!</definedName>
    <definedName name="GTRI">#REF!</definedName>
    <definedName name="gvan" localSheetId="4">#REF!</definedName>
    <definedName name="gvan">#REF!</definedName>
    <definedName name="GVL_LDT" localSheetId="4">#REF!</definedName>
    <definedName name="GVL_LDT">#REF!</definedName>
    <definedName name="Gxl" localSheetId="4">#REF!</definedName>
    <definedName name="Gxl">#REF!</definedName>
    <definedName name="gxltt" localSheetId="4">#REF!</definedName>
    <definedName name="gxltt">#REF!</definedName>
    <definedName name="gia" localSheetId="4">#REF!</definedName>
    <definedName name="gia">#REF!</definedName>
    <definedName name="gia_tien" localSheetId="4">#REF!</definedName>
    <definedName name="gia_tien">#REF!</definedName>
    <definedName name="gia_tien_BTN" localSheetId="4">#REF!</definedName>
    <definedName name="gia_tien_BTN">#REF!</definedName>
    <definedName name="GiacapAvanxoanLVABCXLPE" localSheetId="4">#REF!</definedName>
    <definedName name="GiacapAvanxoanLVABCXLPE">#REF!</definedName>
    <definedName name="GiacapbocCuXLPEPVCDSTAPVCloaiCEVVST" localSheetId="4">#REF!</definedName>
    <definedName name="GiacapbocCuXLPEPVCDSTAPVCloaiCEVVST">#REF!</definedName>
    <definedName name="GiacapbocCuXLPEPVCDSTPVCloaiCEVVST12den24kV" localSheetId="4">#REF!</definedName>
    <definedName name="GiacapbocCuXLPEPVCDSTPVCloaiCEVVST12den24kV">#REF!</definedName>
    <definedName name="GiacapbocCuXLPEPVCDSTPVCloaiCEVVST18den35kV" localSheetId="4">#REF!</definedName>
    <definedName name="GiacapbocCuXLPEPVCDSTPVCloaiCEVVST18den35kV">#REF!</definedName>
    <definedName name="GiacapbocCuXLPEPVCloaiCEV" localSheetId="4">#REF!</definedName>
    <definedName name="GiacapbocCuXLPEPVCloaiCEV">#REF!</definedName>
    <definedName name="GiacapbocCuXLPEPVCloaiCEV12den24kV" localSheetId="4">#REF!</definedName>
    <definedName name="GiacapbocCuXLPEPVCloaiCEV12den24kV">#REF!</definedName>
    <definedName name="GiacapbocCuXLPEPVCloaiCEV18den35kV" localSheetId="4">#REF!</definedName>
    <definedName name="GiacapbocCuXLPEPVCloaiCEV18den35kV">#REF!</definedName>
    <definedName name="GiacapbocCuXLPEPVCPVCloaiCEVV12den24kV" localSheetId="4">#REF!</definedName>
    <definedName name="GiacapbocCuXLPEPVCPVCloaiCEVV12den24kV">#REF!</definedName>
    <definedName name="GiacapbocCuXLPEPVCSWPVCloaiCEVVSW12den24kV" localSheetId="4">#REF!</definedName>
    <definedName name="GiacapbocCuXLPEPVCSWPVCloaiCEVVSW12den24kV">#REF!</definedName>
    <definedName name="GiacapbocCuXLPEPVCSWPVCloaiCEVVSW18den35kV" localSheetId="4">#REF!</definedName>
    <definedName name="GiacapbocCuXLPEPVCSWPVCloaiCEVVSW18den35kV">#REF!</definedName>
    <definedName name="GiadayACbocPVC" localSheetId="4">#REF!</definedName>
    <definedName name="GiadayACbocPVC">#REF!</definedName>
    <definedName name="GiadayAS" localSheetId="4">#REF!</definedName>
    <definedName name="GiadayAS">#REF!</definedName>
    <definedName name="GiadayAtran" localSheetId="4">#REF!</definedName>
    <definedName name="GiadayAtran">#REF!</definedName>
    <definedName name="GiadayAV" localSheetId="4">#REF!</definedName>
    <definedName name="GiadayAV">#REF!</definedName>
    <definedName name="GiadayAXLPE1kVlkyhieuAE" localSheetId="4">#REF!</definedName>
    <definedName name="GiadayAXLPE1kVlkyhieuAE">#REF!</definedName>
    <definedName name="GiadaycapCEV" localSheetId="4">#REF!</definedName>
    <definedName name="GiadaycapCEV">#REF!</definedName>
    <definedName name="GiadaycapCuPVC600V" localSheetId="4">#REF!</definedName>
    <definedName name="GiadaycapCuPVC600V">#REF!</definedName>
    <definedName name="GiadayCVV" localSheetId="4">#REF!</definedName>
    <definedName name="GiadayCVV">#REF!</definedName>
    <definedName name="GiadayMtran" localSheetId="4">#REF!</definedName>
    <definedName name="GiadayMtran">#REF!</definedName>
    <definedName name="Giasatthep" localSheetId="4">#REF!</definedName>
    <definedName name="Giasatthep">#REF!</definedName>
    <definedName name="Giavatlieukhac" localSheetId="4">#REF!</definedName>
    <definedName name="Giavatlieukhac">#REF!</definedName>
    <definedName name="GIAVL_TRALY" localSheetId="4">#REF!</definedName>
    <definedName name="GIAVL_TRALY">#REF!</definedName>
    <definedName name="Giocong" localSheetId="4">#REF!</definedName>
    <definedName name="Giocong">#REF!</definedName>
    <definedName name="giotuoi" localSheetId="4">#REF!</definedName>
    <definedName name="giotuoi">#REF!</definedName>
    <definedName name="h_" localSheetId="4">#REF!</definedName>
    <definedName name="h_">#REF!</definedName>
    <definedName name="h__" localSheetId="4">#REF!</definedName>
    <definedName name="h__">#REF!</definedName>
    <definedName name="h_0" localSheetId="4">#REF!</definedName>
    <definedName name="h_0">#REF!</definedName>
    <definedName name="H_1" localSheetId="4">#REF!</definedName>
    <definedName name="H_1">#REF!</definedName>
    <definedName name="H_2" localSheetId="4">#REF!</definedName>
    <definedName name="H_2">#REF!</definedName>
    <definedName name="H_3" localSheetId="4">#REF!</definedName>
    <definedName name="H_3">#REF!</definedName>
    <definedName name="H_Class1" localSheetId="4">#REF!</definedName>
    <definedName name="H_Class1">#REF!</definedName>
    <definedName name="H_Class2" localSheetId="4">#REF!</definedName>
    <definedName name="H_Class2">#REF!</definedName>
    <definedName name="H_Class3" localSheetId="4">#REF!</definedName>
    <definedName name="H_Class3">#REF!</definedName>
    <definedName name="H_Class4" localSheetId="4">#REF!</definedName>
    <definedName name="H_Class4">#REF!</definedName>
    <definedName name="H_Class5" localSheetId="4">#REF!</definedName>
    <definedName name="H_Class5">#REF!</definedName>
    <definedName name="H_ng_mòc_cáng_trÖnh" localSheetId="4">#REF!</definedName>
    <definedName name="H_ng_mòc_cáng_trÖnh">#REF!</definedName>
    <definedName name="H0.4" localSheetId="4">#REF!</definedName>
    <definedName name="H0.4">#REF!</definedName>
    <definedName name="h18x" localSheetId="4">#REF!</definedName>
    <definedName name="h18x">#REF!</definedName>
    <definedName name="H21dai75" localSheetId="4">#REF!</definedName>
    <definedName name="H21dai75">#REF!</definedName>
    <definedName name="H21dai9" localSheetId="4">#REF!</definedName>
    <definedName name="H21dai9">#REF!</definedName>
    <definedName name="H22dai6" localSheetId="4">#REF!</definedName>
    <definedName name="H22dai6">#REF!</definedName>
    <definedName name="H22dai75" localSheetId="4">#REF!</definedName>
    <definedName name="H22dai75">#REF!</definedName>
    <definedName name="h30x" localSheetId="4">#REF!</definedName>
    <definedName name="h30x">#REF!</definedName>
    <definedName name="H43dai6" localSheetId="4">#REF!</definedName>
    <definedName name="H43dai6">#REF!</definedName>
    <definedName name="H43dai75" localSheetId="4">#REF!</definedName>
    <definedName name="H43dai75">#REF!</definedName>
    <definedName name="H43dai9" localSheetId="4">#REF!</definedName>
    <definedName name="H43dai9">#REF!</definedName>
    <definedName name="H44dai6" localSheetId="4">#REF!</definedName>
    <definedName name="H44dai6">#REF!</definedName>
    <definedName name="H44dai75" localSheetId="4">#REF!</definedName>
    <definedName name="H44dai75">#REF!</definedName>
    <definedName name="H44dai9" localSheetId="4">#REF!</definedName>
    <definedName name="H44dai9">#REF!</definedName>
    <definedName name="Ha" localSheetId="4">#REF!</definedName>
    <definedName name="Ha">#REF!</definedName>
    <definedName name="hangmuc" localSheetId="4">#REF!</definedName>
    <definedName name="hangmuc">#REF!</definedName>
    <definedName name="Hanhkiem" localSheetId="4">#REF!</definedName>
    <definedName name="Hanhkiem">#REF!</definedName>
    <definedName name="HapCKVA" localSheetId="4">#REF!</definedName>
    <definedName name="HapCKVA">#REF!</definedName>
    <definedName name="HapCKvar" localSheetId="4">#REF!</definedName>
    <definedName name="HapCKvar">#REF!</definedName>
    <definedName name="HapCKW" localSheetId="4">#REF!</definedName>
    <definedName name="HapCKW">#REF!</definedName>
    <definedName name="HapIKVA" localSheetId="4">#REF!</definedName>
    <definedName name="HapIKVA">#REF!</definedName>
    <definedName name="HapIKvar" localSheetId="4">#REF!</definedName>
    <definedName name="HapIKvar">#REF!</definedName>
    <definedName name="HapIKW" localSheetId="4">#REF!</definedName>
    <definedName name="HapIKW">#REF!</definedName>
    <definedName name="HapKVA" localSheetId="4">#REF!</definedName>
    <definedName name="HapKVA">#REF!</definedName>
    <definedName name="HapSKVA" localSheetId="4">#REF!</definedName>
    <definedName name="HapSKVA">#REF!</definedName>
    <definedName name="HarvestingWage" localSheetId="4">#REF!</definedName>
    <definedName name="HarvestingWage">#REF!</definedName>
    <definedName name="hau" localSheetId="4">#REF!</definedName>
    <definedName name="hau">#REF!</definedName>
    <definedName name="Hb" localSheetId="4">#REF!</definedName>
    <definedName name="Hb">#REF!</definedName>
    <definedName name="Hbb" localSheetId="4">#REF!</definedName>
    <definedName name="Hbb">#REF!</definedName>
    <definedName name="HBC" localSheetId="4">#REF!</definedName>
    <definedName name="HBC">#REF!</definedName>
    <definedName name="HBL" localSheetId="4">#REF!</definedName>
    <definedName name="HBL">#REF!</definedName>
    <definedName name="Hbtt" localSheetId="4">#REF!</definedName>
    <definedName name="Hbtt">#REF!</definedName>
    <definedName name="Hc" localSheetId="4">#REF!</definedName>
    <definedName name="Hc">#REF!</definedName>
    <definedName name="Hcb" localSheetId="4">#REF!</definedName>
    <definedName name="Hcb">#REF!</definedName>
    <definedName name="HCM" localSheetId="4">#REF!</definedName>
    <definedName name="HCM">#REF!</definedName>
    <definedName name="HCPH" localSheetId="4">#REF!</definedName>
    <definedName name="HCPH">#REF!</definedName>
    <definedName name="HCS" localSheetId="4">#REF!</definedName>
    <definedName name="HCS">#REF!</definedName>
    <definedName name="Hctt" localSheetId="4">#REF!</definedName>
    <definedName name="Hctt">#REF!</definedName>
    <definedName name="HCU" localSheetId="4">#REF!</definedName>
    <definedName name="HCU">#REF!</definedName>
    <definedName name="Hd" localSheetId="4">#REF!</definedName>
    <definedName name="Hd">#REF!</definedName>
    <definedName name="Hdb" localSheetId="4">#REF!</definedName>
    <definedName name="Hdb">#REF!</definedName>
    <definedName name="HDC" localSheetId="4">#REF!</definedName>
    <definedName name="HDC">#REF!</definedName>
    <definedName name="Hdtt" localSheetId="4">#REF!</definedName>
    <definedName name="Hdtt">#REF!</definedName>
    <definedName name="HDU" localSheetId="4">#REF!</definedName>
    <definedName name="HDU">#REF!</definedName>
    <definedName name="He" localSheetId="4">#REF!</definedName>
    <definedName name="He">#REF!</definedName>
    <definedName name="HE_SO_KHO_KHAN_CANG_DAY" localSheetId="4">#REF!</definedName>
    <definedName name="HE_SO_KHO_KHAN_CANG_DAY">#REF!</definedName>
    <definedName name="Heä_soá_laép_xaø_H">1.7</definedName>
    <definedName name="heä_soá_sình_laày" localSheetId="4">#REF!</definedName>
    <definedName name="heä_soá_sình_laày">#REF!</definedName>
    <definedName name="heso0.7" localSheetId="4">#REF!</definedName>
    <definedName name="heso0.7">#REF!</definedName>
    <definedName name="HHBQ" localSheetId="4">#REF!</definedName>
    <definedName name="HHBQ">#REF!</definedName>
    <definedName name="HHcat" localSheetId="4">#REF!</definedName>
    <definedName name="HHcat">#REF!</definedName>
    <definedName name="HHda" localSheetId="4">#REF!</definedName>
    <definedName name="HHda">#REF!</definedName>
    <definedName name="hhhh" localSheetId="4">#REF!</definedName>
    <definedName name="hhhh">#REF!</definedName>
    <definedName name="HHIC" localSheetId="4">#REF!</definedName>
    <definedName name="HHIC">#REF!</definedName>
    <definedName name="HHT" localSheetId="4">#REF!</definedName>
    <definedName name="HHT">#REF!</definedName>
    <definedName name="HiddenRows" localSheetId="4" hidden="1">#REF!</definedName>
    <definedName name="HiddenRows" hidden="1">#REF!</definedName>
    <definedName name="hien" localSheetId="4">#REF!</definedName>
    <definedName name="hien">#REF!</definedName>
    <definedName name="hjjkl" hidden="1">{"'Sheet1'!$L$16"}</definedName>
    <definedName name="HKE" localSheetId="4">#REF!</definedName>
    <definedName name="HKE">#REF!</definedName>
    <definedName name="hkjkl" hidden="1">{#N/A,#N/A,FALSE,"Chi tiÆt"}</definedName>
    <definedName name="HKL" localSheetId="4">#REF!</definedName>
    <definedName name="HKL">#REF!</definedName>
    <definedName name="HKLHI" localSheetId="4">#REF!</definedName>
    <definedName name="HKLHI">#REF!</definedName>
    <definedName name="HKLL" localSheetId="4">#REF!</definedName>
    <definedName name="HKLL">#REF!</definedName>
    <definedName name="HKLLLO" localSheetId="4">#REF!</definedName>
    <definedName name="HKLLLO">#REF!</definedName>
    <definedName name="HLC" localSheetId="4">#REF!</definedName>
    <definedName name="HLC">#REF!</definedName>
    <definedName name="HLIC" localSheetId="4">#REF!</definedName>
    <definedName name="HLIC">#REF!</definedName>
    <definedName name="HLU" localSheetId="4">#REF!</definedName>
    <definedName name="HLU">#REF!</definedName>
    <definedName name="Ho" localSheetId="4">#REF!</definedName>
    <definedName name="Ho">#REF!</definedName>
    <definedName name="hÖ_sè_vËt_liÖu_ho__b_nh" localSheetId="4">#REF!</definedName>
    <definedName name="hÖ_sè_vËt_liÖu_ho__b_nh">#REF!</definedName>
    <definedName name="Hoa" localSheetId="4">#REF!</definedName>
    <definedName name="Hoa">#REF!</definedName>
    <definedName name="hoc">55000</definedName>
    <definedName name="Hocluc" localSheetId="4">#REF!</definedName>
    <definedName name="Hocluc">#REF!</definedName>
    <definedName name="HOME_MANP" localSheetId="4">#REF!</definedName>
    <definedName name="HOME_MANP">#REF!</definedName>
    <definedName name="HOMEOFFICE_COST" localSheetId="4">#REF!</definedName>
    <definedName name="HOMEOFFICE_COST">#REF!</definedName>
    <definedName name="Hong_Quang" localSheetId="4">#REF!</definedName>
    <definedName name="Hong_Quang">#REF!</definedName>
    <definedName name="Hopnoicap" localSheetId="4">#REF!</definedName>
    <definedName name="Hopnoicap">#REF!</definedName>
    <definedName name="Hoto" localSheetId="4">#REF!</definedName>
    <definedName name="Hoto">#REF!</definedName>
    <definedName name="HR" localSheetId="4">#REF!</definedName>
    <definedName name="HR">#REF!</definedName>
    <definedName name="HRC" localSheetId="4">#REF!</definedName>
    <definedName name="HRC">#REF!</definedName>
    <definedName name="Hs" localSheetId="4">#REF!</definedName>
    <definedName name="Hs">#REF!</definedName>
    <definedName name="Hsb" localSheetId="4">#REF!</definedName>
    <definedName name="Hsb">#REF!</definedName>
    <definedName name="HSCT3">0.1</definedName>
    <definedName name="hsd" localSheetId="4">#REF!</definedName>
    <definedName name="hsd">#REF!</definedName>
    <definedName name="hsdc" localSheetId="4">#REF!</definedName>
    <definedName name="hsdc">#REF!</definedName>
    <definedName name="hsdc1" localSheetId="4">#REF!</definedName>
    <definedName name="hsdc1">#REF!</definedName>
    <definedName name="HSDN">2.5</definedName>
    <definedName name="HSGG" localSheetId="4">#REF!</definedName>
    <definedName name="HSGG">#REF!</definedName>
    <definedName name="HSHH" localSheetId="4">#REF!</definedName>
    <definedName name="HSHH">#REF!</definedName>
    <definedName name="HSHHUT" localSheetId="4">#REF!</definedName>
    <definedName name="HSHHUT">#REF!</definedName>
    <definedName name="hsk" localSheetId="4">#REF!</definedName>
    <definedName name="hsk">#REF!</definedName>
    <definedName name="hslx" localSheetId="4">#REF!</definedName>
    <definedName name="hslx">#REF!</definedName>
    <definedName name="hsm" localSheetId="4">#REF!</definedName>
    <definedName name="hsm">#REF!</definedName>
    <definedName name="HSMTC" localSheetId="4">#REF!</definedName>
    <definedName name="HSMTC">#REF!</definedName>
    <definedName name="hsnc_cau">1.626</definedName>
    <definedName name="hsnc_cau2">1.626</definedName>
    <definedName name="hsnc_d">1.6356</definedName>
    <definedName name="hsnc_d2">1.6356</definedName>
    <definedName name="HSSL" localSheetId="4">#REF!</definedName>
    <definedName name="HSSL">#REF!</definedName>
    <definedName name="hßm4" localSheetId="4">#REF!</definedName>
    <definedName name="hßm4">#REF!</definedName>
    <definedName name="hstb" localSheetId="4">#REF!</definedName>
    <definedName name="hstb">#REF!</definedName>
    <definedName name="hstdtk" localSheetId="4">#REF!</definedName>
    <definedName name="hstdtk">#REF!</definedName>
    <definedName name="Hstt" localSheetId="4">#REF!</definedName>
    <definedName name="Hstt">#REF!</definedName>
    <definedName name="hsthep" localSheetId="4">#REF!</definedName>
    <definedName name="hsthep">#REF!</definedName>
    <definedName name="HSVC1" localSheetId="4">#REF!</definedName>
    <definedName name="HSVC1">#REF!</definedName>
    <definedName name="HSVC2" localSheetId="4">#REF!</definedName>
    <definedName name="HSVC2">#REF!</definedName>
    <definedName name="HSVC3" localSheetId="4">#REF!</definedName>
    <definedName name="HSVC3">#REF!</definedName>
    <definedName name="hsvl" localSheetId="4">#REF!</definedName>
    <definedName name="hsvl">#REF!</definedName>
    <definedName name="hsvl2">1</definedName>
    <definedName name="HSXA" localSheetId="4">#REF!</definedName>
    <definedName name="HSXA">#REF!</definedName>
    <definedName name="hsxk" localSheetId="4">#REF!</definedName>
    <definedName name="hsxk">#REF!</definedName>
    <definedName name="htdd2003" localSheetId="4">#REF!</definedName>
    <definedName name="htdd2003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TNC" localSheetId="4">#REF!</definedName>
    <definedName name="HTNC">#REF!</definedName>
    <definedName name="HTS" localSheetId="4">#REF!</definedName>
    <definedName name="HTS">#REF!</definedName>
    <definedName name="HTU" localSheetId="4">#REF!</definedName>
    <definedName name="HTU">#REF!</definedName>
    <definedName name="HTVL" localSheetId="4">#REF!</definedName>
    <definedName name="HTVL">#REF!</definedName>
    <definedName name="hu" hidden="1">{"'Sheet1'!$L$16"}</definedName>
    <definedName name="hung" hidden="1">{"'Sheet1'!$L$16"}</definedName>
    <definedName name="huy" hidden="1">{"'Sheet1'!$L$16"}</definedName>
    <definedName name="HV" localSheetId="4">#REF!</definedName>
    <definedName name="HV">#REF!</definedName>
    <definedName name="HVBC" localSheetId="4">#REF!</definedName>
    <definedName name="HVBC">#REF!</definedName>
    <definedName name="HVC" localSheetId="4">#REF!</definedName>
    <definedName name="HVC">#REF!</definedName>
    <definedName name="HVL" localSheetId="4">#REF!</definedName>
    <definedName name="HVL">#REF!</definedName>
    <definedName name="HVP" localSheetId="4">#REF!</definedName>
    <definedName name="HVP">#REF!</definedName>
    <definedName name="hvt" localSheetId="4">#REF!</definedName>
    <definedName name="hvt">#REF!</definedName>
    <definedName name="hvtb" localSheetId="4">#REF!</definedName>
    <definedName name="hvtb">#REF!</definedName>
    <definedName name="hvttt" localSheetId="4">#REF!</definedName>
    <definedName name="hvttt">#REF!</definedName>
    <definedName name="Hxn" localSheetId="4">#REF!</definedName>
    <definedName name="Hxn">#REF!</definedName>
    <definedName name="I" localSheetId="4">#REF!</definedName>
    <definedName name="I">#REF!</definedName>
    <definedName name="I_A" localSheetId="4">#REF!</definedName>
    <definedName name="I_A">#REF!</definedName>
    <definedName name="I_B" localSheetId="4">#REF!</definedName>
    <definedName name="I_B">#REF!</definedName>
    <definedName name="I_c" localSheetId="4">#REF!</definedName>
    <definedName name="I_c">#REF!</definedName>
    <definedName name="IDLAB_COST" localSheetId="4">#REF!</definedName>
    <definedName name="IDLAB_COST">#REF!</definedName>
    <definedName name="II_A" localSheetId="4">#REF!</definedName>
    <definedName name="II_A">#REF!</definedName>
    <definedName name="II_B" localSheetId="4">#REF!</definedName>
    <definedName name="II_B">#REF!</definedName>
    <definedName name="II_c" localSheetId="4">#REF!</definedName>
    <definedName name="II_c">#REF!</definedName>
    <definedName name="III_a" localSheetId="4">#REF!</definedName>
    <definedName name="III_a">#REF!</definedName>
    <definedName name="III_B" localSheetId="4">#REF!</definedName>
    <definedName name="III_B">#REF!</definedName>
    <definedName name="III_c" localSheetId="4">#REF!</definedName>
    <definedName name="III_c">#REF!</definedName>
    <definedName name="IND_LAB" localSheetId="4">#REF!</definedName>
    <definedName name="IND_LAB">#REF!</definedName>
    <definedName name="Index">#REF!</definedName>
    <definedName name="INDMANP" localSheetId="4">#REF!</definedName>
    <definedName name="INDMANP">#REF!</definedName>
    <definedName name="INF" localSheetId="4">#REF!</definedName>
    <definedName name="INF">#REF!</definedName>
    <definedName name="inputCosti" localSheetId="4">#REF!</definedName>
    <definedName name="inputCosti">#REF!</definedName>
    <definedName name="inputLf" localSheetId="4">#REF!</definedName>
    <definedName name="inputLf">#REF!</definedName>
    <definedName name="inputWTP" localSheetId="4">#REF!</definedName>
    <definedName name="inputWTP">#REF!</definedName>
    <definedName name="INT" localSheetId="4">#REF!</definedName>
    <definedName name="INT">#REF!</definedName>
    <definedName name="Inthu" localSheetId="4">#REF!</definedName>
    <definedName name="Inthu">#REF!</definedName>
    <definedName name="Inthu1" localSheetId="4">#REF!</definedName>
    <definedName name="Inthu1">#REF!</definedName>
    <definedName name="Ing" localSheetId="4">#REF!</definedName>
    <definedName name="Ing">#REF!</definedName>
    <definedName name="Ip" localSheetId="4">#REF!</definedName>
    <definedName name="Ip">#REF!</definedName>
    <definedName name="IS_a" localSheetId="4">#REF!</definedName>
    <definedName name="IS_a">#REF!</definedName>
    <definedName name="IS_Clay" localSheetId="4">#REF!</definedName>
    <definedName name="IS_Clay">#REF!</definedName>
    <definedName name="IS_pH" localSheetId="4">#REF!</definedName>
    <definedName name="IS_pH">#REF!</definedName>
    <definedName name="itd1.5" localSheetId="4">#REF!</definedName>
    <definedName name="itd1.5">#REF!</definedName>
    <definedName name="itdd1.5" localSheetId="4">#REF!</definedName>
    <definedName name="itdd1.5">#REF!</definedName>
    <definedName name="itddgoi" localSheetId="4">#REF!</definedName>
    <definedName name="itddgoi">#REF!</definedName>
    <definedName name="itdg" localSheetId="4">#REF!</definedName>
    <definedName name="itdg">#REF!</definedName>
    <definedName name="itdgoi" localSheetId="4">#REF!</definedName>
    <definedName name="itdgoi">#REF!</definedName>
    <definedName name="ith1.5" localSheetId="4">#REF!</definedName>
    <definedName name="ith1.5">#REF!</definedName>
    <definedName name="ithg" localSheetId="4">#REF!</definedName>
    <definedName name="ithg">#REF!</definedName>
    <definedName name="ithgoi" localSheetId="4">#REF!</definedName>
    <definedName name="ithgoi">#REF!</definedName>
    <definedName name="IWTP" localSheetId="4">#REF!</definedName>
    <definedName name="IWTP">#REF!</definedName>
    <definedName name="ixy" localSheetId="4">#REF!</definedName>
    <definedName name="ixy">#REF!</definedName>
    <definedName name="J.O" localSheetId="4">#REF!</definedName>
    <definedName name="J.O">#REF!</definedName>
    <definedName name="J.O_GT" localSheetId="4">#REF!</definedName>
    <definedName name="J.O_GT">#REF!</definedName>
    <definedName name="j356C8" localSheetId="4">#REF!</definedName>
    <definedName name="j356C8">#REF!</definedName>
    <definedName name="k" localSheetId="4">#REF!</definedName>
    <definedName name="k">#REF!</definedName>
    <definedName name="k.." localSheetId="4">#REF!</definedName>
    <definedName name="k..">#REF!</definedName>
    <definedName name="K_Class1" localSheetId="4">#REF!</definedName>
    <definedName name="K_Class1">#REF!</definedName>
    <definedName name="K_Class2" localSheetId="4">#REF!</definedName>
    <definedName name="K_Class2">#REF!</definedName>
    <definedName name="K_Class3" localSheetId="4">#REF!</definedName>
    <definedName name="K_Class3">#REF!</definedName>
    <definedName name="K_Class4" localSheetId="4">#REF!</definedName>
    <definedName name="K_Class4">#REF!</definedName>
    <definedName name="K_Class5" localSheetId="4">#REF!</definedName>
    <definedName name="K_Class5">#REF!</definedName>
    <definedName name="K_con" localSheetId="4">#REF!</definedName>
    <definedName name="K_con">#REF!</definedName>
    <definedName name="K_L" localSheetId="4">#REF!</definedName>
    <definedName name="K_L">#REF!</definedName>
    <definedName name="K_lchae" localSheetId="4">#REF!</definedName>
    <definedName name="K_lchae">#REF!</definedName>
    <definedName name="K_run" localSheetId="4">#REF!</definedName>
    <definedName name="K_run">#REF!</definedName>
    <definedName name="K_sed" localSheetId="4">#REF!</definedName>
    <definedName name="K_sed">#REF!</definedName>
    <definedName name="KA" localSheetId="4">#REF!</definedName>
    <definedName name="KA">#REF!</definedName>
    <definedName name="ka." localSheetId="4">#REF!</definedName>
    <definedName name="ka.">#REF!</definedName>
    <definedName name="KAE" localSheetId="4">#REF!</definedName>
    <definedName name="KAE">#REF!</definedName>
    <definedName name="kc" localSheetId="4">#REF!</definedName>
    <definedName name="kc">#REF!</definedName>
    <definedName name="kcdd" localSheetId="4">#REF!</definedName>
    <definedName name="kcdd">#REF!</definedName>
    <definedName name="kcong" localSheetId="4">#REF!</definedName>
    <definedName name="kcong">#REF!</definedName>
    <definedName name="Kcto" localSheetId="4">#REF!</definedName>
    <definedName name="Kcto">#REF!</definedName>
    <definedName name="Kctx" localSheetId="4">#REF!</definedName>
    <definedName name="Kctx">#REF!</definedName>
    <definedName name="KDC" localSheetId="4">#REF!</definedName>
    <definedName name="KDC">#REF!</definedName>
    <definedName name="kdien" localSheetId="4">#REF!</definedName>
    <definedName name="kdien">#REF!</definedName>
    <definedName name="kehoach_09" localSheetId="4">#REF!</definedName>
    <definedName name="kehoach_09">#REF!</definedName>
    <definedName name="Kepcapcacloai" localSheetId="4">#REF!</definedName>
    <definedName name="Kepcapcacloai">#REF!</definedName>
    <definedName name="Ket_Qua_KD" localSheetId="4">#REF!</definedName>
    <definedName name="Ket_Qua_KD">#REF!</definedName>
    <definedName name="KeyFigure" localSheetId="4">#REF!</definedName>
    <definedName name="KeyFigure">#REF!</definedName>
    <definedName name="KFFMAX" localSheetId="4">#REF!</definedName>
    <definedName name="KFFMAX">#REF!</definedName>
    <definedName name="KFFMIN" localSheetId="4">#REF!</definedName>
    <definedName name="KFFMIN">#REF!</definedName>
    <definedName name="kich250" localSheetId="4">#REF!</definedName>
    <definedName name="kich250">#REF!</definedName>
    <definedName name="kich500" localSheetId="4">#REF!</definedName>
    <definedName name="kich500">#REF!</definedName>
    <definedName name="kiem" localSheetId="4">#REF!</definedName>
    <definedName name="kiem">#REF!</definedName>
    <definedName name="Kiem_tra_trung_ten" localSheetId="4">#REF!</definedName>
    <definedName name="Kiem_tra_trung_ten">#REF!</definedName>
    <definedName name="KINH_PHI_DEN_BU" localSheetId="4">#REF!</definedName>
    <definedName name="KINH_PHI_DEN_BU">#REF!</definedName>
    <definedName name="KINH_PHI_DZ0.4KV" localSheetId="4">#REF!</definedName>
    <definedName name="KINH_PHI_DZ0.4KV">#REF!</definedName>
    <definedName name="KINH_PHI_KHAO_SAT__LAP_BCNCKT__TKKTTC" localSheetId="4">#REF!</definedName>
    <definedName name="KINH_PHI_KHAO_SAT__LAP_BCNCKT__TKKTTC">#REF!</definedName>
    <definedName name="KINH_PHI_KHO_BAI" localSheetId="4">#REF!</definedName>
    <definedName name="KINH_PHI_KHO_BAI">#REF!</definedName>
    <definedName name="KINH_PHI_TBA" localSheetId="4">#REF!</definedName>
    <definedName name="KINH_PHI_TBA">#REF!</definedName>
    <definedName name="kkk" localSheetId="4">#REF!</definedName>
    <definedName name="kkk">#REF!</definedName>
    <definedName name="kl" localSheetId="4">#REF!</definedName>
    <definedName name="kl">#REF!</definedName>
    <definedName name="kl_ME" localSheetId="4">#REF!</definedName>
    <definedName name="kl_ME">#REF!</definedName>
    <definedName name="KLC" localSheetId="4">#REF!</definedName>
    <definedName name="KLC">#REF!</definedName>
    <definedName name="KLFMAX" localSheetId="4">#REF!</definedName>
    <definedName name="KLFMAX">#REF!</definedName>
    <definedName name="KLFMIN" localSheetId="4">#REF!</definedName>
    <definedName name="KLFMIN">#REF!</definedName>
    <definedName name="KLHC15" localSheetId="4">#REF!</definedName>
    <definedName name="KLHC15">#REF!</definedName>
    <definedName name="KLHC25" localSheetId="4">#REF!</definedName>
    <definedName name="KLHC25">#REF!</definedName>
    <definedName name="kll" localSheetId="4">#REF!</definedName>
    <definedName name="kll">#REF!</definedName>
    <definedName name="KLLC15" localSheetId="4">#REF!</definedName>
    <definedName name="KLLC15">#REF!</definedName>
    <definedName name="KLLC25" localSheetId="4">#REF!</definedName>
    <definedName name="KLLC25">#REF!</definedName>
    <definedName name="KLMC15" localSheetId="4">#REF!</definedName>
    <definedName name="KLMC15">#REF!</definedName>
    <definedName name="KLMC25" localSheetId="4">#REF!</definedName>
    <definedName name="KLMC25">#REF!</definedName>
    <definedName name="Kng" localSheetId="4">#REF!</definedName>
    <definedName name="Kng">#REF!</definedName>
    <definedName name="kp1ph" localSheetId="4">#REF!</definedName>
    <definedName name="kp1ph">#REF!</definedName>
    <definedName name="KQ_Truong" localSheetId="4">#REF!</definedName>
    <definedName name="KQ_Truong">#REF!</definedName>
    <definedName name="Ks" localSheetId="4">#REF!</definedName>
    <definedName name="Ks">#REF!</definedName>
    <definedName name="ksbn" hidden="1">{"'Sheet1'!$L$16"}</definedName>
    <definedName name="KSbuocBVTC" localSheetId="4">#REF!</definedName>
    <definedName name="KSbuocBVTC">#REF!</definedName>
    <definedName name="KSbuocduan" localSheetId="4">#REF!</definedName>
    <definedName name="KSbuocduan">#REF!</definedName>
    <definedName name="KSbuockythuat" localSheetId="4">#REF!</definedName>
    <definedName name="KSbuockythuat">#REF!</definedName>
    <definedName name="KSdaodiachat" localSheetId="4">#REF!</definedName>
    <definedName name="KSdaodiachat">#REF!</definedName>
    <definedName name="KSdovebando" localSheetId="4">#REF!</definedName>
    <definedName name="KSdovebando">#REF!</definedName>
    <definedName name="KSdovecatdoc" localSheetId="4">#REF!</definedName>
    <definedName name="KSdovecatdoc">#REF!</definedName>
    <definedName name="KSdovecatngang" localSheetId="4">#REF!</definedName>
    <definedName name="KSdovecatngang">#REF!</definedName>
    <definedName name="KSdovetimcong" localSheetId="4">#REF!</definedName>
    <definedName name="KSdovetimcong">#REF!</definedName>
    <definedName name="kshn" hidden="1">{"'Sheet1'!$L$16"}</definedName>
    <definedName name="KSkhongchecaodo" localSheetId="4">#REF!</definedName>
    <definedName name="KSkhongchecaodo">#REF!</definedName>
    <definedName name="KSkhongchematbang" localSheetId="4">#REF!</definedName>
    <definedName name="KSkhongchematbang">#REF!</definedName>
    <definedName name="ksls" hidden="1">{"'Sheet1'!$L$16"}</definedName>
    <definedName name="KSmatduong" localSheetId="4">#REF!</definedName>
    <definedName name="KSmatduong">#REF!</definedName>
    <definedName name="KSTK" localSheetId="4">#REF!</definedName>
    <definedName name="KSTK">#REF!</definedName>
    <definedName name="KSthinghiemSPT" localSheetId="4">#REF!</definedName>
    <definedName name="KSthinghiemSPT">#REF!</definedName>
    <definedName name="KSXDchitieuhoahäccuadat" localSheetId="4">#REF!</definedName>
    <definedName name="KSXDchitieuhoahäccuadat">#REF!</definedName>
    <definedName name="Kte" localSheetId="4">#REF!</definedName>
    <definedName name="Kte">#REF!</definedName>
    <definedName name="KVC" localSheetId="4">#REF!</definedName>
    <definedName name="KVC">#REF!</definedName>
    <definedName name="Kxc" localSheetId="4">#REF!</definedName>
    <definedName name="Kxc">#REF!</definedName>
    <definedName name="Kxp" localSheetId="4">#REF!</definedName>
    <definedName name="Kxp">#REF!</definedName>
    <definedName name="kh" localSheetId="4">#REF!</definedName>
    <definedName name="kh">#REF!</definedName>
    <definedName name="khac">2</definedName>
    <definedName name="khanang" localSheetId="4">#REF!</definedName>
    <definedName name="khanang">#REF!</definedName>
    <definedName name="Khanhdonnoitrunggiannoidieuchinh" localSheetId="4">#REF!</definedName>
    <definedName name="Khanhdonnoitrunggiannoidieuchinh">#REF!</definedName>
    <definedName name="Khâi" localSheetId="4">#REF!</definedName>
    <definedName name="Khâi">#REF!</definedName>
    <definedName name="khla09" hidden="1">{"'Sheet1'!$L$16"}</definedName>
    <definedName name="khoannhoi" localSheetId="4">#REF!</definedName>
    <definedName name="khoannhoi">#REF!</definedName>
    <definedName name="KHOI_LUONG_DAT_DAO_DAP" localSheetId="4">#REF!</definedName>
    <definedName name="KHOI_LUONG_DAT_DAO_DAP">#REF!</definedName>
    <definedName name="khong" localSheetId="4">#REF!</definedName>
    <definedName name="khong">#REF!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l" localSheetId="4">#REF!</definedName>
    <definedName name="l">#REF!</definedName>
    <definedName name="l_1" localSheetId="4">#REF!</definedName>
    <definedName name="l_1">#REF!</definedName>
    <definedName name="L63x6">5800</definedName>
    <definedName name="Lab_tec" localSheetId="4">#REF!</definedName>
    <definedName name="Lab_tec">#REF!</definedName>
    <definedName name="Labour_cost" localSheetId="4">#REF!</definedName>
    <definedName name="Labour_cost">#REF!</definedName>
    <definedName name="Lac_tec" localSheetId="4">#REF!</definedName>
    <definedName name="Lac_tec">#REF!</definedName>
    <definedName name="lan" localSheetId="4">#REF!</definedName>
    <definedName name="lan">#REF!</definedName>
    <definedName name="LandPreperationWage" localSheetId="4">#REF!</definedName>
    <definedName name="LandPreperationWage">#REF!</definedName>
    <definedName name="langson" hidden="1">{"'Sheet1'!$L$16"}</definedName>
    <definedName name="lanhto" localSheetId="4">#REF!</definedName>
    <definedName name="lanhto">#REF!</definedName>
    <definedName name="LAP_DAT_TBA" localSheetId="4">#REF!</definedName>
    <definedName name="LAP_DAT_TBA">#REF!</definedName>
    <definedName name="LBS_22">107800000</definedName>
    <definedName name="LC5_total" localSheetId="4">#REF!</definedName>
    <definedName name="LC5_total">#REF!</definedName>
    <definedName name="LC6_total" localSheetId="4">#REF!</definedName>
    <definedName name="LC6_total">#REF!</definedName>
    <definedName name="Lcot" localSheetId="4">#REF!</definedName>
    <definedName name="Lcot">#REF!</definedName>
    <definedName name="Lct" localSheetId="4">#REF!</definedName>
    <definedName name="Lct">#REF!</definedName>
    <definedName name="Ld" localSheetId="4">#REF!</definedName>
    <definedName name="Ld">#REF!</definedName>
    <definedName name="limcount" hidden="1">1</definedName>
    <definedName name="Lmk" localSheetId="4">#REF!</definedName>
    <definedName name="Lmk">#REF!</definedName>
    <definedName name="LMU" localSheetId="4">#REF!</definedName>
    <definedName name="LMU">#REF!</definedName>
    <definedName name="LMUSelected" localSheetId="4">#REF!</definedName>
    <definedName name="LMUSelected">#REF!</definedName>
    <definedName name="LN" localSheetId="4">#REF!</definedName>
    <definedName name="LN">#REF!</definedName>
    <definedName name="Lnsc" localSheetId="4">#REF!</definedName>
    <definedName name="Lnsc">#REF!</definedName>
    <definedName name="lntt" localSheetId="4">#REF!</definedName>
    <definedName name="lntt">#REF!</definedName>
    <definedName name="Lo" localSheetId="4">#REF!</definedName>
    <definedName name="Lo">#REF!</definedName>
    <definedName name="LOAI_DUONG" localSheetId="4">#REF!</definedName>
    <definedName name="LOAI_DUONG">#REF!</definedName>
    <definedName name="loaiduan" localSheetId="4">#REF!</definedName>
    <definedName name="loaiduan">#REF!</definedName>
    <definedName name="Loss_tec" localSheetId="4">#REF!</definedName>
    <definedName name="Loss_tec">#REF!</definedName>
    <definedName name="LRMC" localSheetId="4">#REF!</definedName>
    <definedName name="LRMC">#REF!</definedName>
    <definedName name="Ltt" localSheetId="4">#REF!</definedName>
    <definedName name="Ltt">#REF!</definedName>
    <definedName name="ltre" localSheetId="4">#REF!</definedName>
    <definedName name="ltre">#REF!</definedName>
    <definedName name="lulop16" localSheetId="4">#REF!</definedName>
    <definedName name="lulop16">#REF!</definedName>
    <definedName name="luoncap" localSheetId="4">#REF!</definedName>
    <definedName name="luoncap">#REF!</definedName>
    <definedName name="lurung16" localSheetId="4">#REF!</definedName>
    <definedName name="lurung16">#REF!</definedName>
    <definedName name="luthep10" localSheetId="4">#REF!</definedName>
    <definedName name="luthep10">#REF!</definedName>
    <definedName name="luuthong" localSheetId="4">#REF!</definedName>
    <definedName name="luuthong">#REF!</definedName>
    <definedName name="lv.." localSheetId="4">#REF!</definedName>
    <definedName name="lv..">#REF!</definedName>
    <definedName name="lVC" localSheetId="4">#REF!</definedName>
    <definedName name="lVC">#REF!</definedName>
    <definedName name="lvr.." localSheetId="4">#REF!</definedName>
    <definedName name="lvr..">#REF!</definedName>
    <definedName name="Lx" localSheetId="4">#REF!</definedName>
    <definedName name="Lx">#REF!</definedName>
    <definedName name="LX100N" localSheetId="4">#REF!</definedName>
    <definedName name="LX100N">#REF!</definedName>
    <definedName name="m_2" localSheetId="4">#REF!</definedName>
    <definedName name="m_2">#REF!</definedName>
    <definedName name="M0.4" localSheetId="4">#REF!</definedName>
    <definedName name="M0.4">#REF!</definedName>
    <definedName name="M12ba3p" localSheetId="4">#REF!</definedName>
    <definedName name="M12ba3p">#REF!</definedName>
    <definedName name="M12bb1p" localSheetId="4">#REF!</definedName>
    <definedName name="M12bb1p">#REF!</definedName>
    <definedName name="M12cbnc" localSheetId="4">#REF!</definedName>
    <definedName name="M12cbnc">#REF!</definedName>
    <definedName name="M12cbvl" localSheetId="4">#REF!</definedName>
    <definedName name="M12cbvl">#REF!</definedName>
    <definedName name="M14bb1p" localSheetId="4">#REF!</definedName>
    <definedName name="M14bb1p">#REF!</definedName>
    <definedName name="M2H" localSheetId="4">#REF!</definedName>
    <definedName name="M2H">#REF!</definedName>
    <definedName name="m8aanc" localSheetId="4">#REF!</definedName>
    <definedName name="m8aanc">#REF!</definedName>
    <definedName name="m8aavl" localSheetId="4">#REF!</definedName>
    <definedName name="m8aavl">#REF!</definedName>
    <definedName name="Ma3pnc" localSheetId="4">#REF!</definedName>
    <definedName name="Ma3pnc">#REF!</definedName>
    <definedName name="Ma3pvl" localSheetId="4">#REF!</definedName>
    <definedName name="Ma3pvl">#REF!</definedName>
    <definedName name="Maa3pnc" localSheetId="4">#REF!</definedName>
    <definedName name="Maa3pnc">#REF!</definedName>
    <definedName name="Maa3pvl" localSheetId="4">#REF!</definedName>
    <definedName name="Maa3pvl">#REF!</definedName>
    <definedName name="macbt" localSheetId="4">#REF!</definedName>
    <definedName name="macbt">#REF!</definedName>
    <definedName name="MAG" localSheetId="4">#REF!</definedName>
    <definedName name="MAG">#REF!</definedName>
    <definedName name="mahang_k_n" localSheetId="4">#REF!</definedName>
    <definedName name="mahang_k_n">#REF!</definedName>
    <definedName name="mahang_th" localSheetId="4">#REF!</definedName>
    <definedName name="mahang_th">#REF!</definedName>
    <definedName name="MAJ_CON_EQP" localSheetId="4">#REF!</definedName>
    <definedName name="MAJ_CON_EQP">#REF!</definedName>
    <definedName name="MaMay_Q" localSheetId="4">#REF!</definedName>
    <definedName name="MaMay_Q">#REF!</definedName>
    <definedName name="may" localSheetId="4">#REF!</definedName>
    <definedName name="may">#REF!</definedName>
    <definedName name="Mba1p" localSheetId="4">#REF!</definedName>
    <definedName name="Mba1p">#REF!</definedName>
    <definedName name="Mba3p" localSheetId="4">#REF!</definedName>
    <definedName name="Mba3p">#REF!</definedName>
    <definedName name="Mbb3p" localSheetId="4">#REF!</definedName>
    <definedName name="Mbb3p">#REF!</definedName>
    <definedName name="Mbn1p" localSheetId="4">#REF!</definedName>
    <definedName name="Mbn1p">#REF!</definedName>
    <definedName name="MBT" localSheetId="4">#REF!</definedName>
    <definedName name="MBT">#REF!</definedName>
    <definedName name="Mbtong" localSheetId="4">#REF!</definedName>
    <definedName name="Mbtong">#REF!</definedName>
    <definedName name="mc" localSheetId="4">#REF!</definedName>
    <definedName name="mc">#REF!</definedName>
    <definedName name="mc1.5" localSheetId="4">#REF!</definedName>
    <definedName name="mc1.5">#REF!</definedName>
    <definedName name="mc1.5s7" localSheetId="4">#REF!</definedName>
    <definedName name="mc1.5s7">#REF!</definedName>
    <definedName name="mcgd" localSheetId="4">#REF!</definedName>
    <definedName name="mcgd">#REF!</definedName>
    <definedName name="mcgds7" localSheetId="4">#REF!</definedName>
    <definedName name="mcgds7">#REF!</definedName>
    <definedName name="MDBT" localSheetId="4">#REF!</definedName>
    <definedName name="MDBT">#REF!</definedName>
    <definedName name="MDT" localSheetId="4">#REF!</definedName>
    <definedName name="MDT">#REF!</definedName>
    <definedName name="me" localSheetId="4">#REF!</definedName>
    <definedName name="me">#REF!</definedName>
    <definedName name="Mè_A1" localSheetId="4">#REF!</definedName>
    <definedName name="Mè_A1">#REF!</definedName>
    <definedName name="Mè_A2" localSheetId="4">#REF!</definedName>
    <definedName name="Mè_A2">#REF!</definedName>
    <definedName name="MG_A" localSheetId="4">#REF!</definedName>
    <definedName name="MG_A">#REF!</definedName>
    <definedName name="MIH" localSheetId="4">#REF!</definedName>
    <definedName name="MIH">#REF!</definedName>
    <definedName name="Minolta" localSheetId="4">#REF!</definedName>
    <definedName name="Minolta">#REF!</definedName>
    <definedName name="Mita" localSheetId="4">#REF!</definedName>
    <definedName name="Mita">#REF!</definedName>
    <definedName name="MN" localSheetId="4">#REF!</definedName>
    <definedName name="MN">#REF!</definedName>
    <definedName name="mo" hidden="1">{"'Sheet1'!$L$16"}</definedName>
    <definedName name="moi" localSheetId="4">#REF!</definedName>
    <definedName name="moi">#REF!</definedName>
    <definedName name="month" localSheetId="4">CONCATENATE("CGS KIDO ",TEXT(#REF!,"mm")," ",YEAR(#REF!))</definedName>
    <definedName name="month">CONCATENATE("CGS KIDO ",TEXT(#REF!,"mm")," ",YEAR(#REF!))</definedName>
    <definedName name="month2" localSheetId="4">CONCATENATE("CGM KIDO ",TEXT(#REF!,"mm")," ",YEAR(#REF!))</definedName>
    <definedName name="month2">CONCATENATE("CGM KIDO ",TEXT(#REF!,"mm")," ",YEAR(#REF!))</definedName>
    <definedName name="mongbang" localSheetId="4">#REF!</definedName>
    <definedName name="mongbang">#REF!</definedName>
    <definedName name="mongdon" localSheetId="4">#REF!</definedName>
    <definedName name="mongdon">#REF!</definedName>
    <definedName name="Morong" localSheetId="4">#REF!</definedName>
    <definedName name="Morong">#REF!</definedName>
    <definedName name="Morong4054_85" localSheetId="4">#REF!</definedName>
    <definedName name="Morong4054_85">#REF!</definedName>
    <definedName name="ms" localSheetId="4">#REF!</definedName>
    <definedName name="ms">#REF!</definedName>
    <definedName name="mtcdg" localSheetId="4">#REF!</definedName>
    <definedName name="mtcdg">#REF!</definedName>
    <definedName name="MTCLD" localSheetId="4">#REF!</definedName>
    <definedName name="MTCLD">#REF!</definedName>
    <definedName name="MTCT" localSheetId="4">#REF!</definedName>
    <definedName name="MTCT">#REF!</definedName>
    <definedName name="MTMAC12" localSheetId="4">#REF!</definedName>
    <definedName name="MTMAC12">#REF!</definedName>
    <definedName name="MTN" localSheetId="4">#REF!</definedName>
    <definedName name="MTN">#REF!</definedName>
    <definedName name="Mtt" localSheetId="4">#REF!</definedName>
    <definedName name="Mtt">#REF!</definedName>
    <definedName name="MttI" localSheetId="4">#REF!</definedName>
    <definedName name="MttI">#REF!</definedName>
    <definedName name="MttII" localSheetId="4">#REF!</definedName>
    <definedName name="MttII">#REF!</definedName>
    <definedName name="MttX" localSheetId="4">#REF!</definedName>
    <definedName name="MttX">#REF!</definedName>
    <definedName name="Mtth" localSheetId="4">#REF!</definedName>
    <definedName name="Mtth">#REF!</definedName>
    <definedName name="mtram" localSheetId="4">#REF!</definedName>
    <definedName name="mtram">#REF!</definedName>
    <definedName name="Mu" localSheetId="4">#REF!</definedName>
    <definedName name="Mu">#REF!</definedName>
    <definedName name="Mu_" localSheetId="4">#REF!</definedName>
    <definedName name="Mu_">#REF!</definedName>
    <definedName name="MUA" localSheetId="4">#REF!</definedName>
    <definedName name="MUA">#REF!</definedName>
    <definedName name="myle" localSheetId="4">#REF!</definedName>
    <definedName name="myle">#REF!</definedName>
    <definedName name="n" localSheetId="4" hidden="1">#REF!</definedName>
    <definedName name="n" hidden="1">#REF!</definedName>
    <definedName name="N_Class1" localSheetId="4">#REF!</definedName>
    <definedName name="N_Class1">#REF!</definedName>
    <definedName name="N_Class2" localSheetId="4">#REF!</definedName>
    <definedName name="N_Class2">#REF!</definedName>
    <definedName name="N_Class3" localSheetId="4">#REF!</definedName>
    <definedName name="N_Class3">#REF!</definedName>
    <definedName name="N_Class4" localSheetId="4">#REF!</definedName>
    <definedName name="N_Class4">#REF!</definedName>
    <definedName name="N_Class5" localSheetId="4">#REF!</definedName>
    <definedName name="N_Class5">#REF!</definedName>
    <definedName name="N_con" localSheetId="4">#REF!</definedName>
    <definedName name="N_con">#REF!</definedName>
    <definedName name="N_lchae" localSheetId="4">#REF!</definedName>
    <definedName name="N_lchae">#REF!</definedName>
    <definedName name="N_run" localSheetId="4">#REF!</definedName>
    <definedName name="N_run">#REF!</definedName>
    <definedName name="N_sed" localSheetId="4">#REF!</definedName>
    <definedName name="N_sed">#REF!</definedName>
    <definedName name="N_volae" localSheetId="4">#REF!</definedName>
    <definedName name="N_volae">#REF!</definedName>
    <definedName name="n1pig" localSheetId="4">#REF!</definedName>
    <definedName name="n1pig">#REF!</definedName>
    <definedName name="n1pind" localSheetId="4">#REF!</definedName>
    <definedName name="n1pind">#REF!</definedName>
    <definedName name="n1pint" localSheetId="4">#REF!</definedName>
    <definedName name="n1pint">#REF!</definedName>
    <definedName name="n1ping" localSheetId="4">#REF!</definedName>
    <definedName name="n1ping">#REF!</definedName>
    <definedName name="Name" localSheetId="4">#REF!</definedName>
    <definedName name="Name">#REF!</definedName>
    <definedName name="Nan_khoi_cong" localSheetId="4">#REF!</definedName>
    <definedName name="Nan_khoi_cong">#REF!</definedName>
    <definedName name="nc" localSheetId="4">#REF!</definedName>
    <definedName name="nc">#REF!</definedName>
    <definedName name="nc_btm10" localSheetId="4">#REF!</definedName>
    <definedName name="nc_btm10">#REF!</definedName>
    <definedName name="nc_btm100" localSheetId="4">#REF!</definedName>
    <definedName name="nc_btm100">#REF!</definedName>
    <definedName name="nc1p" localSheetId="4">#REF!</definedName>
    <definedName name="nc1p">#REF!</definedName>
    <definedName name="nc3p" localSheetId="4">#REF!</definedName>
    <definedName name="nc3p">#REF!</definedName>
    <definedName name="NCBD100" localSheetId="4">#REF!</definedName>
    <definedName name="NCBD100">#REF!</definedName>
    <definedName name="NCBD200" localSheetId="4">#REF!</definedName>
    <definedName name="NCBD200">#REF!</definedName>
    <definedName name="NCBD250" localSheetId="4">#REF!</definedName>
    <definedName name="NCBD250">#REF!</definedName>
    <definedName name="NCcap0.7" localSheetId="4">#REF!</definedName>
    <definedName name="NCcap0.7">#REF!</definedName>
    <definedName name="NCcap1" localSheetId="4">#REF!</definedName>
    <definedName name="NCcap1">#REF!</definedName>
    <definedName name="nccs" localSheetId="4">#REF!</definedName>
    <definedName name="nccs">#REF!</definedName>
    <definedName name="ncday35" localSheetId="4">#REF!</definedName>
    <definedName name="ncday35">#REF!</definedName>
    <definedName name="ncday50" localSheetId="4">#REF!</definedName>
    <definedName name="ncday50">#REF!</definedName>
    <definedName name="ncday70" localSheetId="4">#REF!</definedName>
    <definedName name="ncday70">#REF!</definedName>
    <definedName name="ncday95" localSheetId="4">#REF!</definedName>
    <definedName name="ncday95">#REF!</definedName>
    <definedName name="NCGF" localSheetId="4">#REF!</definedName>
    <definedName name="NCGF">#REF!</definedName>
    <definedName name="ncgff" localSheetId="4">#REF!</definedName>
    <definedName name="ncgff">#REF!</definedName>
    <definedName name="NCKday" localSheetId="4">#REF!</definedName>
    <definedName name="NCKday">#REF!</definedName>
    <definedName name="NCKT" localSheetId="4">#REF!</definedName>
    <definedName name="NCKT">#REF!</definedName>
    <definedName name="NCLD" localSheetId="4">#REF!</definedName>
    <definedName name="NCLD">#REF!</definedName>
    <definedName name="ncong" localSheetId="4">#REF!</definedName>
    <definedName name="ncong">#REF!</definedName>
    <definedName name="NCPP" localSheetId="4">#REF!</definedName>
    <definedName name="NCPP">#REF!</definedName>
    <definedName name="NCT" localSheetId="4">#REF!</definedName>
    <definedName name="NCT">#REF!</definedName>
    <definedName name="nctn" localSheetId="4">#REF!</definedName>
    <definedName name="nctn">#REF!</definedName>
    <definedName name="nctram" localSheetId="4">#REF!</definedName>
    <definedName name="nctram">#REF!</definedName>
    <definedName name="NCVC100" localSheetId="4">#REF!</definedName>
    <definedName name="NCVC100">#REF!</definedName>
    <definedName name="NCVC200" localSheetId="4">#REF!</definedName>
    <definedName name="NCVC200">#REF!</definedName>
    <definedName name="NCVC250" localSheetId="4">#REF!</definedName>
    <definedName name="NCVC250">#REF!</definedName>
    <definedName name="NCVC3P" localSheetId="4">#REF!</definedName>
    <definedName name="NCVC3P">#REF!</definedName>
    <definedName name="ndc" localSheetId="4">#REF!</definedName>
    <definedName name="ndc">#REF!</definedName>
    <definedName name="NDFN" localSheetId="4">#REF!</definedName>
    <definedName name="NDFN">#REF!</definedName>
    <definedName name="NDFP" localSheetId="4">#REF!</definedName>
    <definedName name="NDFP">#REF!</definedName>
    <definedName name="nenkhi10m3" localSheetId="4">#REF!</definedName>
    <definedName name="nenkhi10m3">#REF!</definedName>
    <definedName name="nenkhi1200" localSheetId="4">#REF!</definedName>
    <definedName name="nenkhi1200">#REF!</definedName>
    <definedName name="neo32mm" localSheetId="4">#REF!</definedName>
    <definedName name="neo32mm">#REF!</definedName>
    <definedName name="neo4T" localSheetId="4">#REF!</definedName>
    <definedName name="neo4T">#REF!</definedName>
    <definedName name="NET" localSheetId="4">#REF!</definedName>
    <definedName name="NET">#REF!</definedName>
    <definedName name="NET_1" localSheetId="4">#REF!</definedName>
    <definedName name="NET_1">#REF!</definedName>
    <definedName name="NET_ANA" localSheetId="4">#REF!</definedName>
    <definedName name="NET_ANA">#REF!</definedName>
    <definedName name="NET_ANA_1" localSheetId="4">#REF!</definedName>
    <definedName name="NET_ANA_1">#REF!</definedName>
    <definedName name="NET_ANA_2" localSheetId="4">#REF!</definedName>
    <definedName name="NET_ANA_2">#REF!</definedName>
    <definedName name="nig" localSheetId="4">#REF!</definedName>
    <definedName name="nig">#REF!</definedName>
    <definedName name="nig1p" localSheetId="4">#REF!</definedName>
    <definedName name="nig1p">#REF!</definedName>
    <definedName name="nig3p" localSheetId="4">#REF!</definedName>
    <definedName name="nig3p">#REF!</definedName>
    <definedName name="nignc1p" localSheetId="4">#REF!</definedName>
    <definedName name="nignc1p">#REF!</definedName>
    <definedName name="nigvl1p" localSheetId="4">#REF!</definedName>
    <definedName name="nigvl1p">#REF!</definedName>
    <definedName name="nin" localSheetId="4">#REF!</definedName>
    <definedName name="nin">#REF!</definedName>
    <definedName name="nin14nc3p" localSheetId="4">#REF!</definedName>
    <definedName name="nin14nc3p">#REF!</definedName>
    <definedName name="nin14vl3p" localSheetId="4">#REF!</definedName>
    <definedName name="nin14vl3p">#REF!</definedName>
    <definedName name="nin1903p" localSheetId="4">#REF!</definedName>
    <definedName name="nin1903p">#REF!</definedName>
    <definedName name="nin190nc3p" localSheetId="4">#REF!</definedName>
    <definedName name="nin190nc3p">#REF!</definedName>
    <definedName name="nin190vl3p" localSheetId="4">#REF!</definedName>
    <definedName name="nin190vl3p">#REF!</definedName>
    <definedName name="nin2903p" localSheetId="4">#REF!</definedName>
    <definedName name="nin2903p">#REF!</definedName>
    <definedName name="nin290nc3p" localSheetId="4">#REF!</definedName>
    <definedName name="nin290nc3p">#REF!</definedName>
    <definedName name="nin290vl3p" localSheetId="4">#REF!</definedName>
    <definedName name="nin290vl3p">#REF!</definedName>
    <definedName name="nin3p" localSheetId="4">#REF!</definedName>
    <definedName name="nin3p">#REF!</definedName>
    <definedName name="nind" localSheetId="4">#REF!</definedName>
    <definedName name="nind">#REF!</definedName>
    <definedName name="nind1p" localSheetId="4">#REF!</definedName>
    <definedName name="nind1p">#REF!</definedName>
    <definedName name="nind3p" localSheetId="4">#REF!</definedName>
    <definedName name="nind3p">#REF!</definedName>
    <definedName name="nindnc1p" localSheetId="4">#REF!</definedName>
    <definedName name="nindnc1p">#REF!</definedName>
    <definedName name="nindnc3p" localSheetId="4">#REF!</definedName>
    <definedName name="nindnc3p">#REF!</definedName>
    <definedName name="nindvl1p" localSheetId="4">#REF!</definedName>
    <definedName name="nindvl1p">#REF!</definedName>
    <definedName name="nindvl3p" localSheetId="4">#REF!</definedName>
    <definedName name="nindvl3p">#REF!</definedName>
    <definedName name="ninnc3p" localSheetId="4">#REF!</definedName>
    <definedName name="ninnc3p">#REF!</definedName>
    <definedName name="nint1p" localSheetId="4">#REF!</definedName>
    <definedName name="nint1p">#REF!</definedName>
    <definedName name="nintnc1p" localSheetId="4">#REF!</definedName>
    <definedName name="nintnc1p">#REF!</definedName>
    <definedName name="nintvl1p" localSheetId="4">#REF!</definedName>
    <definedName name="nintvl1p">#REF!</definedName>
    <definedName name="ninvl3p" localSheetId="4">#REF!</definedName>
    <definedName name="ninvl3p">#REF!</definedName>
    <definedName name="ning1p" localSheetId="4">#REF!</definedName>
    <definedName name="ning1p">#REF!</definedName>
    <definedName name="ningnc1p" localSheetId="4">#REF!</definedName>
    <definedName name="ningnc1p">#REF!</definedName>
    <definedName name="ningvl1p" localSheetId="4">#REF!</definedName>
    <definedName name="ningvl1p">#REF!</definedName>
    <definedName name="nl" localSheetId="4">#REF!</definedName>
    <definedName name="nl">#REF!</definedName>
    <definedName name="nl1p" localSheetId="4">#REF!</definedName>
    <definedName name="nl1p">#REF!</definedName>
    <definedName name="nl3p" localSheetId="4">#REF!</definedName>
    <definedName name="nl3p">#REF!</definedName>
    <definedName name="NLFElse" localSheetId="4">#REF!</definedName>
    <definedName name="NLFElse">#REF!</definedName>
    <definedName name="NLHC15" localSheetId="4">#REF!</definedName>
    <definedName name="NLHC15">#REF!</definedName>
    <definedName name="NLHC25" localSheetId="4">#REF!</definedName>
    <definedName name="NLHC25">#REF!</definedName>
    <definedName name="NLLC15" localSheetId="4">#REF!</definedName>
    <definedName name="NLLC15">#REF!</definedName>
    <definedName name="NLLC25" localSheetId="4">#REF!</definedName>
    <definedName name="NLLC25">#REF!</definedName>
    <definedName name="NLMC15" localSheetId="4">#REF!</definedName>
    <definedName name="NLMC15">#REF!</definedName>
    <definedName name="NLMC25" localSheetId="4">#REF!</definedName>
    <definedName name="NLMC25">#REF!</definedName>
    <definedName name="nlnc3p" localSheetId="4">#REF!</definedName>
    <definedName name="nlnc3p">#REF!</definedName>
    <definedName name="nlnc3pha" localSheetId="4">#REF!</definedName>
    <definedName name="nlnc3pha">#REF!</definedName>
    <definedName name="NLTK1p" localSheetId="4">#REF!</definedName>
    <definedName name="NLTK1p">#REF!</definedName>
    <definedName name="nlvl3p" localSheetId="4">#REF!</definedName>
    <definedName name="nlvl3p">#REF!</definedName>
    <definedName name="nm" localSheetId="4">#REF!</definedName>
    <definedName name="nm">#REF!</definedName>
    <definedName name="Nms" localSheetId="4">#REF!</definedName>
    <definedName name="Nms">#REF!</definedName>
    <definedName name="nn1p" localSheetId="4">#REF!</definedName>
    <definedName name="nn1p">#REF!</definedName>
    <definedName name="nn3p" localSheetId="4">#REF!</definedName>
    <definedName name="nn3p">#REF!</definedName>
    <definedName name="nnn" localSheetId="4">#REF!</definedName>
    <definedName name="nnn">#REF!</definedName>
    <definedName name="nnnc3p" localSheetId="4">#REF!</definedName>
    <definedName name="nnnc3p">#REF!</definedName>
    <definedName name="nnvl3p" localSheetId="4">#REF!</definedName>
    <definedName name="nnvl3p">#REF!</definedName>
    <definedName name="No" localSheetId="4">#REF!</definedName>
    <definedName name="No">#REF!</definedName>
    <definedName name="NOBSDC" localSheetId="4">#REF!</definedName>
    <definedName name="NOBSDC">#REF!</definedName>
    <definedName name="NOPLDC" localSheetId="4">#REF!</definedName>
    <definedName name="NOPLDC">#REF!</definedName>
    <definedName name="Np" localSheetId="4">#REF!</definedName>
    <definedName name="Np">#REF!</definedName>
    <definedName name="Nq" localSheetId="4">#REF!</definedName>
    <definedName name="Nq">#REF!</definedName>
    <definedName name="nqd" localSheetId="4">#REF!</definedName>
    <definedName name="nqd">#REF!</definedName>
    <definedName name="NrYC" localSheetId="4">#REF!</definedName>
    <definedName name="NrYC">#REF!</definedName>
    <definedName name="nsc" localSheetId="4">#REF!</definedName>
    <definedName name="nsc">#REF!</definedName>
    <definedName name="nsk" localSheetId="4">#REF!</definedName>
    <definedName name="nsk">#REF!</definedName>
    <definedName name="Nut_tec" localSheetId="4">#REF!</definedName>
    <definedName name="Nut_tec">#REF!</definedName>
    <definedName name="NVF" localSheetId="4">#REF!</definedName>
    <definedName name="NVF">#REF!</definedName>
    <definedName name="nxc" localSheetId="4">#REF!</definedName>
    <definedName name="nxc">#REF!</definedName>
    <definedName name="nganh" localSheetId="4">#REF!</definedName>
    <definedName name="nganh">#REF!</definedName>
    <definedName name="nght" localSheetId="4">#REF!</definedName>
    <definedName name="nght">#REF!</definedName>
    <definedName name="NH" localSheetId="4">#REF!</definedName>
    <definedName name="NH">#REF!</definedName>
    <definedName name="Nh_n_cáng" localSheetId="4">#REF!</definedName>
    <definedName name="Nh_n_cáng">#REF!</definedName>
    <definedName name="Nhan_xet_cua_dai">"Picture 1"</definedName>
    <definedName name="nhfffd">{"DZ-TDTB2.XLS","Dcksat.xls"}</definedName>
    <definedName name="nhn" localSheetId="4">#REF!</definedName>
    <definedName name="nhn">#REF!</definedName>
    <definedName name="nhomduan" localSheetId="4">#REF!</definedName>
    <definedName name="nhomduan">#REF!</definedName>
    <definedName name="NHot" localSheetId="4">#REF!</definedName>
    <definedName name="NHot">#REF!</definedName>
    <definedName name="nhu" localSheetId="4">#REF!</definedName>
    <definedName name="nhu">#REF!</definedName>
    <definedName name="nhua" localSheetId="4">#REF!</definedName>
    <definedName name="nhua">#REF!</definedName>
    <definedName name="nhuad" localSheetId="4">#REF!</definedName>
    <definedName name="nhuad">#REF!</definedName>
    <definedName name="O_M" localSheetId="4">#REF!</definedName>
    <definedName name="O_M">#REF!</definedName>
    <definedName name="OCT" localSheetId="4">#REF!</definedName>
    <definedName name="OCT">#REF!</definedName>
    <definedName name="OD" localSheetId="4">#REF!</definedName>
    <definedName name="OD">#REF!</definedName>
    <definedName name="ODC" localSheetId="4">#REF!</definedName>
    <definedName name="ODC">#REF!</definedName>
    <definedName name="ODS" localSheetId="4">#REF!</definedName>
    <definedName name="ODS">#REF!</definedName>
    <definedName name="ODU" localSheetId="4">#REF!</definedName>
    <definedName name="ODU">#REF!</definedName>
    <definedName name="OM" localSheetId="4">#REF!</definedName>
    <definedName name="OM">#REF!</definedName>
    <definedName name="OMC" localSheetId="4">#REF!</definedName>
    <definedName name="OMC">#REF!</definedName>
    <definedName name="OME" localSheetId="4">#REF!</definedName>
    <definedName name="OME">#REF!</definedName>
    <definedName name="OMW" localSheetId="4">#REF!</definedName>
    <definedName name="OMW">#REF!</definedName>
    <definedName name="ong" localSheetId="4">#REF!</definedName>
    <definedName name="ong">#REF!</definedName>
    <definedName name="Ongbaovecap" localSheetId="4">#REF!</definedName>
    <definedName name="Ongbaovecap">#REF!</definedName>
    <definedName name="Ongnoiday" localSheetId="4">#REF!</definedName>
    <definedName name="Ongnoiday">#REF!</definedName>
    <definedName name="Ongnoidaybulongtachongrungtabu" localSheetId="4">#REF!</definedName>
    <definedName name="Ongnoidaybulongtachongrungtabu">#REF!</definedName>
    <definedName name="OngPVC" localSheetId="4">#REF!</definedName>
    <definedName name="OngPVC">#REF!</definedName>
    <definedName name="OOM" localSheetId="4">#REF!</definedName>
    <definedName name="OOM">#REF!</definedName>
    <definedName name="open" localSheetId="4">#REF!</definedName>
    <definedName name="open">#REF!</definedName>
    <definedName name="options" localSheetId="4">#REF!</definedName>
    <definedName name="options">#REF!</definedName>
    <definedName name="ophom" localSheetId="4">#REF!</definedName>
    <definedName name="ophom">#REF!</definedName>
    <definedName name="ORD" localSheetId="4">#REF!</definedName>
    <definedName name="ORD">#REF!</definedName>
    <definedName name="OrderTable" localSheetId="4" hidden="1">#REF!</definedName>
    <definedName name="OrderTable" hidden="1">#REF!</definedName>
    <definedName name="ORF" localSheetId="4">#REF!</definedName>
    <definedName name="ORF">#REF!</definedName>
    <definedName name="OutRow" localSheetId="4">#REF!</definedName>
    <definedName name="OutRow">#REF!</definedName>
    <definedName name="oxy" localSheetId="4">#REF!</definedName>
    <definedName name="oxy">#REF!</definedName>
    <definedName name="P_Class1" localSheetId="4">#REF!</definedName>
    <definedName name="P_Class1">#REF!</definedName>
    <definedName name="P_Class2" localSheetId="4">#REF!</definedName>
    <definedName name="P_Class2">#REF!</definedName>
    <definedName name="P_Class3" localSheetId="4">#REF!</definedName>
    <definedName name="P_Class3">#REF!</definedName>
    <definedName name="P_Class4" localSheetId="4">#REF!</definedName>
    <definedName name="P_Class4">#REF!</definedName>
    <definedName name="P_Class5" localSheetId="4">#REF!</definedName>
    <definedName name="P_Class5">#REF!</definedName>
    <definedName name="P_con" localSheetId="4">#REF!</definedName>
    <definedName name="P_con">#REF!</definedName>
    <definedName name="P_run" localSheetId="4">#REF!</definedName>
    <definedName name="P_run">#REF!</definedName>
    <definedName name="P_sed" localSheetId="4">#REF!</definedName>
    <definedName name="P_sed">#REF!</definedName>
    <definedName name="p1_" localSheetId="4">#REF!</definedName>
    <definedName name="p1_">#REF!</definedName>
    <definedName name="p2_" localSheetId="4">#REF!</definedName>
    <definedName name="p2_">#REF!</definedName>
    <definedName name="PA" localSheetId="4">#REF!</definedName>
    <definedName name="PA">#REF!</definedName>
    <definedName name="PAIII_" hidden="1">{"'Sheet1'!$L$16"}</definedName>
    <definedName name="panen" localSheetId="4">#REF!</definedName>
    <definedName name="panen">#REF!</definedName>
    <definedName name="Pbnn" localSheetId="4">#REF!</definedName>
    <definedName name="Pbnn">#REF!</definedName>
    <definedName name="Pbno" localSheetId="4">#REF!</definedName>
    <definedName name="Pbno">#REF!</definedName>
    <definedName name="Pbnx" localSheetId="4">#REF!</definedName>
    <definedName name="Pbnx">#REF!</definedName>
    <definedName name="PChe" localSheetId="4">#REF!</definedName>
    <definedName name="PChe">#REF!</definedName>
    <definedName name="Pd" localSheetId="4">#REF!</definedName>
    <definedName name="Pd">#REF!</definedName>
    <definedName name="Pe_Class1" localSheetId="4">#REF!</definedName>
    <definedName name="Pe_Class1">#REF!</definedName>
    <definedName name="Pe_Class2" localSheetId="4">#REF!</definedName>
    <definedName name="Pe_Class2">#REF!</definedName>
    <definedName name="Pe_Class3" localSheetId="4">#REF!</definedName>
    <definedName name="Pe_Class3">#REF!</definedName>
    <definedName name="Pe_Class4" localSheetId="4">#REF!</definedName>
    <definedName name="Pe_Class4">#REF!</definedName>
    <definedName name="Pe_Class5" localSheetId="4">#REF!</definedName>
    <definedName name="Pe_Class5">#REF!</definedName>
    <definedName name="PFF" localSheetId="4">#REF!</definedName>
    <definedName name="PFF">#REF!</definedName>
    <definedName name="pgia" localSheetId="4">#REF!</definedName>
    <definedName name="pgia">#REF!</definedName>
    <definedName name="PileSize" localSheetId="4">#REF!</definedName>
    <definedName name="PileSize">#REF!</definedName>
    <definedName name="PileType" localSheetId="4">#REF!</definedName>
    <definedName name="PileType">#REF!</definedName>
    <definedName name="PK" localSheetId="4">#REF!</definedName>
    <definedName name="PK">#REF!</definedName>
    <definedName name="PKmayin" localSheetId="4">#REF!</definedName>
    <definedName name="PKmayin">#REF!</definedName>
    <definedName name="pm.." localSheetId="4">#REF!</definedName>
    <definedName name="pm..">#REF!</definedName>
    <definedName name="PMS" hidden="1">{"'Sheet1'!$L$16"}</definedName>
    <definedName name="pp" localSheetId="4">#REF!</definedName>
    <definedName name="pp">#REF!</definedName>
    <definedName name="ppp" localSheetId="4">#REF!</definedName>
    <definedName name="ppp">#REF!</definedName>
    <definedName name="PRC" localSheetId="4">#REF!</definedName>
    <definedName name="PRC">#REF!</definedName>
    <definedName name="PrecNden" localSheetId="4">#REF!</definedName>
    <definedName name="PrecNden">#REF!</definedName>
    <definedName name="PRICE" localSheetId="4">#REF!</definedName>
    <definedName name="PRICE">#REF!</definedName>
    <definedName name="PRICE1" localSheetId="4">#REF!</definedName>
    <definedName name="PRICE1">#REF!</definedName>
    <definedName name="Prin1" localSheetId="4">#REF!</definedName>
    <definedName name="Prin1">#REF!</definedName>
    <definedName name="Prin10" localSheetId="4">#REF!</definedName>
    <definedName name="Prin10">#REF!</definedName>
    <definedName name="Prin11" localSheetId="4">#REF!</definedName>
    <definedName name="Prin11">#REF!</definedName>
    <definedName name="Prin12" localSheetId="4">#REF!</definedName>
    <definedName name="Prin12">#REF!</definedName>
    <definedName name="Prin15" localSheetId="4">#REF!</definedName>
    <definedName name="Prin15">#REF!</definedName>
    <definedName name="Prin16" localSheetId="4">#REF!</definedName>
    <definedName name="Prin16">#REF!</definedName>
    <definedName name="Prin18" localSheetId="4">#REF!</definedName>
    <definedName name="Prin18">#REF!</definedName>
    <definedName name="Prin2" localSheetId="4">#REF!</definedName>
    <definedName name="Prin2">#REF!</definedName>
    <definedName name="Prin20" localSheetId="4">#REF!</definedName>
    <definedName name="Prin20">#REF!</definedName>
    <definedName name="Prin21" localSheetId="4">#REF!</definedName>
    <definedName name="Prin21">#REF!</definedName>
    <definedName name="Prin3" localSheetId="4">#REF!</definedName>
    <definedName name="Prin3">#REF!</definedName>
    <definedName name="Prin4" localSheetId="4">#REF!</definedName>
    <definedName name="Prin4">#REF!</definedName>
    <definedName name="Prin5" localSheetId="4">#REF!</definedName>
    <definedName name="Prin5">#REF!</definedName>
    <definedName name="Prin6" localSheetId="4">#REF!</definedName>
    <definedName name="Prin6">#REF!</definedName>
    <definedName name="Prin7" localSheetId="4">#REF!</definedName>
    <definedName name="Prin7">#REF!</definedName>
    <definedName name="Prin8" localSheetId="4">#REF!</definedName>
    <definedName name="Prin8">#REF!</definedName>
    <definedName name="Prin9" localSheetId="4">#REF!</definedName>
    <definedName name="Prin9">#REF!</definedName>
    <definedName name="_xlnm.Print_Area" localSheetId="4">'Biểu TH'!$A$1:$BO$188</definedName>
    <definedName name="_xlnm.Print_Area" localSheetId="0">Nháp!$A$1:$K$625</definedName>
    <definedName name="_xlnm.Print_Titles" localSheetId="4">'Biểu TH'!$2:$4</definedName>
    <definedName name="_xlnm.Print_Titles" localSheetId="0">Nháp!$2:$3</definedName>
    <definedName name="Print_Titles_MI" localSheetId="4">#REF!</definedName>
    <definedName name="Print_Titles_MI">#REF!</definedName>
    <definedName name="PRINTA" localSheetId="4">#REF!</definedName>
    <definedName name="PRINTA">#REF!</definedName>
    <definedName name="PRINTB" localSheetId="4">#REF!</definedName>
    <definedName name="PRINTB">#REF!</definedName>
    <definedName name="PRINTC" localSheetId="4">#REF!</definedName>
    <definedName name="PRINTC">#REF!</definedName>
    <definedName name="prjName" localSheetId="4">#REF!</definedName>
    <definedName name="prjName">#REF!</definedName>
    <definedName name="prjNo" localSheetId="4">#REF!</definedName>
    <definedName name="prjNo">#REF!</definedName>
    <definedName name="ProdForm" localSheetId="4" hidden="1">#REF!</definedName>
    <definedName name="ProdForm" hidden="1">#REF!</definedName>
    <definedName name="Product" localSheetId="4" hidden="1">#REF!</definedName>
    <definedName name="Product" hidden="1">#REF!</definedName>
    <definedName name="PROPOSAL" localSheetId="4">#REF!</definedName>
    <definedName name="PROPOSAL">#REF!</definedName>
    <definedName name="pt" localSheetId="4">#REF!</definedName>
    <definedName name="pt">#REF!</definedName>
    <definedName name="PT_A1" localSheetId="4">#REF!</definedName>
    <definedName name="PT_A1">#REF!</definedName>
    <definedName name="PT_Duong" localSheetId="4">#REF!</definedName>
    <definedName name="PT_Duong">#REF!</definedName>
    <definedName name="ptdg" localSheetId="4">#REF!</definedName>
    <definedName name="ptdg">#REF!</definedName>
    <definedName name="PTDG_cau" localSheetId="4">#REF!</definedName>
    <definedName name="PTDG_cau">#REF!</definedName>
    <definedName name="ptdg_cong" localSheetId="4">#REF!</definedName>
    <definedName name="ptdg_cong">#REF!</definedName>
    <definedName name="PTDG_DCV" localSheetId="4">#REF!</definedName>
    <definedName name="PTDG_DCV">#REF!</definedName>
    <definedName name="ptdg_duong" localSheetId="4">#REF!</definedName>
    <definedName name="ptdg_duong">#REF!</definedName>
    <definedName name="PtichDTL">[0]!PtichDTL</definedName>
    <definedName name="Pu" localSheetId="4">#REF!</definedName>
    <definedName name="Pu">#REF!</definedName>
    <definedName name="pvd" localSheetId="4">#REF!</definedName>
    <definedName name="pvd">#REF!</definedName>
    <definedName name="pw" localSheetId="4">#REF!</definedName>
    <definedName name="pw">#REF!</definedName>
    <definedName name="py" localSheetId="4">#REF!</definedName>
    <definedName name="py">#REF!</definedName>
    <definedName name="PHAITRAPS" localSheetId="4">#REF!</definedName>
    <definedName name="PHAITRAPS">#REF!</definedName>
    <definedName name="PHAN_DIEN_TBA" localSheetId="4">#REF!</definedName>
    <definedName name="PHAN_DIEN_TBA">#REF!</definedName>
    <definedName name="PHAN_MUA_SAM_DZ0.4KV" localSheetId="4">#REF!</definedName>
    <definedName name="PHAN_MUA_SAM_DZ0.4KV">#REF!</definedName>
    <definedName name="PHC" localSheetId="4">#REF!</definedName>
    <definedName name="PHC">#REF!</definedName>
    <definedName name="phcap0.7" localSheetId="4">#REF!</definedName>
    <definedName name="phcap0.7">#REF!</definedName>
    <definedName name="Pheuhopgang" localSheetId="4">#REF!</definedName>
    <definedName name="Pheuhopgang">#REF!</definedName>
    <definedName name="phi_inertial" localSheetId="4">#REF!</definedName>
    <definedName name="phi_inertial">#REF!</definedName>
    <definedName name="Phone" localSheetId="4">#REF!</definedName>
    <definedName name="Phone">#REF!</definedName>
    <definedName name="phtuyen" localSheetId="4">#REF!</definedName>
    <definedName name="phtuyen">#REF!</definedName>
    <definedName name="phu_luc_vua" localSheetId="4">#REF!</definedName>
    <definedName name="phu_luc_vua">#REF!</definedName>
    <definedName name="Phucap" localSheetId="4">#REF!</definedName>
    <definedName name="Phucap">#REF!</definedName>
    <definedName name="Phukienduongday" localSheetId="4">#REF!</definedName>
    <definedName name="Phukienduongday">#REF!</definedName>
    <definedName name="qa" hidden="1">{"'Sheet1'!$L$16"}</definedName>
    <definedName name="QC" localSheetId="4">#REF!</definedName>
    <definedName name="QC">#REF!</definedName>
    <definedName name="QDD" localSheetId="4">#REF!</definedName>
    <definedName name="QDD">#REF!</definedName>
    <definedName name="Qgh" localSheetId="4">#REF!</definedName>
    <definedName name="Qgh">#REF!</definedName>
    <definedName name="Qgx" localSheetId="4">#REF!</definedName>
    <definedName name="Qgx">#REF!</definedName>
    <definedName name="QIh" localSheetId="4">#REF!</definedName>
    <definedName name="QIh">#REF!</definedName>
    <definedName name="QIIh" localSheetId="4">#REF!</definedName>
    <definedName name="QIIh">#REF!</definedName>
    <definedName name="QIIIh" localSheetId="4">#REF!</definedName>
    <definedName name="QIIIh">#REF!</definedName>
    <definedName name="QIIIIh" localSheetId="4">#REF!</definedName>
    <definedName name="QIIIIh">#REF!</definedName>
    <definedName name="QIIIIX" localSheetId="4">#REF!</definedName>
    <definedName name="QIIIIX">#REF!</definedName>
    <definedName name="QIIIX" localSheetId="4">#REF!</definedName>
    <definedName name="QIIIX">#REF!</definedName>
    <definedName name="qIItc" localSheetId="4">#REF!</definedName>
    <definedName name="qIItc">#REF!</definedName>
    <definedName name="qIItt" localSheetId="4">#REF!</definedName>
    <definedName name="qIItt">#REF!</definedName>
    <definedName name="QIIX" localSheetId="4">#REF!</definedName>
    <definedName name="QIIX">#REF!</definedName>
    <definedName name="qItc" localSheetId="4">#REF!</definedName>
    <definedName name="qItc">#REF!</definedName>
    <definedName name="qItt" localSheetId="4">#REF!</definedName>
    <definedName name="qItt">#REF!</definedName>
    <definedName name="QIX" localSheetId="4">#REF!</definedName>
    <definedName name="QIX">#REF!</definedName>
    <definedName name="ql" localSheetId="4">#REF!</definedName>
    <definedName name="ql">#REF!</definedName>
    <definedName name="QmIh" localSheetId="4">#REF!</definedName>
    <definedName name="QmIh">#REF!</definedName>
    <definedName name="QmIIH" localSheetId="4">#REF!</definedName>
    <definedName name="QmIIH">#REF!</definedName>
    <definedName name="QmIIIh" localSheetId="4">#REF!</definedName>
    <definedName name="QmIIIh">#REF!</definedName>
    <definedName name="QmIIIIh" localSheetId="4">#REF!</definedName>
    <definedName name="QmIIIIh">#REF!</definedName>
    <definedName name="QmIIIIX" localSheetId="4">#REF!</definedName>
    <definedName name="QmIIIIX">#REF!</definedName>
    <definedName name="QmIIIX" localSheetId="4">#REF!</definedName>
    <definedName name="QmIIIX">#REF!</definedName>
    <definedName name="QmIIX" localSheetId="4">#REF!</definedName>
    <definedName name="QmIIX">#REF!</definedName>
    <definedName name="QmIX" localSheetId="4">#REF!</definedName>
    <definedName name="QmIX">#REF!</definedName>
    <definedName name="qp" localSheetId="4">#REF!</definedName>
    <definedName name="qp">#REF!</definedName>
    <definedName name="QQ" hidden="1">{"'Sheet1'!$L$16"}</definedName>
    <definedName name="qtcgdII" localSheetId="4">#REF!</definedName>
    <definedName name="qtcgdII">#REF!</definedName>
    <definedName name="qtdm" localSheetId="4">#REF!</definedName>
    <definedName name="qtdm">#REF!</definedName>
    <definedName name="qttgdII" localSheetId="4">#REF!</definedName>
    <definedName name="qttgdII">#REF!</definedName>
    <definedName name="qwde\" localSheetId="4">#REF!</definedName>
    <definedName name="qwde\">#REF!</definedName>
    <definedName name="qy" localSheetId="4">#REF!</definedName>
    <definedName name="qy">#REF!</definedName>
    <definedName name="qu" localSheetId="4">#REF!</definedName>
    <definedName name="qu">#REF!</definedName>
    <definedName name="quit" localSheetId="4">#REF!</definedName>
    <definedName name="quit">#REF!</definedName>
    <definedName name="r_" localSheetId="4">#REF!</definedName>
    <definedName name="r_">#REF!</definedName>
    <definedName name="R_mong" localSheetId="4">#REF!</definedName>
    <definedName name="R_mong">#REF!</definedName>
    <definedName name="Ra" localSheetId="4">#REF!</definedName>
    <definedName name="Ra">#REF!</definedName>
    <definedName name="Ra_" localSheetId="4">#REF!</definedName>
    <definedName name="Ra_">#REF!</definedName>
    <definedName name="ra11p" localSheetId="4">#REF!</definedName>
    <definedName name="ra11p">#REF!</definedName>
    <definedName name="ra13p" localSheetId="4">#REF!</definedName>
    <definedName name="ra13p">#REF!</definedName>
    <definedName name="Racot" localSheetId="4">#REF!</definedName>
    <definedName name="Racot">#REF!</definedName>
    <definedName name="Radam" localSheetId="4">#REF!</definedName>
    <definedName name="Radam">#REF!</definedName>
    <definedName name="raiasphalt100" localSheetId="4">#REF!</definedName>
    <definedName name="raiasphalt100">#REF!</definedName>
    <definedName name="raiasphalt65" localSheetId="4">#REF!</definedName>
    <definedName name="raiasphalt65">#REF!</definedName>
    <definedName name="rain.." localSheetId="4">#REF!</definedName>
    <definedName name="rain..">#REF!</definedName>
    <definedName name="Ranhxay" hidden="1">{"'Sheet1'!$L$16"}</definedName>
    <definedName name="rate">14000</definedName>
    <definedName name="raypb43" localSheetId="4">#REF!</definedName>
    <definedName name="raypb43">#REF!</definedName>
    <definedName name="Rb" localSheetId="4">#REF!</definedName>
    <definedName name="Rb">#REF!</definedName>
    <definedName name="Rc_" localSheetId="4">#REF!</definedName>
    <definedName name="Rc_">#REF!</definedName>
    <definedName name="RCArea" localSheetId="4" hidden="1">#REF!</definedName>
    <definedName name="RCArea" hidden="1">#REF!</definedName>
    <definedName name="RCF" localSheetId="4">#REF!</definedName>
    <definedName name="RCF">#REF!</definedName>
    <definedName name="RCKM" localSheetId="4">#REF!</definedName>
    <definedName name="RCKM">#REF!</definedName>
    <definedName name="Rcsd" localSheetId="4">#REF!</definedName>
    <definedName name="Rcsd">#REF!</definedName>
    <definedName name="Rctc" localSheetId="4">#REF!</definedName>
    <definedName name="Rctc">#REF!</definedName>
    <definedName name="Rctt" localSheetId="4">#REF!</definedName>
    <definedName name="Rctt">#REF!</definedName>
    <definedName name="RDEC" localSheetId="4">#REF!</definedName>
    <definedName name="RDEC">#REF!</definedName>
    <definedName name="RDEFF" localSheetId="4">#REF!</definedName>
    <definedName name="RDEFF">#REF!</definedName>
    <definedName name="RDFC" localSheetId="4">#REF!</definedName>
    <definedName name="RDFC">#REF!</definedName>
    <definedName name="RDFU" localSheetId="4">#REF!</definedName>
    <definedName name="RDFU">#REF!</definedName>
    <definedName name="RDLIF" localSheetId="4">#REF!</definedName>
    <definedName name="RDLIF">#REF!</definedName>
    <definedName name="RDOM" localSheetId="4">#REF!</definedName>
    <definedName name="RDOM">#REF!</definedName>
    <definedName name="RDPC" localSheetId="4">#REF!</definedName>
    <definedName name="RDPC">#REF!</definedName>
    <definedName name="rdpcf" localSheetId="4">#REF!</definedName>
    <definedName name="rdpcf">#REF!</definedName>
    <definedName name="RDRC" localSheetId="4">#REF!</definedName>
    <definedName name="RDRC">#REF!</definedName>
    <definedName name="RDRF" localSheetId="4">#REF!</definedName>
    <definedName name="RDRF">#REF!</definedName>
    <definedName name="RECOUT">#N/A</definedName>
    <definedName name="REG" localSheetId="4">#REF!</definedName>
    <definedName name="REG">#REF!</definedName>
    <definedName name="rep" localSheetId="4">#REF!</definedName>
    <definedName name="rep">#REF!</definedName>
    <definedName name="RFP003A" localSheetId="4">#REF!</definedName>
    <definedName name="RFP003A">#REF!</definedName>
    <definedName name="RFP003B" localSheetId="4">#REF!</definedName>
    <definedName name="RFP003B">#REF!</definedName>
    <definedName name="RFP003C" localSheetId="4">#REF!</definedName>
    <definedName name="RFP003C">#REF!</definedName>
    <definedName name="RFP003D" localSheetId="4">#REF!</definedName>
    <definedName name="RFP003D">#REF!</definedName>
    <definedName name="RFP003E" localSheetId="4">#REF!</definedName>
    <definedName name="RFP003E">#REF!</definedName>
    <definedName name="RFP003F" localSheetId="4">#REF!</definedName>
    <definedName name="RFP003F">#REF!</definedName>
    <definedName name="RGLIF" localSheetId="4">#REF!</definedName>
    <definedName name="RGLIF">#REF!</definedName>
    <definedName name="RHEC" localSheetId="4">#REF!</definedName>
    <definedName name="RHEC">#REF!</definedName>
    <definedName name="RHEFF" localSheetId="4">#REF!</definedName>
    <definedName name="RHEFF">#REF!</definedName>
    <definedName name="RHHC" localSheetId="4">#REF!</definedName>
    <definedName name="RHHC">#REF!</definedName>
    <definedName name="RHLIF" localSheetId="4">#REF!</definedName>
    <definedName name="RHLIF">#REF!</definedName>
    <definedName name="RHOM" localSheetId="4">#REF!</definedName>
    <definedName name="RHOM">#REF!</definedName>
    <definedName name="Ricoh" localSheetId="4">#REF!</definedName>
    <definedName name="Ricoh">#REF!</definedName>
    <definedName name="RIR" localSheetId="4">#REF!</definedName>
    <definedName name="RIR">#REF!</definedName>
    <definedName name="RLF" localSheetId="4">#REF!</definedName>
    <definedName name="RLF">#REF!</definedName>
    <definedName name="RLKM" localSheetId="4">#REF!</definedName>
    <definedName name="RLKM">#REF!</definedName>
    <definedName name="RLL" localSheetId="4">#REF!</definedName>
    <definedName name="RLL">#REF!</definedName>
    <definedName name="RLOM" localSheetId="4">#REF!</definedName>
    <definedName name="RLOM">#REF!</definedName>
    <definedName name="RM_EXT" localSheetId="4">#REF!</definedName>
    <definedName name="RM_EXT">#REF!</definedName>
    <definedName name="RM_HKS" localSheetId="4">#REF!</definedName>
    <definedName name="RM_HKS">#REF!</definedName>
    <definedName name="RM_INT" localSheetId="4">#REF!</definedName>
    <definedName name="RM_INT">#REF!</definedName>
    <definedName name="RM_LUKS" localSheetId="4">#REF!</definedName>
    <definedName name="RM_LUKS">#REF!</definedName>
    <definedName name="Rn" localSheetId="4">#REF!</definedName>
    <definedName name="Rn">#REF!</definedName>
    <definedName name="Rncot" localSheetId="4">#REF!</definedName>
    <definedName name="Rncot">#REF!</definedName>
    <definedName name="Rndam" localSheetId="4">#REF!</definedName>
    <definedName name="Rndam">#REF!</definedName>
    <definedName name="Ro" localSheetId="4">#REF!</definedName>
    <definedName name="Ro">#REF!</definedName>
    <definedName name="Rob" localSheetId="4">#REF!</definedName>
    <definedName name="Rob">#REF!</definedName>
    <definedName name="rong1" localSheetId="4">#REF!</definedName>
    <definedName name="rong1">#REF!</definedName>
    <definedName name="rong2" localSheetId="4">#REF!</definedName>
    <definedName name="rong2">#REF!</definedName>
    <definedName name="rong3" localSheetId="4">#REF!</definedName>
    <definedName name="rong3">#REF!</definedName>
    <definedName name="rong4" localSheetId="4">#REF!</definedName>
    <definedName name="rong4">#REF!</definedName>
    <definedName name="rong5" localSheetId="4">#REF!</definedName>
    <definedName name="rong5">#REF!</definedName>
    <definedName name="rong6" localSheetId="4">#REF!</definedName>
    <definedName name="rong6">#REF!</definedName>
    <definedName name="RPHEC" localSheetId="4">#REF!</definedName>
    <definedName name="RPHEC">#REF!</definedName>
    <definedName name="RPHLIF" localSheetId="4">#REF!</definedName>
    <definedName name="RPHLIF">#REF!</definedName>
    <definedName name="RPHOM" localSheetId="4">#REF!</definedName>
    <definedName name="RPHOM">#REF!</definedName>
    <definedName name="RPHPC" localSheetId="4">#REF!</definedName>
    <definedName name="RPHPC">#REF!</definedName>
    <definedName name="rr" localSheetId="4">#REF!</definedName>
    <definedName name="rr">#REF!</definedName>
    <definedName name="Rrpo" localSheetId="4">#REF!</definedName>
    <definedName name="Rrpo">#REF!</definedName>
    <definedName name="rrr" localSheetId="4">#REF!</definedName>
    <definedName name="rrr">#REF!</definedName>
    <definedName name="RSBC" localSheetId="4">#REF!</definedName>
    <definedName name="RSBC">#REF!</definedName>
    <definedName name="RSBLIF" localSheetId="4">#REF!</definedName>
    <definedName name="RSBLIF">#REF!</definedName>
    <definedName name="RSD" localSheetId="4">#REF!</definedName>
    <definedName name="RSD">#REF!</definedName>
    <definedName name="RSIC" localSheetId="4">#REF!</definedName>
    <definedName name="RSIC">#REF!</definedName>
    <definedName name="RSIN" localSheetId="4">#REF!</definedName>
    <definedName name="RSIN">#REF!</definedName>
    <definedName name="RSLIF" localSheetId="4">#REF!</definedName>
    <definedName name="RSLIF">#REF!</definedName>
    <definedName name="RSOM" localSheetId="4">#REF!</definedName>
    <definedName name="RSOM">#REF!</definedName>
    <definedName name="RSPI" localSheetId="4">#REF!</definedName>
    <definedName name="RSPI">#REF!</definedName>
    <definedName name="RSSC" localSheetId="4">#REF!</definedName>
    <definedName name="RSSC">#REF!</definedName>
    <definedName name="RTC" localSheetId="4">#REF!</definedName>
    <definedName name="RTC">#REF!</definedName>
    <definedName name="RTT" localSheetId="4">#REF!</definedName>
    <definedName name="RTT">#REF!</definedName>
    <definedName name="Ru" localSheetId="4">#REF!</definedName>
    <definedName name="Ru">#REF!</definedName>
    <definedName name="Rub" localSheetId="4">#REF!</definedName>
    <definedName name="Rub">#REF!</definedName>
    <definedName name="RWTPlo" localSheetId="4">#REF!</definedName>
    <definedName name="RWTPlo">#REF!</definedName>
    <definedName name="RWTPhi" localSheetId="4">#REF!</definedName>
    <definedName name="RWTPhi">#REF!</definedName>
    <definedName name="s." localSheetId="4">#REF!</definedName>
    <definedName name="s.">#REF!</definedName>
    <definedName name="s3tb" localSheetId="4">#REF!</definedName>
    <definedName name="s3tb">#REF!</definedName>
    <definedName name="s4tb" localSheetId="4">#REF!</definedName>
    <definedName name="s4tb">#REF!</definedName>
    <definedName name="s51.5" localSheetId="4">#REF!</definedName>
    <definedName name="s51.5">#REF!</definedName>
    <definedName name="s5tb" localSheetId="4">#REF!</definedName>
    <definedName name="s5tb">#REF!</definedName>
    <definedName name="s71.5" localSheetId="4">#REF!</definedName>
    <definedName name="s71.5">#REF!</definedName>
    <definedName name="s7tb" localSheetId="4">#REF!</definedName>
    <definedName name="s7tb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alan200" localSheetId="4">#REF!</definedName>
    <definedName name="salan200">#REF!</definedName>
    <definedName name="salan400" localSheetId="4">#REF!</definedName>
    <definedName name="salan400">#REF!</definedName>
    <definedName name="SAM" localSheetId="4">#REF!</definedName>
    <definedName name="SAM">#REF!</definedName>
    <definedName name="san" localSheetId="4">#REF!</definedName>
    <definedName name="san">#REF!</definedName>
    <definedName name="sand" localSheetId="4">#REF!</definedName>
    <definedName name="sand">#REF!</definedName>
    <definedName name="SBBK" localSheetId="4">#REF!</definedName>
    <definedName name="SBBK">#REF!</definedName>
    <definedName name="sbc" localSheetId="4">#REF!</definedName>
    <definedName name="sbc">#REF!</definedName>
    <definedName name="Sc" localSheetId="4">#REF!</definedName>
    <definedName name="Sc">#REF!</definedName>
    <definedName name="SCH" localSheetId="4">#REF!</definedName>
    <definedName name="SCH">#REF!</definedName>
    <definedName name="sda" localSheetId="4">#REF!</definedName>
    <definedName name="sda">#REF!</definedName>
    <definedName name="sdas" localSheetId="4">#REF!</definedName>
    <definedName name="sdas">#REF!</definedName>
    <definedName name="SDDIEUCHINH" localSheetId="4">#REF!</definedName>
    <definedName name="SDDIEUCHINH">#REF!</definedName>
    <definedName name="SDMONG" localSheetId="4">#REF!</definedName>
    <definedName name="SDMONG">#REF!</definedName>
    <definedName name="sencount" hidden="1">2</definedName>
    <definedName name="Sh" localSheetId="4">#REF!</definedName>
    <definedName name="Sh">#REF!</definedName>
    <definedName name="sharp" localSheetId="4">#REF!</definedName>
    <definedName name="sharp">#REF!</definedName>
    <definedName name="Sheet1" localSheetId="4">#REF!</definedName>
    <definedName name="Sheet1">#REF!</definedName>
    <definedName name="sho" localSheetId="4">#REF!</definedName>
    <definedName name="sho">#REF!</definedName>
    <definedName name="SIA" localSheetId="4">#REF!</definedName>
    <definedName name="SIA">#REF!</definedName>
    <definedName name="SIB" localSheetId="4">#REF!</definedName>
    <definedName name="SIB">#REF!</definedName>
    <definedName name="SIC" localSheetId="4">#REF!</definedName>
    <definedName name="SIC">#REF!</definedName>
    <definedName name="sieucao" localSheetId="4">#REF!</definedName>
    <definedName name="sieucao">#REF!</definedName>
    <definedName name="SIIA" localSheetId="4">#REF!</definedName>
    <definedName name="SIIA">#REF!</definedName>
    <definedName name="SIIB" localSheetId="4">#REF!</definedName>
    <definedName name="SIIB">#REF!</definedName>
    <definedName name="SIIC" localSheetId="4">#REF!</definedName>
    <definedName name="SIIC">#REF!</definedName>
    <definedName name="SIZE" localSheetId="4">#REF!</definedName>
    <definedName name="SIZE">#REF!</definedName>
    <definedName name="skt" localSheetId="4">#REF!</definedName>
    <definedName name="skt">#REF!</definedName>
    <definedName name="SL" localSheetId="4">#REF!</definedName>
    <definedName name="SL">#REF!</definedName>
    <definedName name="SL_CRD" localSheetId="4">#REF!</definedName>
    <definedName name="SL_CRD">#REF!</definedName>
    <definedName name="SL_CRS" localSheetId="4">#REF!</definedName>
    <definedName name="SL_CRS">#REF!</definedName>
    <definedName name="SL_CS" localSheetId="4">#REF!</definedName>
    <definedName name="SL_CS">#REF!</definedName>
    <definedName name="SL_DD" localSheetId="4">#REF!</definedName>
    <definedName name="SL_DD">#REF!</definedName>
    <definedName name="slg" localSheetId="4">#REF!</definedName>
    <definedName name="slg">#REF!</definedName>
    <definedName name="SLT" localSheetId="4">#REF!</definedName>
    <definedName name="SLT">#REF!</definedName>
    <definedName name="SM" localSheetId="4">#REF!</definedName>
    <definedName name="SM">#REF!</definedName>
    <definedName name="smax" localSheetId="4">#REF!</definedName>
    <definedName name="smax">#REF!</definedName>
    <definedName name="smax1" localSheetId="4">#REF!</definedName>
    <definedName name="smax1">#REF!</definedName>
    <definedName name="SMBA" localSheetId="4">#REF!</definedName>
    <definedName name="SMBA">#REF!</definedName>
    <definedName name="SMK" localSheetId="4">#REF!</definedName>
    <definedName name="SMK">#REF!</definedName>
    <definedName name="sn" localSheetId="4">#REF!</definedName>
    <definedName name="sn">#REF!</definedName>
    <definedName name="Snc" localSheetId="4">#REF!</definedName>
    <definedName name="Snc">#REF!</definedName>
    <definedName name="Sntn" localSheetId="4">#REF!</definedName>
    <definedName name="Sntn">#REF!</definedName>
    <definedName name="Sng" localSheetId="4">#REF!</definedName>
    <definedName name="Sng">#REF!</definedName>
    <definedName name="soc3p" localSheetId="4">#REF!</definedName>
    <definedName name="soc3p">#REF!</definedName>
    <definedName name="sohieuthua" localSheetId="4">#REF!</definedName>
    <definedName name="sohieuthua">#REF!</definedName>
    <definedName name="Soi" localSheetId="4">#REF!</definedName>
    <definedName name="Soi">#REF!</definedName>
    <definedName name="soichon12" localSheetId="4">#REF!</definedName>
    <definedName name="soichon12">#REF!</definedName>
    <definedName name="soichon24" localSheetId="4">#REF!</definedName>
    <definedName name="soichon24">#REF!</definedName>
    <definedName name="soichon46" localSheetId="4">#REF!</definedName>
    <definedName name="soichon46">#REF!</definedName>
    <definedName name="SoilType" localSheetId="4">#REF!</definedName>
    <definedName name="SoilType">#REF!</definedName>
    <definedName name="solieu" localSheetId="4">#REF!</definedName>
    <definedName name="solieu">#REF!</definedName>
    <definedName name="SORT" localSheetId="4">#REF!</definedName>
    <definedName name="SORT">#REF!</definedName>
    <definedName name="Sothutu" localSheetId="4">#REF!</definedName>
    <definedName name="Sothutu">#REF!</definedName>
    <definedName name="SPEC" localSheetId="4">#REF!</definedName>
    <definedName name="SPEC">#REF!</definedName>
    <definedName name="SpecialPrice" localSheetId="4" hidden="1">#REF!</definedName>
    <definedName name="SpecialPrice" hidden="1">#REF!</definedName>
    <definedName name="SPECSUMMARY" localSheetId="4">#REF!</definedName>
    <definedName name="SPECSUMMARY">#REF!</definedName>
    <definedName name="ss" localSheetId="4">#REF!</definedName>
    <definedName name="ss">#REF!</definedName>
    <definedName name="sss" localSheetId="4">#REF!</definedName>
    <definedName name="sss">#REF!</definedName>
    <definedName name="ssss" hidden="1">{"'Sheet1'!$L$16"}</definedName>
    <definedName name="st" localSheetId="4">#REF!</definedName>
    <definedName name="st">#REF!</definedName>
    <definedName name="start" localSheetId="4">#REF!</definedName>
    <definedName name="start">#REF!</definedName>
    <definedName name="Start_1" localSheetId="4">#REF!</definedName>
    <definedName name="Start_1">#REF!</definedName>
    <definedName name="Start_10" localSheetId="4">#REF!</definedName>
    <definedName name="Start_10">#REF!</definedName>
    <definedName name="Start_11" localSheetId="4">#REF!</definedName>
    <definedName name="Start_11">#REF!</definedName>
    <definedName name="Start_12" localSheetId="4">#REF!</definedName>
    <definedName name="Start_12">#REF!</definedName>
    <definedName name="Start_13" localSheetId="4">#REF!</definedName>
    <definedName name="Start_13">#REF!</definedName>
    <definedName name="Start_2" localSheetId="4">#REF!</definedName>
    <definedName name="Start_2">#REF!</definedName>
    <definedName name="Start_3" localSheetId="4">#REF!</definedName>
    <definedName name="Start_3">#REF!</definedName>
    <definedName name="Start_4" localSheetId="4">#REF!</definedName>
    <definedName name="Start_4">#REF!</definedName>
    <definedName name="Start_5" localSheetId="4">#REF!</definedName>
    <definedName name="Start_5">#REF!</definedName>
    <definedName name="Start_6" localSheetId="4">#REF!</definedName>
    <definedName name="Start_6">#REF!</definedName>
    <definedName name="Start_7" localSheetId="4">#REF!</definedName>
    <definedName name="Start_7">#REF!</definedName>
    <definedName name="Start_8" localSheetId="4">#REF!</definedName>
    <definedName name="Start_8">#REF!</definedName>
    <definedName name="Start_9" localSheetId="4">#REF!</definedName>
    <definedName name="Start_9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19">#REF!</definedName>
    <definedName name="Start2">'Biểu TH'!#REF!</definedName>
    <definedName name="Start20">#REF!</definedName>
    <definedName name="Start21">#REF!</definedName>
    <definedName name="Start3">#REF!</definedName>
    <definedName name="Start4">'Biểu TH'!#REF!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te" localSheetId="4">#REF!</definedName>
    <definedName name="State">#REF!</definedName>
    <definedName name="std." localSheetId="4">#REF!</definedName>
    <definedName name="std.">#REF!</definedName>
    <definedName name="Stt" localSheetId="4">#REF!</definedName>
    <definedName name="Stt">#REF!</definedName>
    <definedName name="SU" localSheetId="4">#REF!</definedName>
    <definedName name="SU">#REF!</definedName>
    <definedName name="sub" localSheetId="4">#REF!</definedName>
    <definedName name="sub">#REF!</definedName>
    <definedName name="SUL" localSheetId="4">#REF!</definedName>
    <definedName name="SUL">#REF!</definedName>
    <definedName name="sum" localSheetId="4">#REF!</definedName>
    <definedName name="sum">#REF!</definedName>
    <definedName name="SUMITOMO" localSheetId="4">#REF!</definedName>
    <definedName name="SUMITOMO">#REF!</definedName>
    <definedName name="SUMITOMO_GT" localSheetId="4">#REF!</definedName>
    <definedName name="SUMITOMO_GT">#REF!</definedName>
    <definedName name="SUMMARY" localSheetId="4">#REF!</definedName>
    <definedName name="SUMMARY">#REF!</definedName>
    <definedName name="sumTB" localSheetId="4">#REF!</definedName>
    <definedName name="sumTB">#REF!</definedName>
    <definedName name="sumXL" localSheetId="4">#REF!</definedName>
    <definedName name="sumXL">#REF!</definedName>
    <definedName name="sur" localSheetId="4">#REF!</definedName>
    <definedName name="sur">#REF!</definedName>
    <definedName name="SVC" localSheetId="4">#REF!</definedName>
    <definedName name="SVC">#REF!</definedName>
    <definedName name="t.." localSheetId="4">#REF!</definedName>
    <definedName name="t..">#REF!</definedName>
    <definedName name="t101p" localSheetId="4">#REF!</definedName>
    <definedName name="t101p">#REF!</definedName>
    <definedName name="t103p" localSheetId="4">#REF!</definedName>
    <definedName name="t103p">#REF!</definedName>
    <definedName name="t10nc1p" localSheetId="4">#REF!</definedName>
    <definedName name="t10nc1p">#REF!</definedName>
    <definedName name="t10vl1p" localSheetId="4">#REF!</definedName>
    <definedName name="t10vl1p">#REF!</definedName>
    <definedName name="t121p" localSheetId="4">#REF!</definedName>
    <definedName name="t121p">#REF!</definedName>
    <definedName name="t123p" localSheetId="4">#REF!</definedName>
    <definedName name="t123p">#REF!</definedName>
    <definedName name="t141p" localSheetId="4">#REF!</definedName>
    <definedName name="t141p">#REF!</definedName>
    <definedName name="t143p" localSheetId="4">#REF!</definedName>
    <definedName name="t143p">#REF!</definedName>
    <definedName name="t14nc3p" localSheetId="4">#REF!</definedName>
    <definedName name="t14nc3p">#REF!</definedName>
    <definedName name="t14vl3p" localSheetId="4">#REF!</definedName>
    <definedName name="t14vl3p">#REF!</definedName>
    <definedName name="Ta" localSheetId="4">#REF!</definedName>
    <definedName name="Ta">#REF!</definedName>
    <definedName name="TABLE1" localSheetId="4">#REF!</definedName>
    <definedName name="TABLE1">#REF!</definedName>
    <definedName name="Table2" localSheetId="4">#REF!</definedName>
    <definedName name="Table2">#REF!</definedName>
    <definedName name="table3" localSheetId="4">#REF!</definedName>
    <definedName name="table3">#REF!</definedName>
    <definedName name="tableyears" localSheetId="4">#REF!</definedName>
    <definedName name="tableyears">#REF!</definedName>
    <definedName name="tadao" localSheetId="4">#REF!</definedName>
    <definedName name="tadao">#REF!</definedName>
    <definedName name="Tæng_H_P_TBA" localSheetId="4">#REF!</definedName>
    <definedName name="Tæng_H_P_TBA">#REF!</definedName>
    <definedName name="Tæng_Hîp_35" localSheetId="4">#REF!</definedName>
    <definedName name="Tæng_Hîp_35">#REF!</definedName>
    <definedName name="taluydac2" localSheetId="4">#REF!</definedName>
    <definedName name="taluydac2">#REF!</definedName>
    <definedName name="taluydc1" localSheetId="4">#REF!</definedName>
    <definedName name="taluydc1">#REF!</definedName>
    <definedName name="taluydc2" localSheetId="4">#REF!</definedName>
    <definedName name="taluydc2">#REF!</definedName>
    <definedName name="taluydc3" localSheetId="4">#REF!</definedName>
    <definedName name="taluydc3">#REF!</definedName>
    <definedName name="taluydc4" localSheetId="4">#REF!</definedName>
    <definedName name="taluydc4">#REF!</definedName>
    <definedName name="TAM" localSheetId="4">#REF!</definedName>
    <definedName name="TAM">#REF!</definedName>
    <definedName name="taukeo150" localSheetId="4">#REF!</definedName>
    <definedName name="taukeo150">#REF!</definedName>
    <definedName name="taun" localSheetId="4">#REF!</definedName>
    <definedName name="taun">#REF!</definedName>
    <definedName name="TaxTV">10%</definedName>
    <definedName name="TaxXL">5%</definedName>
    <definedName name="TB_TBA" localSheetId="4">#REF!</definedName>
    <definedName name="TB_TBA">#REF!</definedName>
    <definedName name="tb00" localSheetId="4">#REF!</definedName>
    <definedName name="tb00">#REF!</definedName>
    <definedName name="TBA" localSheetId="4">#REF!</definedName>
    <definedName name="TBA">#REF!</definedName>
    <definedName name="tbCY" localSheetId="4">#REF!</definedName>
    <definedName name="tbCY">#REF!</definedName>
    <definedName name="tbl_ProdInfo" localSheetId="4" hidden="1">#REF!</definedName>
    <definedName name="tbl_ProdInfo" hidden="1">#REF!</definedName>
    <definedName name="tbmc" localSheetId="4">#REF!</definedName>
    <definedName name="tbmc">#REF!</definedName>
    <definedName name="TBSGP" localSheetId="4">#REF!</definedName>
    <definedName name="TBSGP">#REF!</definedName>
    <definedName name="tbtram" localSheetId="4">#REF!</definedName>
    <definedName name="tbtram">#REF!</definedName>
    <definedName name="TBV" localSheetId="4">#REF!</definedName>
    <definedName name="TBV">#REF!</definedName>
    <definedName name="TC" localSheetId="4">#REF!</definedName>
    <definedName name="TC">#REF!</definedName>
    <definedName name="TC_NHANH1" localSheetId="4">#REF!</definedName>
    <definedName name="TC_NHANH1">#REF!</definedName>
    <definedName name="Tck" localSheetId="4">#REF!</definedName>
    <definedName name="Tck">#REF!</definedName>
    <definedName name="Tcng" localSheetId="4">#REF!</definedName>
    <definedName name="Tcng">#REF!</definedName>
    <definedName name="Tchuan" localSheetId="4">#REF!</definedName>
    <definedName name="Tchuan">#REF!</definedName>
    <definedName name="td1p" localSheetId="4">#REF!</definedName>
    <definedName name="td1p">#REF!</definedName>
    <definedName name="td3p" localSheetId="4">#REF!</definedName>
    <definedName name="td3p">#REF!</definedName>
    <definedName name="TDDAKT" localSheetId="4">#REF!</definedName>
    <definedName name="TDDAKT">#REF!</definedName>
    <definedName name="tdia" localSheetId="4">#REF!</definedName>
    <definedName name="tdia">#REF!</definedName>
    <definedName name="tdnc1p" localSheetId="4">#REF!</definedName>
    <definedName name="tdnc1p">#REF!</definedName>
    <definedName name="TDT" localSheetId="4">#REF!</definedName>
    <definedName name="TDT">#REF!</definedName>
    <definedName name="TDTDT" localSheetId="4">#REF!</definedName>
    <definedName name="TDTDT">#REF!</definedName>
    <definedName name="TDTKKT" localSheetId="4">#REF!</definedName>
    <definedName name="TDTKKT">#REF!</definedName>
    <definedName name="tdtr2cnc" localSheetId="4">#REF!</definedName>
    <definedName name="tdtr2cnc">#REF!</definedName>
    <definedName name="tdtr2cvl" localSheetId="4">#REF!</definedName>
    <definedName name="tdtr2cvl">#REF!</definedName>
    <definedName name="tdvl1p" localSheetId="4">#REF!</definedName>
    <definedName name="tdvl1p">#REF!</definedName>
    <definedName name="tecnuoc5" localSheetId="4">#REF!</definedName>
    <definedName name="tecnuoc5">#REF!</definedName>
    <definedName name="TenCap" localSheetId="4">#REF!</definedName>
    <definedName name="TenCap">#REF!</definedName>
    <definedName name="tenck" localSheetId="4">#REF!</definedName>
    <definedName name="tenck">#REF!</definedName>
    <definedName name="tentk" localSheetId="4">#REF!</definedName>
    <definedName name="tentk">#REF!</definedName>
    <definedName name="tenvung" localSheetId="4">#REF!</definedName>
    <definedName name="tenvung">#REF!</definedName>
    <definedName name="Tengoi" localSheetId="4">#REF!</definedName>
    <definedName name="Tengoi">#REF!</definedName>
    <definedName name="test" localSheetId="4">#REF!</definedName>
    <definedName name="test">#REF!</definedName>
    <definedName name="TEST1" localSheetId="4">#REF!</definedName>
    <definedName name="TEST1">#REF!</definedName>
    <definedName name="TESTKEYS" localSheetId="4">#REF!</definedName>
    <definedName name="TESTKEYS">#REF!</definedName>
    <definedName name="TESTVKEY" localSheetId="4">#REF!</definedName>
    <definedName name="TESTVKEY">#REF!</definedName>
    <definedName name="TESTHKEY" localSheetId="4">#REF!</definedName>
    <definedName name="TESTHKEY">#REF!</definedName>
    <definedName name="TextRefCopyRangeCount" hidden="1">216</definedName>
    <definedName name="TGLS" localSheetId="4">#REF!</definedName>
    <definedName name="TGLS">#REF!</definedName>
    <definedName name="TI" localSheetId="4">#REF!</definedName>
    <definedName name="TI">#REF!</definedName>
    <definedName name="Tien" localSheetId="4">#REF!</definedName>
    <definedName name="Tien">#REF!</definedName>
    <definedName name="TIENLUONG" localSheetId="4">#REF!</definedName>
    <definedName name="TIENLUONG">#REF!</definedName>
    <definedName name="Tiepdiama">9500</definedName>
    <definedName name="TIEU_HAO_VAT_TU_DZ0.4KV" localSheetId="4">#REF!</definedName>
    <definedName name="TIEU_HAO_VAT_TU_DZ0.4KV">#REF!</definedName>
    <definedName name="TIEU_HAO_VAT_TU_DZ22KV" localSheetId="4">#REF!</definedName>
    <definedName name="TIEU_HAO_VAT_TU_DZ22KV">#REF!</definedName>
    <definedName name="TIEU_HAO_VAT_TU_TBA" localSheetId="4">#REF!</definedName>
    <definedName name="TIEU_HAO_VAT_TU_TBA">#REF!</definedName>
    <definedName name="Tim_cong" localSheetId="4">#REF!</definedName>
    <definedName name="Tim_cong">#REF!</definedName>
    <definedName name="Tim_lan_xuat_hien" localSheetId="4">#REF!</definedName>
    <definedName name="Tim_lan_xuat_hien">#REF!</definedName>
    <definedName name="tim_xuat_hien" localSheetId="4">#REF!</definedName>
    <definedName name="tim_xuat_hien">#REF!</definedName>
    <definedName name="tinhqd" localSheetId="4">#REF!</definedName>
    <definedName name="tinhqd">#REF!</definedName>
    <definedName name="TIT" localSheetId="4">#REF!</definedName>
    <definedName name="TIT">#REF!</definedName>
    <definedName name="TITAN" localSheetId="4">#REF!</definedName>
    <definedName name="TITAN">#REF!</definedName>
    <definedName name="TK" localSheetId="4">#REF!</definedName>
    <definedName name="TK">#REF!</definedName>
    <definedName name="TK331APC" localSheetId="4">#REF!</definedName>
    <definedName name="TK331APC">#REF!</definedName>
    <definedName name="TK331CB" localSheetId="4">#REF!</definedName>
    <definedName name="TK331CB">#REF!</definedName>
    <definedName name="TK331GT" localSheetId="4">#REF!</definedName>
    <definedName name="TK331GT">#REF!</definedName>
    <definedName name="TK331K" localSheetId="4">#REF!</definedName>
    <definedName name="TK331K">#REF!</definedName>
    <definedName name="TK331KH" localSheetId="4">#REF!</definedName>
    <definedName name="TK331KH">#REF!</definedName>
    <definedName name="TK331MT" localSheetId="4">#REF!</definedName>
    <definedName name="TK331MT">#REF!</definedName>
    <definedName name="TK331NT" localSheetId="4">#REF!</definedName>
    <definedName name="TK331NT">#REF!</definedName>
    <definedName name="TK331PA" localSheetId="4">#REF!</definedName>
    <definedName name="TK331PA">#REF!</definedName>
    <definedName name="TK331PACIFIC" localSheetId="4">#REF!</definedName>
    <definedName name="TK331PACIFIC">#REF!</definedName>
    <definedName name="tk331PD" localSheetId="4">#REF!</definedName>
    <definedName name="tk331PD">#REF!</definedName>
    <definedName name="tk331TKN" localSheetId="4">#REF!</definedName>
    <definedName name="tk331TKN">#REF!</definedName>
    <definedName name="TK331THN" localSheetId="4">#REF!</definedName>
    <definedName name="TK331THN">#REF!</definedName>
    <definedName name="TK331VT" localSheetId="4">#REF!</definedName>
    <definedName name="TK331VT">#REF!</definedName>
    <definedName name="tk3338TTNCN" localSheetId="4">#REF!</definedName>
    <definedName name="tk3338TTNCN">#REF!</definedName>
    <definedName name="tk3388K" localSheetId="4">#REF!</definedName>
    <definedName name="tk3388K">#REF!</definedName>
    <definedName name="TKP" localSheetId="4">#REF!</definedName>
    <definedName name="TKP">#REF!</definedName>
    <definedName name="TLAC120" localSheetId="4">#REF!</definedName>
    <definedName name="TLAC120">#REF!</definedName>
    <definedName name="TLAC35" localSheetId="4">#REF!</definedName>
    <definedName name="TLAC35">#REF!</definedName>
    <definedName name="TLAC50" localSheetId="4">#REF!</definedName>
    <definedName name="TLAC50">#REF!</definedName>
    <definedName name="TLAC70" localSheetId="4">#REF!</definedName>
    <definedName name="TLAC70">#REF!</definedName>
    <definedName name="TLAC95" localSheetId="4">#REF!</definedName>
    <definedName name="TLAC95">#REF!</definedName>
    <definedName name="Tle" localSheetId="4">#REF!</definedName>
    <definedName name="Tle">#REF!</definedName>
    <definedName name="TLR" localSheetId="4">#REF!</definedName>
    <definedName name="TLR">#REF!</definedName>
    <definedName name="TMDT1" localSheetId="4">#REF!</definedName>
    <definedName name="TMDT1">#REF!</definedName>
    <definedName name="TMDT2" localSheetId="4">#REF!</definedName>
    <definedName name="TMDT2">#REF!</definedName>
    <definedName name="TMDTmoi" localSheetId="4">#REF!</definedName>
    <definedName name="TMDTmoi">#REF!</definedName>
    <definedName name="tmm1.5" localSheetId="4">#REF!</definedName>
    <definedName name="tmm1.5">#REF!</definedName>
    <definedName name="tmmg" localSheetId="4">#REF!</definedName>
    <definedName name="tmmg">#REF!</definedName>
    <definedName name="TN" localSheetId="4">#REF!</definedName>
    <definedName name="TN">#REF!</definedName>
    <definedName name="Tnd" localSheetId="4">#REF!</definedName>
    <definedName name="Tnd">#REF!</definedName>
    <definedName name="To" localSheetId="4">#REF!</definedName>
    <definedName name="To">#REF!</definedName>
    <definedName name="toadocap" localSheetId="4">#REF!</definedName>
    <definedName name="toadocap">#REF!</definedName>
    <definedName name="Toanbo" localSheetId="4">#REF!</definedName>
    <definedName name="Toanbo">#REF!</definedName>
    <definedName name="toi5t" localSheetId="4">#REF!</definedName>
    <definedName name="toi5t">#REF!</definedName>
    <definedName name="Tonmai" localSheetId="4">#REF!</definedName>
    <definedName name="Tonmai">#REF!</definedName>
    <definedName name="Tong" localSheetId="4">#REF!</definedName>
    <definedName name="Tong">#REF!</definedName>
    <definedName name="TONG_DU_TOAN" localSheetId="4">#REF!</definedName>
    <definedName name="TONG_DU_TOAN">#REF!</definedName>
    <definedName name="TONG_GIA_TRI_CONG_TRINH" localSheetId="4">#REF!</definedName>
    <definedName name="TONG_GIA_TRI_CONG_TRINH">#REF!</definedName>
    <definedName name="TONG_HOP_THI_NGHIEM_DZ0.4KV" localSheetId="4">#REF!</definedName>
    <definedName name="TONG_HOP_THI_NGHIEM_DZ0.4KV">#REF!</definedName>
    <definedName name="TONG_HOP_THI_NGHIEM_DZ22KV" localSheetId="4">#REF!</definedName>
    <definedName name="TONG_HOP_THI_NGHIEM_DZ22KV">#REF!</definedName>
    <definedName name="TONG_KE_TBA" localSheetId="4">#REF!</definedName>
    <definedName name="TONG_KE_TBA">#REF!</definedName>
    <definedName name="tongbt" localSheetId="4">#REF!</definedName>
    <definedName name="tongbt">#REF!</definedName>
    <definedName name="tongcong" localSheetId="4">#REF!</definedName>
    <definedName name="tongcong">#REF!</definedName>
    <definedName name="tongdientich" localSheetId="4">#REF!</definedName>
    <definedName name="tongdientich">#REF!</definedName>
    <definedName name="tonghop_t5" localSheetId="4">#REF!</definedName>
    <definedName name="tonghop_t5">#REF!</definedName>
    <definedName name="tongthep" localSheetId="4">#REF!</definedName>
    <definedName name="tongthep">#REF!</definedName>
    <definedName name="tongthetich" localSheetId="4">#REF!</definedName>
    <definedName name="tongthetich">#REF!</definedName>
    <definedName name="TOSHIBA" localSheetId="4">#REF!</definedName>
    <definedName name="TOSHIBA">#REF!</definedName>
    <definedName name="TOTAL" localSheetId="4">#REF!</definedName>
    <definedName name="TOTAL">#REF!</definedName>
    <definedName name="totbtoi" localSheetId="4">#REF!</definedName>
    <definedName name="totbtoi">#REF!</definedName>
    <definedName name="tp" localSheetId="4">#REF!</definedName>
    <definedName name="tp">#REF!</definedName>
    <definedName name="TPLRP" localSheetId="4">#REF!</definedName>
    <definedName name="TPLRP">#REF!</definedName>
    <definedName name="ts" localSheetId="4">#REF!</definedName>
    <definedName name="ts">#REF!</definedName>
    <definedName name="tsI" localSheetId="4">#REF!</definedName>
    <definedName name="tsI">#REF!</definedName>
    <definedName name="TT" localSheetId="4">#REF!</definedName>
    <definedName name="TT">#REF!</definedName>
    <definedName name="TT_1P" localSheetId="4">#REF!</definedName>
    <definedName name="TT_1P">#REF!</definedName>
    <definedName name="TT_3p" localSheetId="4">#REF!</definedName>
    <definedName name="TT_3p">#REF!</definedName>
    <definedName name="ttao" localSheetId="4">#REF!</definedName>
    <definedName name="ttao">#REF!</definedName>
    <definedName name="ttbt" localSheetId="4">#REF!</definedName>
    <definedName name="ttbt">#REF!</definedName>
    <definedName name="TTCto" localSheetId="4">#REF!</definedName>
    <definedName name="TTCto">#REF!</definedName>
    <definedName name="TTDZ" localSheetId="4">#REF!</definedName>
    <definedName name="TTDZ">#REF!</definedName>
    <definedName name="TTDZ04" localSheetId="4">#REF!</definedName>
    <definedName name="TTDZ04">#REF!</definedName>
    <definedName name="TTDZ35" localSheetId="4">#REF!</definedName>
    <definedName name="TTDZ35">#REF!</definedName>
    <definedName name="ttinh" localSheetId="4">#REF!</definedName>
    <definedName name="ttinh">#REF!</definedName>
    <definedName name="tto" localSheetId="4">#REF!</definedName>
    <definedName name="tto">#REF!</definedName>
    <definedName name="ttoxtp" localSheetId="4">#REF!</definedName>
    <definedName name="ttoxtp">#REF!</definedName>
    <definedName name="TTVAn5" localSheetId="4">#REF!</definedName>
    <definedName name="TTVAn5">#REF!</definedName>
    <definedName name="tthi" localSheetId="4">#REF!</definedName>
    <definedName name="tthi">#REF!</definedName>
    <definedName name="ttronmk" localSheetId="4">#REF!</definedName>
    <definedName name="ttronmk">#REF!</definedName>
    <definedName name="Tu_dung_ton_that" localSheetId="4">#REF!</definedName>
    <definedName name="Tu_dung_ton_that">#REF!</definedName>
    <definedName name="Tuong_dau_HD" localSheetId="4">#REF!</definedName>
    <definedName name="Tuong_dau_HD">#REF!</definedName>
    <definedName name="Tuvan" localSheetId="4">#REF!</definedName>
    <definedName name="Tuvan">#REF!</definedName>
    <definedName name="tuyennhanh" hidden="1">{"'Sheet1'!$L$16"}</definedName>
    <definedName name="tv75nc" localSheetId="4">#REF!</definedName>
    <definedName name="tv75nc">#REF!</definedName>
    <definedName name="tv75vl" localSheetId="4">#REF!</definedName>
    <definedName name="tv75vl">#REF!</definedName>
    <definedName name="TVGS" localSheetId="4">#REF!</definedName>
    <definedName name="TVGS">#REF!</definedName>
    <definedName name="TVK" localSheetId="4">#REF!</definedName>
    <definedName name="TVK">#REF!</definedName>
    <definedName name="ty_le" localSheetId="4">#REF!</definedName>
    <definedName name="ty_le">#REF!</definedName>
    <definedName name="Ty_Le_1" localSheetId="4">#REF!</definedName>
    <definedName name="Ty_Le_1">#REF!</definedName>
    <definedName name="ty_le_BTN" localSheetId="4">#REF!</definedName>
    <definedName name="ty_le_BTN">#REF!</definedName>
    <definedName name="Ty_le1" localSheetId="4">#REF!</definedName>
    <definedName name="Ty_le1">#REF!</definedName>
    <definedName name="TH.CTrinh" localSheetId="4">#REF!</definedName>
    <definedName name="TH.CTrinh">#REF!</definedName>
    <definedName name="TH.tinh" localSheetId="4">#REF!</definedName>
    <definedName name="TH.tinh">#REF!</definedName>
    <definedName name="tha" hidden="1">{"'Sheet1'!$L$16"}</definedName>
    <definedName name="thai" localSheetId="4">#REF!</definedName>
    <definedName name="thai">#REF!</definedName>
    <definedName name="Thang" localSheetId="4">#REF!</definedName>
    <definedName name="Thang">#REF!</definedName>
    <definedName name="Thang_Long" localSheetId="4">#REF!</definedName>
    <definedName name="Thang_Long">#REF!</definedName>
    <definedName name="Thang_Long_GT" localSheetId="4">#REF!</definedName>
    <definedName name="Thang_Long_GT">#REF!</definedName>
    <definedName name="thanh" localSheetId="4">#REF!</definedName>
    <definedName name="thanh">#REF!</definedName>
    <definedName name="Thanh_CT" localSheetId="4">#REF!</definedName>
    <definedName name="Thanh_CT">#REF!</definedName>
    <definedName name="thanhdul" localSheetId="4">#REF!</definedName>
    <definedName name="thanhdul">#REF!</definedName>
    <definedName name="Thanhtoan131" localSheetId="4">#REF!</definedName>
    <definedName name="Thanhtoan131">#REF!</definedName>
    <definedName name="Thanhtoan331" localSheetId="4">#REF!</definedName>
    <definedName name="Thanhtoan331">#REF!</definedName>
    <definedName name="ThanhtoanNKhau" localSheetId="4">#REF!</definedName>
    <definedName name="ThanhtoanNKhau">#REF!</definedName>
    <definedName name="Thautinh" localSheetId="4">#REF!</definedName>
    <definedName name="Thautinh">#REF!</definedName>
    <definedName name="THchon" localSheetId="4">#REF!</definedName>
    <definedName name="THchon">#REF!</definedName>
    <definedName name="thdt" localSheetId="4">#REF!</definedName>
    <definedName name="thdt">#REF!</definedName>
    <definedName name="THDT_HT_DAO_THUONG" localSheetId="4">#REF!</definedName>
    <definedName name="THDT_HT_DAO_THUONG">#REF!</definedName>
    <definedName name="THDT_HT_XOM_NOI" localSheetId="4">#REF!</definedName>
    <definedName name="THDT_HT_XOM_NOI">#REF!</definedName>
    <definedName name="THDT_NPP_XOM_NOI" localSheetId="4">#REF!</definedName>
    <definedName name="THDT_NPP_XOM_NOI">#REF!</definedName>
    <definedName name="THDT_TBA_XOM_NOI" localSheetId="4">#REF!</definedName>
    <definedName name="THDT_TBA_XOM_NOI">#REF!</definedName>
    <definedName name="thep" localSheetId="4">#REF!</definedName>
    <definedName name="thep">#REF!</definedName>
    <definedName name="THEP_D32" localSheetId="4">#REF!</definedName>
    <definedName name="THEP_D32">#REF!</definedName>
    <definedName name="thepban" localSheetId="4">#REF!</definedName>
    <definedName name="thepban">#REF!</definedName>
    <definedName name="ThepDinh" localSheetId="4">#REF!</definedName>
    <definedName name="ThepDinh">#REF!</definedName>
    <definedName name="thepgoc25_60" localSheetId="4">#REF!</definedName>
    <definedName name="thepgoc25_60">#REF!</definedName>
    <definedName name="thepgoc63_75" localSheetId="4">#REF!</definedName>
    <definedName name="thepgoc63_75">#REF!</definedName>
    <definedName name="thepgoc80_100" localSheetId="4">#REF!</definedName>
    <definedName name="thepgoc80_100">#REF!</definedName>
    <definedName name="thepma">10500</definedName>
    <definedName name="theptron" localSheetId="4">#REF!</definedName>
    <definedName name="theptron">#REF!</definedName>
    <definedName name="theptron12" localSheetId="4">#REF!</definedName>
    <definedName name="theptron12">#REF!</definedName>
    <definedName name="theptron14_22" localSheetId="4">#REF!</definedName>
    <definedName name="theptron14_22">#REF!</definedName>
    <definedName name="theptron6_8" localSheetId="4">#REF!</definedName>
    <definedName name="theptron6_8">#REF!</definedName>
    <definedName name="thetichck" localSheetId="4">#REF!</definedName>
    <definedName name="thetichck">#REF!</definedName>
    <definedName name="THGO1pnc" localSheetId="4">#REF!</definedName>
    <definedName name="THGO1pnc">#REF!</definedName>
    <definedName name="thht" localSheetId="4">#REF!</definedName>
    <definedName name="thht">#REF!</definedName>
    <definedName name="THI" localSheetId="4">#REF!</definedName>
    <definedName name="THI">#REF!</definedName>
    <definedName name="THKL" hidden="1">{"'Sheet1'!$L$16"}</definedName>
    <definedName name="thkp3" localSheetId="4">#REF!</definedName>
    <definedName name="thkp3">#REF!</definedName>
    <definedName name="THLCO" localSheetId="4">#REF!</definedName>
    <definedName name="THLCO">#REF!</definedName>
    <definedName name="THLNO" localSheetId="4">#REF!</definedName>
    <definedName name="THLNO">#REF!</definedName>
    <definedName name="THLTK" localSheetId="4">#REF!</definedName>
    <definedName name="THLTK">#REF!</definedName>
    <definedName name="thongso" localSheetId="4">#REF!</definedName>
    <definedName name="thongso">#REF!</definedName>
    <definedName name="thop" localSheetId="4">#REF!</definedName>
    <definedName name="thop">#REF!</definedName>
    <definedName name="thtich1" localSheetId="4">#REF!</definedName>
    <definedName name="thtich1">#REF!</definedName>
    <definedName name="thtich2" localSheetId="4">#REF!</definedName>
    <definedName name="thtich2">#REF!</definedName>
    <definedName name="thtich3" localSheetId="4">#REF!</definedName>
    <definedName name="thtich3">#REF!</definedName>
    <definedName name="thtich4" localSheetId="4">#REF!</definedName>
    <definedName name="thtich4">#REF!</definedName>
    <definedName name="thtich5" localSheetId="4">#REF!</definedName>
    <definedName name="thtich5">#REF!</definedName>
    <definedName name="thtich6" localSheetId="4">#REF!</definedName>
    <definedName name="thtich6">#REF!</definedName>
    <definedName name="thtt" localSheetId="4">#REF!</definedName>
    <definedName name="thtt">#REF!</definedName>
    <definedName name="THXNK" localSheetId="4">#REF!</definedName>
    <definedName name="THXNK">#REF!</definedName>
    <definedName name="tr_" localSheetId="4">#REF!</definedName>
    <definedName name="tr_">#REF!</definedName>
    <definedName name="Tra_DM_su_dung" localSheetId="4">#REF!</definedName>
    <definedName name="Tra_DM_su_dung">#REF!</definedName>
    <definedName name="Tra_don_gia_KS" localSheetId="4">#REF!</definedName>
    <definedName name="Tra_don_gia_KS">#REF!</definedName>
    <definedName name="Tra_DTCT" localSheetId="4">#REF!</definedName>
    <definedName name="Tra_DTCT">#REF!</definedName>
    <definedName name="Tra_gtxl_cong" localSheetId="4">#REF!</definedName>
    <definedName name="Tra_gtxl_cong">#REF!</definedName>
    <definedName name="Tra_tim_hang_mucPT_trung" localSheetId="4">#REF!</definedName>
    <definedName name="Tra_tim_hang_mucPT_trung">#REF!</definedName>
    <definedName name="Tra_TL" localSheetId="4">#REF!</definedName>
    <definedName name="Tra_TL">#REF!</definedName>
    <definedName name="Tra_ty_le2" localSheetId="4">#REF!</definedName>
    <definedName name="Tra_ty_le2">#REF!</definedName>
    <definedName name="Tra_ty_le3" localSheetId="4">#REF!</definedName>
    <definedName name="Tra_ty_le3">#REF!</definedName>
    <definedName name="Tra_ty_le4" localSheetId="4">#REF!</definedName>
    <definedName name="Tra_ty_le4">#REF!</definedName>
    <definedName name="Tra_ty_le5" localSheetId="4">#REF!</definedName>
    <definedName name="Tra_ty_le5">#REF!</definedName>
    <definedName name="TRA_VAT_LIEU" localSheetId="4">#REF!</definedName>
    <definedName name="TRA_VAT_LIEU">#REF!</definedName>
    <definedName name="TRA_VL" localSheetId="4">#REF!</definedName>
    <definedName name="TRA_VL">#REF!</definedName>
    <definedName name="traA103" localSheetId="4">#REF!</definedName>
    <definedName name="traA103">#REF!</definedName>
    <definedName name="TRADE2" localSheetId="4">#REF!</definedName>
    <definedName name="TRADE2">#REF!</definedName>
    <definedName name="tramatcong1" localSheetId="4">#REF!</definedName>
    <definedName name="tramatcong1">#REF!</definedName>
    <definedName name="tramatcong2" localSheetId="4">#REF!</definedName>
    <definedName name="tramatcong2">#REF!</definedName>
    <definedName name="trambt60" localSheetId="4">#REF!</definedName>
    <definedName name="trambt60">#REF!</definedName>
    <definedName name="tranhietdo" localSheetId="4">#REF!</definedName>
    <definedName name="tranhietdo">#REF!</definedName>
    <definedName name="TRAvH" localSheetId="4">#REF!</definedName>
    <definedName name="TRAvH">#REF!</definedName>
    <definedName name="TRAVL" localSheetId="4">#REF!</definedName>
    <definedName name="TRAVL">#REF!</definedName>
    <definedName name="tronbt250" localSheetId="4">#REF!</definedName>
    <definedName name="tronbt250">#REF!</definedName>
    <definedName name="tronvua250" localSheetId="4">#REF!</definedName>
    <definedName name="tronvua250">#REF!</definedName>
    <definedName name="Trô_P1" localSheetId="4">#REF!</definedName>
    <definedName name="Trô_P1">#REF!</definedName>
    <definedName name="Trô_P10" localSheetId="4">#REF!</definedName>
    <definedName name="Trô_P10">#REF!</definedName>
    <definedName name="Trô_P11" localSheetId="4">#REF!</definedName>
    <definedName name="Trô_P11">#REF!</definedName>
    <definedName name="Trô_P2" localSheetId="4">#REF!</definedName>
    <definedName name="Trô_P2">#REF!</definedName>
    <definedName name="Trô_P3" localSheetId="4">#REF!</definedName>
    <definedName name="Trô_P3">#REF!</definedName>
    <definedName name="Trô_P4" localSheetId="4">#REF!</definedName>
    <definedName name="Trô_P4">#REF!</definedName>
    <definedName name="Trô_P5" localSheetId="4">#REF!</definedName>
    <definedName name="Trô_P5">#REF!</definedName>
    <definedName name="Trô_P6" localSheetId="4">#REF!</definedName>
    <definedName name="Trô_P6">#REF!</definedName>
    <definedName name="Trô_P7" localSheetId="4">#REF!</definedName>
    <definedName name="Trô_P7">#REF!</definedName>
    <definedName name="Trô_P8" localSheetId="4">#REF!</definedName>
    <definedName name="Trô_P8">#REF!</definedName>
    <definedName name="Trô_P9" localSheetId="4">#REF!</definedName>
    <definedName name="Trô_P9">#REF!</definedName>
    <definedName name="trt" localSheetId="4">#REF!</definedName>
    <definedName name="trt">#REF!</definedName>
    <definedName name="UbdII" localSheetId="4">#REF!</definedName>
    <definedName name="UbdII">#REF!</definedName>
    <definedName name="Ubo" localSheetId="4">#REF!</definedName>
    <definedName name="Ubo">#REF!</definedName>
    <definedName name="UbtII" localSheetId="4">#REF!</definedName>
    <definedName name="UbtII">#REF!</definedName>
    <definedName name="UNL" localSheetId="4">#REF!</definedName>
    <definedName name="UNL">#REF!</definedName>
    <definedName name="UP" localSheetId="4">#REF!,#REF!,#REF!,#REF!,#REF!,#REF!,#REF!,#REF!,#REF!,#REF!,#REF!</definedName>
    <definedName name="UP">#REF!,#REF!,#REF!,#REF!,#REF!,#REF!,#REF!,#REF!,#REF!,#REF!,#REF!</definedName>
    <definedName name="upnoc" localSheetId="4">#REF!</definedName>
    <definedName name="upnoc">#REF!</definedName>
    <definedName name="upperlowlandlimit" localSheetId="4">#REF!</definedName>
    <definedName name="upperlowlandlimit">#REF!</definedName>
    <definedName name="USCT" localSheetId="4">#REF!</definedName>
    <definedName name="USCT">#REF!</definedName>
    <definedName name="USCTKU" localSheetId="4">#REF!</definedName>
    <definedName name="USCTKU">#REF!</definedName>
    <definedName name="USdb" localSheetId="4">#REF!</definedName>
    <definedName name="USdb">#REF!</definedName>
    <definedName name="USKC" localSheetId="4">#REF!</definedName>
    <definedName name="USKC">#REF!</definedName>
    <definedName name="USNC" localSheetId="4">#REF!</definedName>
    <definedName name="USNC">#REF!</definedName>
    <definedName name="UStb" localSheetId="4">#REF!</definedName>
    <definedName name="UStb">#REF!</definedName>
    <definedName name="UtdI" localSheetId="4">#REF!</definedName>
    <definedName name="UtdI">#REF!</definedName>
    <definedName name="UtdII" localSheetId="4">#REF!</definedName>
    <definedName name="UtdII">#REF!</definedName>
    <definedName name="UttI" localSheetId="4">#REF!</definedName>
    <definedName name="UttI">#REF!</definedName>
    <definedName name="UttII" localSheetId="4">#REF!</definedName>
    <definedName name="UttII">#REF!</definedName>
    <definedName name="uu" localSheetId="4">#REF!</definedName>
    <definedName name="uu">#REF!</definedName>
    <definedName name="V.1" localSheetId="4">#REF!</definedName>
    <definedName name="V.1">#REF!</definedName>
    <definedName name="V.10" localSheetId="4">#REF!</definedName>
    <definedName name="V.10">#REF!</definedName>
    <definedName name="V.11" localSheetId="4">#REF!</definedName>
    <definedName name="V.11">#REF!</definedName>
    <definedName name="V.12" localSheetId="4">#REF!</definedName>
    <definedName name="V.12">#REF!</definedName>
    <definedName name="V.13" localSheetId="4">#REF!</definedName>
    <definedName name="V.13">#REF!</definedName>
    <definedName name="V.14" localSheetId="4">#REF!</definedName>
    <definedName name="V.14">#REF!</definedName>
    <definedName name="V.15" localSheetId="4">#REF!</definedName>
    <definedName name="V.15">#REF!</definedName>
    <definedName name="V.16" localSheetId="4">#REF!</definedName>
    <definedName name="V.16">#REF!</definedName>
    <definedName name="V.17" localSheetId="4">#REF!</definedName>
    <definedName name="V.17">#REF!</definedName>
    <definedName name="V.18" localSheetId="4">#REF!</definedName>
    <definedName name="V.18">#REF!</definedName>
    <definedName name="V.2" localSheetId="4">#REF!</definedName>
    <definedName name="V.2">#REF!</definedName>
    <definedName name="V.3" localSheetId="4">#REF!</definedName>
    <definedName name="V.3">#REF!</definedName>
    <definedName name="V.4" localSheetId="4">#REF!</definedName>
    <definedName name="V.4">#REF!</definedName>
    <definedName name="V.5" localSheetId="4">#REF!</definedName>
    <definedName name="V.5">#REF!</definedName>
    <definedName name="V.6" localSheetId="4">#REF!</definedName>
    <definedName name="V.6">#REF!</definedName>
    <definedName name="V.7" localSheetId="4">#REF!</definedName>
    <definedName name="V.7">#REF!</definedName>
    <definedName name="V.8" localSheetId="4">#REF!</definedName>
    <definedName name="V.8">#REF!</definedName>
    <definedName name="V.9" localSheetId="4">#REF!</definedName>
    <definedName name="V.9">#REF!</definedName>
    <definedName name="V_t_tõ" localSheetId="4">#REF!</definedName>
    <definedName name="V_t_tõ">#REF!</definedName>
    <definedName name="Value0" localSheetId="4">#REF!</definedName>
    <definedName name="Value0">#REF!</definedName>
    <definedName name="Value1" localSheetId="4">#REF!</definedName>
    <definedName name="Value1">#REF!</definedName>
    <definedName name="Value10" localSheetId="4">#REF!</definedName>
    <definedName name="Value10">#REF!</definedName>
    <definedName name="Value11" localSheetId="4">#REF!</definedName>
    <definedName name="Value11">#REF!</definedName>
    <definedName name="Value12" localSheetId="4">#REF!</definedName>
    <definedName name="Value12">#REF!</definedName>
    <definedName name="Value13" localSheetId="4">#REF!</definedName>
    <definedName name="Value13">#REF!</definedName>
    <definedName name="Value14" localSheetId="4">#REF!</definedName>
    <definedName name="Value14">#REF!</definedName>
    <definedName name="Value15" localSheetId="4">#REF!</definedName>
    <definedName name="Value15">#REF!</definedName>
    <definedName name="Value16" localSheetId="4">#REF!</definedName>
    <definedName name="Value16">#REF!</definedName>
    <definedName name="Value17" localSheetId="4">#REF!</definedName>
    <definedName name="Value17">#REF!</definedName>
    <definedName name="Value18" localSheetId="4">#REF!</definedName>
    <definedName name="Value18">#REF!</definedName>
    <definedName name="Value19" localSheetId="4">#REF!</definedName>
    <definedName name="Value19">#REF!</definedName>
    <definedName name="Value2" localSheetId="4">#REF!</definedName>
    <definedName name="Value2">#REF!</definedName>
    <definedName name="Value20" localSheetId="4">#REF!</definedName>
    <definedName name="Value20">#REF!</definedName>
    <definedName name="Value21" localSheetId="4">#REF!</definedName>
    <definedName name="Value21">#REF!</definedName>
    <definedName name="Value22" localSheetId="4">#REF!</definedName>
    <definedName name="Value22">#REF!</definedName>
    <definedName name="Value23" localSheetId="4">#REF!</definedName>
    <definedName name="Value23">#REF!</definedName>
    <definedName name="Value24" localSheetId="4">#REF!</definedName>
    <definedName name="Value24">#REF!</definedName>
    <definedName name="Value25" localSheetId="4">#REF!</definedName>
    <definedName name="Value25">#REF!</definedName>
    <definedName name="Value26" localSheetId="4">#REF!</definedName>
    <definedName name="Value26">#REF!</definedName>
    <definedName name="Value27" localSheetId="4">#REF!</definedName>
    <definedName name="Value27">#REF!</definedName>
    <definedName name="Value28" localSheetId="4">#REF!</definedName>
    <definedName name="Value28">#REF!</definedName>
    <definedName name="Value29" localSheetId="4">#REF!</definedName>
    <definedName name="Value29">#REF!</definedName>
    <definedName name="Value3" localSheetId="4">#REF!</definedName>
    <definedName name="Value3">#REF!</definedName>
    <definedName name="Value30" localSheetId="4">#REF!</definedName>
    <definedName name="Value30">#REF!</definedName>
    <definedName name="Value31" localSheetId="4">#REF!</definedName>
    <definedName name="Value31">#REF!</definedName>
    <definedName name="Value32" localSheetId="4">#REF!</definedName>
    <definedName name="Value32">#REF!</definedName>
    <definedName name="Value33" localSheetId="4">#REF!</definedName>
    <definedName name="Value33">#REF!</definedName>
    <definedName name="Value34" localSheetId="4">#REF!</definedName>
    <definedName name="Value34">#REF!</definedName>
    <definedName name="Value35" localSheetId="4">#REF!</definedName>
    <definedName name="Value35">#REF!</definedName>
    <definedName name="Value36" localSheetId="4">#REF!</definedName>
    <definedName name="Value36">#REF!</definedName>
    <definedName name="Value37" localSheetId="4">#REF!</definedName>
    <definedName name="Value37">#REF!</definedName>
    <definedName name="Value38" localSheetId="4">#REF!</definedName>
    <definedName name="Value38">#REF!</definedName>
    <definedName name="Value39" localSheetId="4">#REF!</definedName>
    <definedName name="Value39">#REF!</definedName>
    <definedName name="Value4" localSheetId="4">#REF!</definedName>
    <definedName name="Value4">#REF!</definedName>
    <definedName name="Value40" localSheetId="4">#REF!</definedName>
    <definedName name="Value40">#REF!</definedName>
    <definedName name="Value41" localSheetId="4">#REF!</definedName>
    <definedName name="Value41">#REF!</definedName>
    <definedName name="Value42" localSheetId="4">#REF!</definedName>
    <definedName name="Value42">#REF!</definedName>
    <definedName name="Value43" localSheetId="4">#REF!</definedName>
    <definedName name="Value43">#REF!</definedName>
    <definedName name="Value44" localSheetId="4">#REF!</definedName>
    <definedName name="Value44">#REF!</definedName>
    <definedName name="Value45" localSheetId="4">#REF!</definedName>
    <definedName name="Value45">#REF!</definedName>
    <definedName name="Value46" localSheetId="4">#REF!</definedName>
    <definedName name="Value46">#REF!</definedName>
    <definedName name="Value47" localSheetId="4">#REF!</definedName>
    <definedName name="Value47">#REF!</definedName>
    <definedName name="Value48" localSheetId="4">#REF!</definedName>
    <definedName name="Value48">#REF!</definedName>
    <definedName name="Value49" localSheetId="4">#REF!</definedName>
    <definedName name="Value49">#REF!</definedName>
    <definedName name="Value5" localSheetId="4">#REF!</definedName>
    <definedName name="Value5">#REF!</definedName>
    <definedName name="Value50" localSheetId="4">#REF!</definedName>
    <definedName name="Value50">#REF!</definedName>
    <definedName name="Value51" localSheetId="4">#REF!</definedName>
    <definedName name="Value51">#REF!</definedName>
    <definedName name="Value52" localSheetId="4">#REF!</definedName>
    <definedName name="Value52">#REF!</definedName>
    <definedName name="Value53" localSheetId="4">#REF!</definedName>
    <definedName name="Value53">#REF!</definedName>
    <definedName name="Value54" localSheetId="4">#REF!</definedName>
    <definedName name="Value54">#REF!</definedName>
    <definedName name="Value55" localSheetId="4">#REF!</definedName>
    <definedName name="Value55">#REF!</definedName>
    <definedName name="Value6" localSheetId="4">#REF!</definedName>
    <definedName name="Value6">#REF!</definedName>
    <definedName name="Value7" localSheetId="4">#REF!</definedName>
    <definedName name="Value7">#REF!</definedName>
    <definedName name="Value8" localSheetId="4">#REF!</definedName>
    <definedName name="Value8">#REF!</definedName>
    <definedName name="Value9" localSheetId="4">#REF!</definedName>
    <definedName name="Value9">#REF!</definedName>
    <definedName name="VAN_CHUYEN_DUONG_DAI_DZ0.4KV" localSheetId="4">#REF!</definedName>
    <definedName name="VAN_CHUYEN_DUONG_DAI_DZ0.4KV">#REF!</definedName>
    <definedName name="VAN_CHUYEN_DUONG_DAI_DZ22KV" localSheetId="4">#REF!</definedName>
    <definedName name="VAN_CHUYEN_DUONG_DAI_DZ22KV">#REF!</definedName>
    <definedName name="VAN_CHUYEN_VAT_TU_CHUNG" localSheetId="4">#REF!</definedName>
    <definedName name="VAN_CHUYEN_VAT_TU_CHUNG">#REF!</definedName>
    <definedName name="VAN_TRUNG_CHUYEN_VAT_TU_CHUNG" localSheetId="4">#REF!</definedName>
    <definedName name="VAN_TRUNG_CHUYEN_VAT_TU_CHUNG">#REF!</definedName>
    <definedName name="Var" localSheetId="4">#REF!</definedName>
    <definedName name="Var">#REF!</definedName>
    <definedName name="VARIINST" localSheetId="4">#REF!</definedName>
    <definedName name="VARIINST">#REF!</definedName>
    <definedName name="VARIPURC" localSheetId="4">#REF!</definedName>
    <definedName name="VARIPURC">#REF!</definedName>
    <definedName name="VAS" localSheetId="4">#REF!</definedName>
    <definedName name="VAS">#REF!</definedName>
    <definedName name="VAT" localSheetId="4">#REF!</definedName>
    <definedName name="VAT">#REF!</definedName>
    <definedName name="VAT_04" localSheetId="4">#REF!</definedName>
    <definedName name="VAT_04">#REF!</definedName>
    <definedName name="VAT_35" localSheetId="4">#REF!</definedName>
    <definedName name="VAT_35">#REF!</definedName>
    <definedName name="VAT_Cto" localSheetId="4">#REF!</definedName>
    <definedName name="VAT_Cto">#REF!</definedName>
    <definedName name="VAT_LIEU_DEN_CHAN_CONG_TRINH" localSheetId="4">#REF!</definedName>
    <definedName name="VAT_LIEU_DEN_CHAN_CONG_TRINH">#REF!</definedName>
    <definedName name="VAT_TB" localSheetId="4">#REF!</definedName>
    <definedName name="VAT_TB">#REF!</definedName>
    <definedName name="VAT_TBA" localSheetId="4">#REF!</definedName>
    <definedName name="VAT_TBA">#REF!</definedName>
    <definedName name="VAT_XLTBA" localSheetId="4">#REF!</definedName>
    <definedName name="VAT_XLTBA">#REF!</definedName>
    <definedName name="vatlieu" localSheetId="4">#REF!</definedName>
    <definedName name="vatlieu">#REF!</definedName>
    <definedName name="VATM" hidden="1">{"'Sheet1'!$L$16"}</definedName>
    <definedName name="vbtchongnuocm300" localSheetId="4">#REF!</definedName>
    <definedName name="vbtchongnuocm300">#REF!</definedName>
    <definedName name="vbtm150" localSheetId="4">#REF!</definedName>
    <definedName name="vbtm150">#REF!</definedName>
    <definedName name="vbtm300" localSheetId="4">#REF!</definedName>
    <definedName name="vbtm300">#REF!</definedName>
    <definedName name="vbtm400" localSheetId="4">#REF!</definedName>
    <definedName name="vbtm400">#REF!</definedName>
    <definedName name="vc" localSheetId="4">#REF!</definedName>
    <definedName name="vc">#REF!</definedName>
    <definedName name="vcbo1" hidden="1">{"'Sheet1'!$L$16"}</definedName>
    <definedName name="VCC" localSheetId="4">#REF!</definedName>
    <definedName name="VCC">#REF!</definedName>
    <definedName name="vccat0.4" localSheetId="4">#REF!</definedName>
    <definedName name="vccat0.4">#REF!</definedName>
    <definedName name="vccatv" localSheetId="4">#REF!</definedName>
    <definedName name="vccatv">#REF!</definedName>
    <definedName name="vccot0.4" localSheetId="4">#REF!</definedName>
    <definedName name="vccot0.4">#REF!</definedName>
    <definedName name="vccot35" localSheetId="4">#REF!</definedName>
    <definedName name="vccot35">#REF!</definedName>
    <definedName name="vccott" localSheetId="4">#REF!</definedName>
    <definedName name="vccott">#REF!</definedName>
    <definedName name="vccottt" localSheetId="4">#REF!</definedName>
    <definedName name="vccottt">#REF!</definedName>
    <definedName name="VCD" localSheetId="4">#REF!</definedName>
    <definedName name="VCD">#REF!</definedName>
    <definedName name="vcda" localSheetId="4">#REF!</definedName>
    <definedName name="vcda">#REF!</definedName>
    <definedName name="vcda0.4" localSheetId="4">#REF!</definedName>
    <definedName name="vcda0.4">#REF!</definedName>
    <definedName name="vcdatc2" localSheetId="4">#REF!</definedName>
    <definedName name="vcdatc2">#REF!</definedName>
    <definedName name="vcdatc3" localSheetId="4">#REF!</definedName>
    <definedName name="vcdatc3">#REF!</definedName>
    <definedName name="vcdatd" localSheetId="4">#REF!</definedName>
    <definedName name="vcdatd">#REF!</definedName>
    <definedName name="vcday" localSheetId="4">#REF!</definedName>
    <definedName name="vcday">#REF!</definedName>
    <definedName name="VCDC400" localSheetId="4">#REF!</definedName>
    <definedName name="VCDC400">#REF!</definedName>
    <definedName name="vcdctc" localSheetId="4">#REF!</definedName>
    <definedName name="vcdctc">#REF!</definedName>
    <definedName name="vcddx" localSheetId="4">#REF!</definedName>
    <definedName name="vcddx">#REF!</definedName>
    <definedName name="vcdungcu0.4" localSheetId="4">#REF!</definedName>
    <definedName name="vcdungcu0.4">#REF!</definedName>
    <definedName name="vcdungcu35" localSheetId="4">#REF!</definedName>
    <definedName name="vcdungcu35">#REF!</definedName>
    <definedName name="vcg" localSheetId="4">#REF!</definedName>
    <definedName name="vcg">#REF!</definedName>
    <definedName name="vcgo" localSheetId="4">#REF!</definedName>
    <definedName name="vcgo">#REF!</definedName>
    <definedName name="vcgo0.4" localSheetId="4">#REF!</definedName>
    <definedName name="vcgo0.4">#REF!</definedName>
    <definedName name="vcn" localSheetId="4">#REF!</definedName>
    <definedName name="vcn">#REF!</definedName>
    <definedName name="vcnuoc0.4" localSheetId="4">#REF!</definedName>
    <definedName name="vcnuoc0.4">#REF!</definedName>
    <definedName name="Vcng" localSheetId="4">#REF!</definedName>
    <definedName name="Vcng">#REF!</definedName>
    <definedName name="vcoto" hidden="1">{"'Sheet1'!$L$16"}</definedName>
    <definedName name="VCP" localSheetId="4">#REF!</definedName>
    <definedName name="VCP">#REF!</definedName>
    <definedName name="vcpk" localSheetId="4">#REF!</definedName>
    <definedName name="vcpk">#REF!</definedName>
    <definedName name="VCS" localSheetId="4">#REF!</definedName>
    <definedName name="VCS">#REF!</definedName>
    <definedName name="vcsat0.4" localSheetId="4">#REF!</definedName>
    <definedName name="vcsat0.4">#REF!</definedName>
    <definedName name="vcsat35" localSheetId="4">#REF!</definedName>
    <definedName name="vcsat35">#REF!</definedName>
    <definedName name="vcsu" localSheetId="4">#REF!</definedName>
    <definedName name="vcsu">#REF!</definedName>
    <definedName name="vct" localSheetId="4">#REF!</definedName>
    <definedName name="vct">#REF!</definedName>
    <definedName name="vctb" localSheetId="4">#REF!</definedName>
    <definedName name="vctb">#REF!</definedName>
    <definedName name="vctmong" localSheetId="4">#REF!</definedName>
    <definedName name="vctmong">#REF!</definedName>
    <definedName name="VCTT" localSheetId="4">#REF!</definedName>
    <definedName name="VCTT">#REF!</definedName>
    <definedName name="vctre" localSheetId="4">#REF!</definedName>
    <definedName name="vctre">#REF!</definedName>
    <definedName name="vcxi" localSheetId="4">#REF!</definedName>
    <definedName name="vcxi">#REF!</definedName>
    <definedName name="vcxm" localSheetId="4">#REF!</definedName>
    <definedName name="vcxm">#REF!</definedName>
    <definedName name="vcxm0.4" localSheetId="4">#REF!</definedName>
    <definedName name="vcxm0.4">#REF!</definedName>
    <definedName name="VCHT" localSheetId="4">#REF!</definedName>
    <definedName name="VCHT">#REF!</definedName>
    <definedName name="vd3p" localSheetId="4">#REF!</definedName>
    <definedName name="vd3p">#REF!</definedName>
    <definedName name="VH" hidden="1">{"'Sheet1'!$L$16"}</definedName>
    <definedName name="vidu" localSheetId="4">#REF!</definedName>
    <definedName name="vidu">#REF!</definedName>
    <definedName name="Viet" hidden="1">{"'Sheet1'!$L$16"}</definedName>
    <definedName name="vkcauthang" localSheetId="4">#REF!</definedName>
    <definedName name="vkcauthang">#REF!</definedName>
    <definedName name="vksan" localSheetId="4">#REF!</definedName>
    <definedName name="vksan">#REF!</definedName>
    <definedName name="vl1p" localSheetId="4">#REF!</definedName>
    <definedName name="vl1p">#REF!</definedName>
    <definedName name="vl3p" localSheetId="4">#REF!</definedName>
    <definedName name="vl3p">#REF!</definedName>
    <definedName name="VLBS">#N/A</definedName>
    <definedName name="Vlcap0.7" localSheetId="4">#REF!</definedName>
    <definedName name="Vlcap0.7">#REF!</definedName>
    <definedName name="VLcap1" localSheetId="4">#REF!</definedName>
    <definedName name="VLcap1">#REF!</definedName>
    <definedName name="vldn400" localSheetId="4">#REF!</definedName>
    <definedName name="vldn400">#REF!</definedName>
    <definedName name="vldn600" localSheetId="4">#REF!</definedName>
    <definedName name="vldn600">#REF!</definedName>
    <definedName name="VLgovankhuon" localSheetId="4">#REF!</definedName>
    <definedName name="VLgovankhuon">#REF!</definedName>
    <definedName name="VLIEU" localSheetId="4">#REF!</definedName>
    <definedName name="VLIEU">#REF!</definedName>
    <definedName name="VLKday" localSheetId="4">#REF!</definedName>
    <definedName name="VLKday">#REF!</definedName>
    <definedName name="VLM" localSheetId="4">#REF!</definedName>
    <definedName name="VLM">#REF!</definedName>
    <definedName name="VLson" localSheetId="4">#REF!</definedName>
    <definedName name="VLson">#REF!</definedName>
    <definedName name="VLT" localSheetId="4">#REF!</definedName>
    <definedName name="VLT">#REF!</definedName>
    <definedName name="vltram" localSheetId="4">#REF!</definedName>
    <definedName name="vltram">#REF!</definedName>
    <definedName name="VLxaydung" localSheetId="4">#REF!</definedName>
    <definedName name="VLxaydung">#REF!</definedName>
    <definedName name="Vnd" localSheetId="4">#REF!</definedName>
    <definedName name="Vnd">#REF!</definedName>
    <definedName name="Vo" localSheetId="4">#REF!</definedName>
    <definedName name="Vo">#REF!</definedName>
    <definedName name="Von.KL" localSheetId="4">#REF!</definedName>
    <definedName name="Von.KL">#REF!</definedName>
    <definedName name="vr3p" localSheetId="4">#REF!</definedName>
    <definedName name="vr3p">#REF!</definedName>
    <definedName name="vtu" localSheetId="4">#REF!</definedName>
    <definedName name="vtu">#REF!</definedName>
    <definedName name="Vu" localSheetId="4">#REF!</definedName>
    <definedName name="Vu">#REF!</definedName>
    <definedName name="VÙ" localSheetId="4">#REF!</definedName>
    <definedName name="VÙ">#REF!</definedName>
    <definedName name="Vu_" localSheetId="4">#REF!</definedName>
    <definedName name="Vu_">#REF!</definedName>
    <definedName name="VuaBT" localSheetId="4">#REF!</definedName>
    <definedName name="VuaBT">#REF!</definedName>
    <definedName name="vung" localSheetId="4">#REF!</definedName>
    <definedName name="vung">#REF!</definedName>
    <definedName name="vv" hidden="1">{"'Sheet1'!$L$16"}</definedName>
    <definedName name="W" localSheetId="4">#REF!</definedName>
    <definedName name="W">#REF!</definedName>
    <definedName name="W_Class1" localSheetId="4">#REF!</definedName>
    <definedName name="W_Class1">#REF!</definedName>
    <definedName name="W_Class2" localSheetId="4">#REF!</definedName>
    <definedName name="W_Class2">#REF!</definedName>
    <definedName name="W_Class3" localSheetId="4">#REF!</definedName>
    <definedName name="W_Class3">#REF!</definedName>
    <definedName name="W_Class4" localSheetId="4">#REF!</definedName>
    <definedName name="W_Class4">#REF!</definedName>
    <definedName name="W_Class5" localSheetId="4">#REF!</definedName>
    <definedName name="W_Class5">#REF!</definedName>
    <definedName name="Wat_tec" localSheetId="4">#REF!</definedName>
    <definedName name="Wat_tec">#REF!</definedName>
    <definedName name="watertruck" localSheetId="4">#REF!</definedName>
    <definedName name="watertruck">#REF!</definedName>
    <definedName name="wb" localSheetId="4">#REF!</definedName>
    <definedName name="wb">#REF!</definedName>
    <definedName name="Wdaymong" localSheetId="4">#REF!</definedName>
    <definedName name="Wdaymong">#REF!</definedName>
    <definedName name="Wg" localSheetId="4">#REF!</definedName>
    <definedName name="Wg">#REF!</definedName>
    <definedName name="WI" localSheetId="4">#REF!</definedName>
    <definedName name="WI">#REF!</definedName>
    <definedName name="WII" localSheetId="4">#REF!</definedName>
    <definedName name="WII">#REF!</definedName>
    <definedName name="WIII" localSheetId="4">#REF!</definedName>
    <definedName name="WIII">#REF!</definedName>
    <definedName name="WIIII" localSheetId="4">#REF!</definedName>
    <definedName name="WIIII">#REF!</definedName>
    <definedName name="wl" localSheetId="4">#REF!</definedName>
    <definedName name="wl">#REF!</definedName>
    <definedName name="wqe\" hidden="1">{#N/A,#N/A,FALSE,"Sheet1"}</definedName>
    <definedName name="Wqg" localSheetId="4">#REF!</definedName>
    <definedName name="Wqg">#REF!</definedName>
    <definedName name="WqI" localSheetId="4">#REF!</definedName>
    <definedName name="WqI">#REF!</definedName>
    <definedName name="WqII" localSheetId="4">#REF!</definedName>
    <definedName name="WqII">#REF!</definedName>
    <definedName name="WqIII" localSheetId="4">#REF!</definedName>
    <definedName name="WqIII">#REF!</definedName>
    <definedName name="WqIIII" localSheetId="4">#REF!</definedName>
    <definedName name="WqIIII">#REF!</definedName>
    <definedName name="Wqtg" localSheetId="4">#REF!</definedName>
    <definedName name="Wqtg">#REF!</definedName>
    <definedName name="WqtI" localSheetId="4">#REF!</definedName>
    <definedName name="WqtI">#REF!</definedName>
    <definedName name="WqtII" localSheetId="4">#REF!</definedName>
    <definedName name="WqtII">#REF!</definedName>
    <definedName name="WqtIII" localSheetId="4">#REF!</definedName>
    <definedName name="WqtIII">#REF!</definedName>
    <definedName name="WqtIIII" localSheetId="4">#REF!</definedName>
    <definedName name="WqtIIII">#REF!</definedName>
    <definedName name="wrn.aaa." hidden="1">{#N/A,#N/A,FALSE,"Sheet1";#N/A,#N/A,FALSE,"Sheet1";#N/A,#N/A,FALSE,"Sheet1"}</definedName>
    <definedName name="wrn.Bao._.Cao." hidden="1">{#N/A,#N/A,FALSE,"Sheet1"}</definedName>
    <definedName name="wrn.cong." hidden="1">{#N/A,#N/A,FALSE,"Sheet1"}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 localSheetId="4">#REF!</definedName>
    <definedName name="Ws">#REF!</definedName>
    <definedName name="Wss" localSheetId="4">#REF!</definedName>
    <definedName name="Wss">#REF!</definedName>
    <definedName name="Wst" localSheetId="4">#REF!</definedName>
    <definedName name="Wst">#REF!</definedName>
    <definedName name="wt" localSheetId="4">#REF!</definedName>
    <definedName name="wt">#REF!</definedName>
    <definedName name="wtbcy" localSheetId="4">#REF!</definedName>
    <definedName name="wtbcy">#REF!</definedName>
    <definedName name="wtbly" localSheetId="4">#REF!</definedName>
    <definedName name="wtbly">#REF!</definedName>
    <definedName name="wup" localSheetId="4">#REF!</definedName>
    <definedName name="wup">#REF!</definedName>
    <definedName name="X" localSheetId="4">#REF!</definedName>
    <definedName name="X">#REF!</definedName>
    <definedName name="X0.4" localSheetId="4">#REF!</definedName>
    <definedName name="X0.4">#REF!</definedName>
    <definedName name="x1_" localSheetId="4">#REF!</definedName>
    <definedName name="x1_">#REF!</definedName>
    <definedName name="x1pind" localSheetId="4">#REF!</definedName>
    <definedName name="x1pind">#REF!</definedName>
    <definedName name="x1pint" localSheetId="4">#REF!</definedName>
    <definedName name="x1pint">#REF!</definedName>
    <definedName name="x1ping" localSheetId="4">#REF!</definedName>
    <definedName name="x1ping">#REF!</definedName>
    <definedName name="x2_" localSheetId="4">#REF!</definedName>
    <definedName name="x2_">#REF!</definedName>
    <definedName name="xang" localSheetId="4">#REF!</definedName>
    <definedName name="xang">#REF!</definedName>
    <definedName name="xc" localSheetId="4">#REF!</definedName>
    <definedName name="xc">#REF!</definedName>
    <definedName name="XCCT">0.5</definedName>
    <definedName name="xd0.6" localSheetId="4">#REF!</definedName>
    <definedName name="xd0.6">#REF!</definedName>
    <definedName name="xd1.3" localSheetId="4">#REF!</definedName>
    <definedName name="xd1.3">#REF!</definedName>
    <definedName name="xd1.5" localSheetId="4">#REF!</definedName>
    <definedName name="xd1.5">#REF!</definedName>
    <definedName name="xdd" localSheetId="4">#REF!</definedName>
    <definedName name="xdd">#REF!</definedName>
    <definedName name="XDDHT" localSheetId="4">#REF!</definedName>
    <definedName name="XDDHT">#REF!</definedName>
    <definedName name="xe" localSheetId="4">#REF!</definedName>
    <definedName name="xe">#REF!</definedName>
    <definedName name="xelaodam" localSheetId="4">#REF!</definedName>
    <definedName name="xelaodam">#REF!</definedName>
    <definedName name="xerox" localSheetId="4">#REF!</definedName>
    <definedName name="xerox">#REF!</definedName>
    <definedName name="xethung10t" localSheetId="4">#REF!</definedName>
    <definedName name="xethung10t">#REF!</definedName>
    <definedName name="xetreo" localSheetId="4">#REF!</definedName>
    <definedName name="xetreo">#REF!</definedName>
    <definedName name="xfco" localSheetId="4">#REF!</definedName>
    <definedName name="xfco">#REF!</definedName>
    <definedName name="xfco3p" localSheetId="4">#REF!</definedName>
    <definedName name="xfco3p">#REF!</definedName>
    <definedName name="xfcotnc" localSheetId="4">#REF!</definedName>
    <definedName name="xfcotnc">#REF!</definedName>
    <definedName name="xfcotvl" localSheetId="4">#REF!</definedName>
    <definedName name="xfcotvl">#REF!</definedName>
    <definedName name="xgc100" localSheetId="4">#REF!</definedName>
    <definedName name="xgc100">#REF!</definedName>
    <definedName name="xgc150" localSheetId="4">#REF!</definedName>
    <definedName name="xgc150">#REF!</definedName>
    <definedName name="xgc200" localSheetId="4">#REF!</definedName>
    <definedName name="xgc200">#REF!</definedName>
    <definedName name="xh" localSheetId="4">#REF!</definedName>
    <definedName name="xh">#REF!</definedName>
    <definedName name="xhn" localSheetId="4">#REF!</definedName>
    <definedName name="xhn">#REF!</definedName>
    <definedName name="xi" localSheetId="4">#REF!</definedName>
    <definedName name="xi">#REF!</definedName>
    <definedName name="xig" localSheetId="4">#REF!</definedName>
    <definedName name="xig">#REF!</definedName>
    <definedName name="xig1" localSheetId="4">#REF!</definedName>
    <definedName name="xig1">#REF!</definedName>
    <definedName name="xig1p" localSheetId="4">#REF!</definedName>
    <definedName name="xig1p">#REF!</definedName>
    <definedName name="xig3p" localSheetId="4">#REF!</definedName>
    <definedName name="xig3p">#REF!</definedName>
    <definedName name="xignc3p" localSheetId="4">#REF!</definedName>
    <definedName name="xignc3p">#REF!</definedName>
    <definedName name="xigvl3p" localSheetId="4">#REF!</definedName>
    <definedName name="xigvl3p">#REF!</definedName>
    <definedName name="XII200" localSheetId="4">#REF!</definedName>
    <definedName name="XII200">#REF!</definedName>
    <definedName name="ximang" localSheetId="4">#REF!</definedName>
    <definedName name="ximang">#REF!</definedName>
    <definedName name="xin" localSheetId="4">#REF!</definedName>
    <definedName name="xin">#REF!</definedName>
    <definedName name="xin190" localSheetId="4">#REF!</definedName>
    <definedName name="xin190">#REF!</definedName>
    <definedName name="xin1903p" localSheetId="4">#REF!</definedName>
    <definedName name="xin1903p">#REF!</definedName>
    <definedName name="xin2903p" localSheetId="4">#REF!</definedName>
    <definedName name="xin2903p">#REF!</definedName>
    <definedName name="xin290nc3p" localSheetId="4">#REF!</definedName>
    <definedName name="xin290nc3p">#REF!</definedName>
    <definedName name="xin290vl3p" localSheetId="4">#REF!</definedName>
    <definedName name="xin290vl3p">#REF!</definedName>
    <definedName name="xin3p" localSheetId="4">#REF!</definedName>
    <definedName name="xin3p">#REF!</definedName>
    <definedName name="xind" localSheetId="4">#REF!</definedName>
    <definedName name="xind">#REF!</definedName>
    <definedName name="xind1p" localSheetId="4">#REF!</definedName>
    <definedName name="xind1p">#REF!</definedName>
    <definedName name="xind3p" localSheetId="4">#REF!</definedName>
    <definedName name="xind3p">#REF!</definedName>
    <definedName name="xindnc1p" localSheetId="4">#REF!</definedName>
    <definedName name="xindnc1p">#REF!</definedName>
    <definedName name="xindvl1p" localSheetId="4">#REF!</definedName>
    <definedName name="xindvl1p">#REF!</definedName>
    <definedName name="xinnc3p" localSheetId="4">#REF!</definedName>
    <definedName name="xinnc3p">#REF!</definedName>
    <definedName name="xint1p" localSheetId="4">#REF!</definedName>
    <definedName name="xint1p">#REF!</definedName>
    <definedName name="xinvl3p" localSheetId="4">#REF!</definedName>
    <definedName name="xinvl3p">#REF!</definedName>
    <definedName name="xing1p" localSheetId="4">#REF!</definedName>
    <definedName name="xing1p">#REF!</definedName>
    <definedName name="xingnc1p" localSheetId="4">#REF!</definedName>
    <definedName name="xingnc1p">#REF!</definedName>
    <definedName name="xingvl1p" localSheetId="4">#REF!</definedName>
    <definedName name="xingvl1p">#REF!</definedName>
    <definedName name="xit" localSheetId="4">#REF!</definedName>
    <definedName name="xit">#REF!</definedName>
    <definedName name="xit1" localSheetId="4">#REF!</definedName>
    <definedName name="xit1">#REF!</definedName>
    <definedName name="xit1p" localSheetId="4">#REF!</definedName>
    <definedName name="xit1p">#REF!</definedName>
    <definedName name="xit2nc3p" localSheetId="4">#REF!</definedName>
    <definedName name="xit2nc3p">#REF!</definedName>
    <definedName name="xit2vl3p" localSheetId="4">#REF!</definedName>
    <definedName name="xit2vl3p">#REF!</definedName>
    <definedName name="xit3p" localSheetId="4">#REF!</definedName>
    <definedName name="xit3p">#REF!</definedName>
    <definedName name="xitnc3p" localSheetId="4">#REF!</definedName>
    <definedName name="xitnc3p">#REF!</definedName>
    <definedName name="xitvl3p" localSheetId="4">#REF!</definedName>
    <definedName name="xitvl3p">#REF!</definedName>
    <definedName name="xk0.6" localSheetId="4">#REF!</definedName>
    <definedName name="xk0.6">#REF!</definedName>
    <definedName name="xk1.3" localSheetId="4">#REF!</definedName>
    <definedName name="xk1.3">#REF!</definedName>
    <definedName name="xk1.5" localSheetId="4">#REF!</definedName>
    <definedName name="xk1.5">#REF!</definedName>
    <definedName name="XL" localSheetId="4">#REF!</definedName>
    <definedName name="XL">#REF!</definedName>
    <definedName name="XL_TBA" localSheetId="4">#REF!</definedName>
    <definedName name="XL_TBA">#REF!</definedName>
    <definedName name="xlc" localSheetId="4">#REF!</definedName>
    <definedName name="xlc">#REF!</definedName>
    <definedName name="xld1.4" localSheetId="4">#REF!</definedName>
    <definedName name="xld1.4">#REF!</definedName>
    <definedName name="xlk" localSheetId="4">#REF!</definedName>
    <definedName name="xlk">#REF!</definedName>
    <definedName name="xlk1.4" localSheetId="4">#REF!</definedName>
    <definedName name="xlk1.4">#REF!</definedName>
    <definedName name="XLP" localSheetId="4">#REF!</definedName>
    <definedName name="XLP">#REF!</definedName>
    <definedName name="xls" hidden="1">{"'Sheet1'!$L$16"}</definedName>
    <definedName name="xlttbninh" hidden="1">{"'Sheet1'!$L$16"}</definedName>
    <definedName name="XLxa" localSheetId="4">#REF!</definedName>
    <definedName name="XLxa">#REF!</definedName>
    <definedName name="XMBT" localSheetId="4">#REF!</definedName>
    <definedName name="XMBT">#REF!</definedName>
    <definedName name="xmcax" localSheetId="4">#REF!</definedName>
    <definedName name="xmcax">#REF!</definedName>
    <definedName name="xn" localSheetId="4">#REF!</definedName>
    <definedName name="xn">#REF!</definedName>
    <definedName name="xp" localSheetId="4">#REF!</definedName>
    <definedName name="xp">#REF!</definedName>
    <definedName name="Xsi" localSheetId="4">#REF!</definedName>
    <definedName name="Xsi">#REF!</definedName>
    <definedName name="Xuat632" localSheetId="4">#REF!</definedName>
    <definedName name="Xuat632">#REF!</definedName>
    <definedName name="xuclat1" localSheetId="4">#REF!</definedName>
    <definedName name="xuclat1">#REF!</definedName>
    <definedName name="xx" localSheetId="4">#REF!</definedName>
    <definedName name="xx">#REF!</definedName>
    <definedName name="XXT" localSheetId="4">#REF!</definedName>
    <definedName name="XXT">#REF!</definedName>
    <definedName name="xxx" localSheetId="4">#REF!</definedName>
    <definedName name="xxx">#REF!</definedName>
    <definedName name="YEN" hidden="1">{#N/A,#N/A,FALSE,"Sheet1"}</definedName>
    <definedName name="yieldsfield" localSheetId="4">#REF!</definedName>
    <definedName name="yieldsfield">#REF!</definedName>
    <definedName name="yieldstoevaluate" localSheetId="4">#REF!</definedName>
    <definedName name="yieldstoevaluate">#REF!</definedName>
    <definedName name="YR0" localSheetId="4">#REF!</definedName>
    <definedName name="YR0">#REF!</definedName>
    <definedName name="YRP" localSheetId="4">#REF!</definedName>
    <definedName name="YRP">#REF!</definedName>
    <definedName name="ytddg" localSheetId="4">#REF!</definedName>
    <definedName name="ytddg">#REF!</definedName>
    <definedName name="Ythd1.5" localSheetId="4">#REF!</definedName>
    <definedName name="Ythd1.5">#REF!</definedName>
    <definedName name="ythdg" localSheetId="4">#REF!</definedName>
    <definedName name="ythdg">#REF!</definedName>
    <definedName name="Ythdgoi" localSheetId="4">#REF!</definedName>
    <definedName name="Ythdgoi">#REF!</definedName>
    <definedName name="Z" localSheetId="4">#REF!</definedName>
    <definedName name="Z">#REF!</definedName>
    <definedName name="Zip" localSheetId="4">#REF!</definedName>
    <definedName name="Zip">#REF!</definedName>
    <definedName name="zl" localSheetId="4">#REF!</definedName>
    <definedName name="zl">#REF!</definedName>
    <definedName name="Zw" localSheetId="4">#REF!</definedName>
    <definedName name="Zw">#REF!</definedName>
    <definedName name="ZXzX" hidden="1">{"'Sheet1'!$L$16"}</definedName>
    <definedName name="ZYX" localSheetId="4">#REF!</definedName>
    <definedName name="ZYX">#REF!</definedName>
    <definedName name="ZZZ" localSheetId="4">#REF!</definedName>
    <definedName name="ZZZ">#REF!</definedName>
    <definedName name="zzzzzz" localSheetId="4" hidden="1">#REF!</definedName>
    <definedName name="zzzzzz" hidden="1">#REF!</definedName>
    <definedName name="在庫" localSheetId="4">#REF!</definedName>
    <definedName name="在庫">#REF!</definedName>
  </definedNames>
  <calcPr calcId="124519"/>
</workbook>
</file>

<file path=xl/calcChain.xml><?xml version="1.0" encoding="utf-8"?>
<calcChain xmlns="http://schemas.openxmlformats.org/spreadsheetml/2006/main">
  <c r="AP394" i="5"/>
  <c r="AP393"/>
  <c r="AP391"/>
  <c r="AP390"/>
  <c r="V356"/>
  <c r="AP20"/>
  <c r="AP220"/>
  <c r="AP219"/>
  <c r="BP213" s="1"/>
  <c r="V430"/>
  <c r="V429"/>
  <c r="V423"/>
  <c r="V422"/>
  <c r="V231"/>
  <c r="V228"/>
  <c r="AP33"/>
  <c r="AP26"/>
  <c r="V201"/>
  <c r="V200"/>
  <c r="V199"/>
  <c r="V198"/>
  <c r="T22"/>
  <c r="T429"/>
  <c r="T428"/>
  <c r="T420"/>
  <c r="T417"/>
  <c r="T413"/>
  <c r="T415"/>
  <c r="T414"/>
  <c r="T200"/>
  <c r="T199"/>
  <c r="T201"/>
  <c r="S152"/>
  <c r="U152" s="1"/>
  <c r="T152"/>
  <c r="T140"/>
  <c r="T139"/>
  <c r="T138"/>
  <c r="S175" l="1"/>
  <c r="S176"/>
  <c r="S452"/>
  <c r="S302"/>
  <c r="S303"/>
  <c r="S304"/>
  <c r="S305"/>
  <c r="S306"/>
  <c r="S307"/>
  <c r="S308"/>
  <c r="S300"/>
  <c r="S301"/>
  <c r="S328"/>
  <c r="S401"/>
  <c r="S402"/>
  <c r="S403"/>
  <c r="S404"/>
  <c r="S405"/>
  <c r="R379"/>
  <c r="R381"/>
  <c r="Q127"/>
  <c r="Q89"/>
  <c r="Q81"/>
  <c r="Q70"/>
  <c r="AJ22" l="1"/>
  <c r="AK22" s="1"/>
  <c r="AJ380" l="1"/>
  <c r="AJ425" l="1"/>
  <c r="AK175"/>
  <c r="AK176"/>
  <c r="AK177"/>
  <c r="AJ107"/>
  <c r="AF68" l="1"/>
  <c r="AD22" l="1"/>
  <c r="AE22" s="1"/>
  <c r="X395" l="1"/>
  <c r="X394"/>
  <c r="X346" l="1"/>
  <c r="U22" l="1"/>
  <c r="W22" l="1"/>
  <c r="V22"/>
  <c r="X22"/>
  <c r="Y22" s="1"/>
  <c r="AP22"/>
  <c r="E22"/>
  <c r="F22" s="1"/>
  <c r="AV22"/>
  <c r="AV20"/>
  <c r="V379" l="1"/>
  <c r="V369"/>
  <c r="V21"/>
  <c r="V19"/>
  <c r="V18"/>
  <c r="V17"/>
  <c r="V16"/>
  <c r="V15"/>
  <c r="V14"/>
  <c r="V13"/>
  <c r="S583"/>
  <c r="U583" s="1"/>
  <c r="V346"/>
  <c r="F3"/>
  <c r="E3" l="1"/>
  <c r="E461"/>
  <c r="E413"/>
  <c r="E426"/>
  <c r="D137" l="1"/>
  <c r="E137"/>
  <c r="F137"/>
  <c r="G137"/>
  <c r="H137"/>
  <c r="I137"/>
  <c r="J137"/>
  <c r="K137"/>
  <c r="L137"/>
  <c r="M137"/>
  <c r="N137"/>
  <c r="O137"/>
  <c r="P137"/>
  <c r="D66"/>
  <c r="D62" s="1"/>
  <c r="AQ62" s="1"/>
  <c r="E66"/>
  <c r="F66"/>
  <c r="F65" s="1"/>
  <c r="G66"/>
  <c r="H66"/>
  <c r="H65" s="1"/>
  <c r="AY65" s="1"/>
  <c r="I66"/>
  <c r="J66"/>
  <c r="K66"/>
  <c r="L66"/>
  <c r="M66"/>
  <c r="N66"/>
  <c r="O66"/>
  <c r="P66"/>
  <c r="P65" s="1"/>
  <c r="D64"/>
  <c r="E64"/>
  <c r="E65" s="1"/>
  <c r="AS65" s="1"/>
  <c r="F64"/>
  <c r="G64"/>
  <c r="G65" s="1"/>
  <c r="H64"/>
  <c r="I64"/>
  <c r="I65" s="1"/>
  <c r="BA65" s="1"/>
  <c r="J64"/>
  <c r="K64"/>
  <c r="K65" s="1"/>
  <c r="BE65" s="1"/>
  <c r="L64"/>
  <c r="M64"/>
  <c r="BI64" s="1"/>
  <c r="N64"/>
  <c r="O64"/>
  <c r="P64"/>
  <c r="D65"/>
  <c r="E62"/>
  <c r="G62"/>
  <c r="I62"/>
  <c r="K62"/>
  <c r="M62"/>
  <c r="O62"/>
  <c r="D57"/>
  <c r="E57"/>
  <c r="F57"/>
  <c r="G57"/>
  <c r="H57"/>
  <c r="I57"/>
  <c r="BA57" s="1"/>
  <c r="J57"/>
  <c r="K57"/>
  <c r="BE57" s="1"/>
  <c r="L57"/>
  <c r="M57"/>
  <c r="N57"/>
  <c r="O57"/>
  <c r="P57"/>
  <c r="D58"/>
  <c r="E58"/>
  <c r="F58"/>
  <c r="AU58" s="1"/>
  <c r="G58"/>
  <c r="H58"/>
  <c r="AY58" s="1"/>
  <c r="I58"/>
  <c r="J58"/>
  <c r="BC58" s="1"/>
  <c r="K58"/>
  <c r="L58"/>
  <c r="BG58" s="1"/>
  <c r="M58"/>
  <c r="N58"/>
  <c r="BK58" s="1"/>
  <c r="O58"/>
  <c r="P58"/>
  <c r="D59"/>
  <c r="E59"/>
  <c r="F59"/>
  <c r="G59"/>
  <c r="H59"/>
  <c r="I59"/>
  <c r="BA59" s="1"/>
  <c r="J59"/>
  <c r="K59"/>
  <c r="BE59" s="1"/>
  <c r="L59"/>
  <c r="M59"/>
  <c r="N59"/>
  <c r="O59"/>
  <c r="P59"/>
  <c r="D52"/>
  <c r="E52"/>
  <c r="F52"/>
  <c r="G52"/>
  <c r="H52"/>
  <c r="I52"/>
  <c r="J52"/>
  <c r="K52"/>
  <c r="L52"/>
  <c r="M52"/>
  <c r="N52"/>
  <c r="BK52" s="1"/>
  <c r="O52"/>
  <c r="P52"/>
  <c r="D53"/>
  <c r="E53"/>
  <c r="F53"/>
  <c r="G53"/>
  <c r="H53"/>
  <c r="I53"/>
  <c r="BA53" s="1"/>
  <c r="J53"/>
  <c r="K53"/>
  <c r="BE53" s="1"/>
  <c r="L53"/>
  <c r="M53"/>
  <c r="N53"/>
  <c r="O53"/>
  <c r="P53"/>
  <c r="D54"/>
  <c r="E54"/>
  <c r="F54"/>
  <c r="G54"/>
  <c r="H54"/>
  <c r="I54"/>
  <c r="J54"/>
  <c r="K54"/>
  <c r="L54"/>
  <c r="M54"/>
  <c r="N54"/>
  <c r="BK54" s="1"/>
  <c r="O54"/>
  <c r="P54"/>
  <c r="D55"/>
  <c r="E55"/>
  <c r="F55"/>
  <c r="G55"/>
  <c r="H55"/>
  <c r="I55"/>
  <c r="BA55" s="1"/>
  <c r="J55"/>
  <c r="K55"/>
  <c r="BE55" s="1"/>
  <c r="L55"/>
  <c r="M55"/>
  <c r="N55"/>
  <c r="O55"/>
  <c r="P55"/>
  <c r="D44"/>
  <c r="E44"/>
  <c r="F44"/>
  <c r="G44"/>
  <c r="H44"/>
  <c r="I44"/>
  <c r="J44"/>
  <c r="K44"/>
  <c r="L44"/>
  <c r="M44"/>
  <c r="N44"/>
  <c r="BK44" s="1"/>
  <c r="O44"/>
  <c r="P44"/>
  <c r="D45"/>
  <c r="E45"/>
  <c r="F45"/>
  <c r="G45"/>
  <c r="H45"/>
  <c r="I45"/>
  <c r="BA45" s="1"/>
  <c r="J45"/>
  <c r="K45"/>
  <c r="BE45" s="1"/>
  <c r="L45"/>
  <c r="M45"/>
  <c r="N45"/>
  <c r="O45"/>
  <c r="P45"/>
  <c r="D46"/>
  <c r="E46"/>
  <c r="F46"/>
  <c r="G46"/>
  <c r="H46"/>
  <c r="I46"/>
  <c r="J46"/>
  <c r="K46"/>
  <c r="L46"/>
  <c r="M46"/>
  <c r="N46"/>
  <c r="BK46" s="1"/>
  <c r="O46"/>
  <c r="P46"/>
  <c r="D47"/>
  <c r="E47"/>
  <c r="F47"/>
  <c r="G47"/>
  <c r="H47"/>
  <c r="I47"/>
  <c r="BA47" s="1"/>
  <c r="J47"/>
  <c r="K47"/>
  <c r="BE47" s="1"/>
  <c r="L47"/>
  <c r="M47"/>
  <c r="N47"/>
  <c r="O47"/>
  <c r="P47"/>
  <c r="D48"/>
  <c r="E48"/>
  <c r="F48"/>
  <c r="G48"/>
  <c r="H48"/>
  <c r="I48"/>
  <c r="J48"/>
  <c r="K48"/>
  <c r="L48"/>
  <c r="M48"/>
  <c r="N48"/>
  <c r="BK48" s="1"/>
  <c r="O48"/>
  <c r="P48"/>
  <c r="D49"/>
  <c r="E49"/>
  <c r="F49"/>
  <c r="G49"/>
  <c r="H49"/>
  <c r="I49"/>
  <c r="BA49" s="1"/>
  <c r="J49"/>
  <c r="K49"/>
  <c r="BE49" s="1"/>
  <c r="L49"/>
  <c r="M49"/>
  <c r="N49"/>
  <c r="O49"/>
  <c r="P49"/>
  <c r="D50"/>
  <c r="E50"/>
  <c r="F50"/>
  <c r="G50"/>
  <c r="H50"/>
  <c r="I50"/>
  <c r="J50"/>
  <c r="K50"/>
  <c r="L50"/>
  <c r="M50"/>
  <c r="N50"/>
  <c r="BK50" s="1"/>
  <c r="O50"/>
  <c r="P50"/>
  <c r="D39"/>
  <c r="E39"/>
  <c r="F39"/>
  <c r="G39"/>
  <c r="H39"/>
  <c r="I39"/>
  <c r="BA39" s="1"/>
  <c r="J39"/>
  <c r="K39"/>
  <c r="BE39" s="1"/>
  <c r="L39"/>
  <c r="M39"/>
  <c r="N39"/>
  <c r="O39"/>
  <c r="P39"/>
  <c r="D40"/>
  <c r="E40"/>
  <c r="F40"/>
  <c r="G40"/>
  <c r="H40"/>
  <c r="I40"/>
  <c r="J40"/>
  <c r="K40"/>
  <c r="L40"/>
  <c r="M40"/>
  <c r="N40"/>
  <c r="BK40" s="1"/>
  <c r="O40"/>
  <c r="P40"/>
  <c r="D41"/>
  <c r="E41"/>
  <c r="F41"/>
  <c r="G41"/>
  <c r="H41"/>
  <c r="I41"/>
  <c r="BA41" s="1"/>
  <c r="J41"/>
  <c r="K41"/>
  <c r="BE41" s="1"/>
  <c r="L41"/>
  <c r="M41"/>
  <c r="N41"/>
  <c r="O41"/>
  <c r="P41"/>
  <c r="D42"/>
  <c r="E42"/>
  <c r="F42"/>
  <c r="G42"/>
  <c r="H42"/>
  <c r="I42"/>
  <c r="J42"/>
  <c r="K42"/>
  <c r="L42"/>
  <c r="M42"/>
  <c r="N42"/>
  <c r="BK42" s="1"/>
  <c r="O42"/>
  <c r="P42"/>
  <c r="D34"/>
  <c r="E34"/>
  <c r="F34"/>
  <c r="G34"/>
  <c r="H34"/>
  <c r="I34"/>
  <c r="J34"/>
  <c r="K34"/>
  <c r="L34"/>
  <c r="M34"/>
  <c r="BI34" s="1"/>
  <c r="N34"/>
  <c r="O34"/>
  <c r="BM34" s="1"/>
  <c r="P34"/>
  <c r="D35"/>
  <c r="E35"/>
  <c r="F35"/>
  <c r="G35"/>
  <c r="H35"/>
  <c r="I35"/>
  <c r="J35"/>
  <c r="BC35" s="1"/>
  <c r="K35"/>
  <c r="L35"/>
  <c r="BG35" s="1"/>
  <c r="M35"/>
  <c r="N35"/>
  <c r="BK35" s="1"/>
  <c r="O35"/>
  <c r="P35"/>
  <c r="D36"/>
  <c r="E36"/>
  <c r="F36"/>
  <c r="G36"/>
  <c r="H36"/>
  <c r="I36"/>
  <c r="J36"/>
  <c r="K36"/>
  <c r="L36"/>
  <c r="M36"/>
  <c r="BI36" s="1"/>
  <c r="N36"/>
  <c r="O36"/>
  <c r="BM36" s="1"/>
  <c r="P36"/>
  <c r="D27"/>
  <c r="E27"/>
  <c r="F27"/>
  <c r="G27"/>
  <c r="H27"/>
  <c r="I27"/>
  <c r="J27"/>
  <c r="BC27" s="1"/>
  <c r="K27"/>
  <c r="L27"/>
  <c r="BG27" s="1"/>
  <c r="M27"/>
  <c r="N27"/>
  <c r="BK27" s="1"/>
  <c r="O27"/>
  <c r="P27"/>
  <c r="D28"/>
  <c r="E28"/>
  <c r="F28"/>
  <c r="G28"/>
  <c r="H28"/>
  <c r="I28"/>
  <c r="J28"/>
  <c r="K28"/>
  <c r="L28"/>
  <c r="M28"/>
  <c r="BI28" s="1"/>
  <c r="N28"/>
  <c r="O28"/>
  <c r="BM28" s="1"/>
  <c r="P28"/>
  <c r="D29"/>
  <c r="E29"/>
  <c r="F29"/>
  <c r="G29"/>
  <c r="H29"/>
  <c r="I29"/>
  <c r="J29"/>
  <c r="BC29" s="1"/>
  <c r="K29"/>
  <c r="L29"/>
  <c r="BG29" s="1"/>
  <c r="M29"/>
  <c r="N29"/>
  <c r="BK29" s="1"/>
  <c r="O29"/>
  <c r="P29"/>
  <c r="D30"/>
  <c r="E30"/>
  <c r="F30"/>
  <c r="G30"/>
  <c r="H30"/>
  <c r="I30"/>
  <c r="J30"/>
  <c r="K30"/>
  <c r="L30"/>
  <c r="M30"/>
  <c r="BI30" s="1"/>
  <c r="N30"/>
  <c r="O30"/>
  <c r="BM30" s="1"/>
  <c r="P30"/>
  <c r="D31"/>
  <c r="E31"/>
  <c r="F31"/>
  <c r="G31"/>
  <c r="H31"/>
  <c r="I31"/>
  <c r="J31"/>
  <c r="BC31" s="1"/>
  <c r="K31"/>
  <c r="L31"/>
  <c r="BG31" s="1"/>
  <c r="M31"/>
  <c r="N31"/>
  <c r="BK31" s="1"/>
  <c r="O31"/>
  <c r="P31"/>
  <c r="D25"/>
  <c r="E25"/>
  <c r="F25"/>
  <c r="G25"/>
  <c r="H25"/>
  <c r="I25"/>
  <c r="BA25" s="1"/>
  <c r="J25"/>
  <c r="K25"/>
  <c r="BE25" s="1"/>
  <c r="L25"/>
  <c r="M25"/>
  <c r="N25"/>
  <c r="O25"/>
  <c r="P25"/>
  <c r="D19"/>
  <c r="E19"/>
  <c r="F19"/>
  <c r="G19"/>
  <c r="H19"/>
  <c r="I19"/>
  <c r="J19"/>
  <c r="BC19" s="1"/>
  <c r="K19"/>
  <c r="L19"/>
  <c r="BG19" s="1"/>
  <c r="M19"/>
  <c r="N19"/>
  <c r="BK19" s="1"/>
  <c r="O19"/>
  <c r="P19"/>
  <c r="D21"/>
  <c r="E21"/>
  <c r="F21"/>
  <c r="G21"/>
  <c r="H21"/>
  <c r="I21"/>
  <c r="BA21" s="1"/>
  <c r="J21"/>
  <c r="K21"/>
  <c r="BE21" s="1"/>
  <c r="L21"/>
  <c r="M21"/>
  <c r="N21"/>
  <c r="O21"/>
  <c r="P21"/>
  <c r="D18"/>
  <c r="E18"/>
  <c r="F18"/>
  <c r="G18"/>
  <c r="H18"/>
  <c r="I18"/>
  <c r="J18"/>
  <c r="K18"/>
  <c r="L18"/>
  <c r="M18"/>
  <c r="N18"/>
  <c r="O18"/>
  <c r="P18"/>
  <c r="D13"/>
  <c r="E13"/>
  <c r="F13"/>
  <c r="G13"/>
  <c r="H13"/>
  <c r="I13"/>
  <c r="BA13" s="1"/>
  <c r="J13"/>
  <c r="K13"/>
  <c r="BE13" s="1"/>
  <c r="L13"/>
  <c r="M13"/>
  <c r="N13"/>
  <c r="O13"/>
  <c r="P13"/>
  <c r="D14"/>
  <c r="E14"/>
  <c r="F14"/>
  <c r="G14"/>
  <c r="H14"/>
  <c r="I14"/>
  <c r="J14"/>
  <c r="K14"/>
  <c r="L14"/>
  <c r="M14"/>
  <c r="N14"/>
  <c r="O14"/>
  <c r="P14"/>
  <c r="D15"/>
  <c r="E15"/>
  <c r="F15"/>
  <c r="G15"/>
  <c r="H15"/>
  <c r="I15"/>
  <c r="BA15" s="1"/>
  <c r="J15"/>
  <c r="K15"/>
  <c r="BE15" s="1"/>
  <c r="L15"/>
  <c r="M15"/>
  <c r="N15"/>
  <c r="O15"/>
  <c r="P15"/>
  <c r="D16"/>
  <c r="E16"/>
  <c r="F16"/>
  <c r="G16"/>
  <c r="H16"/>
  <c r="I16"/>
  <c r="J16"/>
  <c r="K16"/>
  <c r="L16"/>
  <c r="M16"/>
  <c r="N16"/>
  <c r="O16"/>
  <c r="P16"/>
  <c r="D17"/>
  <c r="E17"/>
  <c r="F17"/>
  <c r="G17"/>
  <c r="H17"/>
  <c r="I17"/>
  <c r="BA17" s="1"/>
  <c r="J17"/>
  <c r="K17"/>
  <c r="BE17" s="1"/>
  <c r="L17"/>
  <c r="M17"/>
  <c r="N17"/>
  <c r="O17"/>
  <c r="P17"/>
  <c r="BM598"/>
  <c r="BM597"/>
  <c r="BM596"/>
  <c r="BM595"/>
  <c r="BM594"/>
  <c r="BM593"/>
  <c r="BM592"/>
  <c r="BM591"/>
  <c r="BM590"/>
  <c r="BM589"/>
  <c r="BM588"/>
  <c r="BM587"/>
  <c r="BM586"/>
  <c r="BM585"/>
  <c r="BM584"/>
  <c r="BM583"/>
  <c r="BM582"/>
  <c r="BM581"/>
  <c r="BM580"/>
  <c r="BM579"/>
  <c r="BM578"/>
  <c r="BM577"/>
  <c r="BM576"/>
  <c r="BM575"/>
  <c r="BM574"/>
  <c r="BM573"/>
  <c r="BM572"/>
  <c r="BM571"/>
  <c r="BM570"/>
  <c r="BM569"/>
  <c r="BM568"/>
  <c r="BM567"/>
  <c r="BM566"/>
  <c r="BM565"/>
  <c r="BM564"/>
  <c r="BM563"/>
  <c r="BM562"/>
  <c r="BM561"/>
  <c r="BM560"/>
  <c r="BM559"/>
  <c r="BM558"/>
  <c r="BM557"/>
  <c r="BM556"/>
  <c r="BM555"/>
  <c r="BM554"/>
  <c r="BM553"/>
  <c r="BM552"/>
  <c r="BM551"/>
  <c r="BM550"/>
  <c r="BM549"/>
  <c r="BM548"/>
  <c r="BM546"/>
  <c r="BM545"/>
  <c r="BM544"/>
  <c r="BM543"/>
  <c r="BM542"/>
  <c r="BM541"/>
  <c r="BM539"/>
  <c r="BM538"/>
  <c r="BM537"/>
  <c r="BM536"/>
  <c r="BM535"/>
  <c r="BM534"/>
  <c r="BM533"/>
  <c r="BM532"/>
  <c r="BM531"/>
  <c r="BM530"/>
  <c r="BM529"/>
  <c r="BM528"/>
  <c r="BM527"/>
  <c r="BM526"/>
  <c r="BM525"/>
  <c r="BM524"/>
  <c r="BM523"/>
  <c r="BM522"/>
  <c r="BM521"/>
  <c r="BM520"/>
  <c r="BM519"/>
  <c r="BM518"/>
  <c r="BM517"/>
  <c r="BM516"/>
  <c r="BM515"/>
  <c r="BM514"/>
  <c r="BM513"/>
  <c r="BM512"/>
  <c r="BM511"/>
  <c r="BM510"/>
  <c r="BM509"/>
  <c r="BM508"/>
  <c r="BM507"/>
  <c r="BM506"/>
  <c r="BM505"/>
  <c r="BM504"/>
  <c r="BM503"/>
  <c r="BM502"/>
  <c r="BM501"/>
  <c r="BM500"/>
  <c r="BM499"/>
  <c r="BM498"/>
  <c r="BM497"/>
  <c r="BM496"/>
  <c r="BM495"/>
  <c r="BM494"/>
  <c r="BM493"/>
  <c r="BM492"/>
  <c r="BM491"/>
  <c r="BM490"/>
  <c r="BM489"/>
  <c r="BM488"/>
  <c r="BM487"/>
  <c r="BM486"/>
  <c r="BM485"/>
  <c r="BM484"/>
  <c r="BM483"/>
  <c r="BM482"/>
  <c r="BM481"/>
  <c r="BM480"/>
  <c r="BM479"/>
  <c r="BM478"/>
  <c r="BM476"/>
  <c r="BM475"/>
  <c r="BM474"/>
  <c r="BM473"/>
  <c r="BM472"/>
  <c r="BM471"/>
  <c r="BM470"/>
  <c r="BM469"/>
  <c r="BM468"/>
  <c r="BM467"/>
  <c r="BM466"/>
  <c r="BM465"/>
  <c r="BM464"/>
  <c r="BM463"/>
  <c r="BM462"/>
  <c r="BM461"/>
  <c r="BM460"/>
  <c r="BM459"/>
  <c r="BM458"/>
  <c r="BM457"/>
  <c r="BM456"/>
  <c r="BM455"/>
  <c r="BM454"/>
  <c r="BM453"/>
  <c r="BM452"/>
  <c r="BM451"/>
  <c r="BM450"/>
  <c r="BM449"/>
  <c r="BM448"/>
  <c r="BM447"/>
  <c r="BM446"/>
  <c r="BM445"/>
  <c r="BM444"/>
  <c r="BM443"/>
  <c r="BM442"/>
  <c r="BM441"/>
  <c r="BM440"/>
  <c r="BM439"/>
  <c r="BM438"/>
  <c r="BM437"/>
  <c r="BM436"/>
  <c r="BM435"/>
  <c r="BM434"/>
  <c r="BM433"/>
  <c r="BM432"/>
  <c r="BM431"/>
  <c r="BM430"/>
  <c r="BM429"/>
  <c r="BM428"/>
  <c r="BM427"/>
  <c r="BM426"/>
  <c r="BM425"/>
  <c r="BM424"/>
  <c r="BM423"/>
  <c r="BM422"/>
  <c r="BM421"/>
  <c r="BM420"/>
  <c r="BM419"/>
  <c r="BM418"/>
  <c r="BM417"/>
  <c r="BM416"/>
  <c r="BM415"/>
  <c r="BM414"/>
  <c r="BM413"/>
  <c r="BM412"/>
  <c r="BM410"/>
  <c r="BM409"/>
  <c r="BM408"/>
  <c r="BM407"/>
  <c r="BM405"/>
  <c r="BM404"/>
  <c r="BM403"/>
  <c r="BM402"/>
  <c r="BM401"/>
  <c r="BM400"/>
  <c r="BM399"/>
  <c r="BM398"/>
  <c r="BM397"/>
  <c r="BM396"/>
  <c r="BM395"/>
  <c r="BM394"/>
  <c r="BM393"/>
  <c r="BM392"/>
  <c r="BM391"/>
  <c r="BM390"/>
  <c r="BM389"/>
  <c r="BM388"/>
  <c r="BM387"/>
  <c r="BM386"/>
  <c r="BM385"/>
  <c r="BM384"/>
  <c r="BM383"/>
  <c r="BM382"/>
  <c r="BM381"/>
  <c r="BM380"/>
  <c r="BM379"/>
  <c r="BM378"/>
  <c r="BM377"/>
  <c r="BM376"/>
  <c r="BM375"/>
  <c r="BM374"/>
  <c r="BM373"/>
  <c r="BM372"/>
  <c r="BM371"/>
  <c r="BM370"/>
  <c r="BM369"/>
  <c r="BM368"/>
  <c r="BM367"/>
  <c r="BM366"/>
  <c r="BM365"/>
  <c r="BM364"/>
  <c r="BM363"/>
  <c r="BM362"/>
  <c r="BM361"/>
  <c r="BM360"/>
  <c r="BM359"/>
  <c r="BM358"/>
  <c r="BM357"/>
  <c r="BM356"/>
  <c r="BM355"/>
  <c r="BM354"/>
  <c r="BM353"/>
  <c r="BM352"/>
  <c r="BM351"/>
  <c r="BM349"/>
  <c r="BM348"/>
  <c r="BM347"/>
  <c r="BM346"/>
  <c r="BM345"/>
  <c r="BM344"/>
  <c r="BM343"/>
  <c r="BM342"/>
  <c r="BM341"/>
  <c r="BM340"/>
  <c r="BM339"/>
  <c r="BM338"/>
  <c r="BM337"/>
  <c r="BM336"/>
  <c r="BM335"/>
  <c r="BM334"/>
  <c r="BM333"/>
  <c r="BM332"/>
  <c r="BM331"/>
  <c r="BM330"/>
  <c r="BM329"/>
  <c r="BM328"/>
  <c r="BM327"/>
  <c r="BM326"/>
  <c r="BM325"/>
  <c r="BM324"/>
  <c r="BM323"/>
  <c r="BM322"/>
  <c r="BM321"/>
  <c r="BM320"/>
  <c r="BM319"/>
  <c r="BM318"/>
  <c r="BM316"/>
  <c r="BM315"/>
  <c r="BM314"/>
  <c r="BM313"/>
  <c r="BM312"/>
  <c r="BM311"/>
  <c r="BM310"/>
  <c r="BM309"/>
  <c r="BM308"/>
  <c r="BM307"/>
  <c r="BM306"/>
  <c r="BM305"/>
  <c r="BM304"/>
  <c r="BM303"/>
  <c r="BM302"/>
  <c r="BM301"/>
  <c r="BM300"/>
  <c r="BM299"/>
  <c r="BM298"/>
  <c r="BM297"/>
  <c r="BM296"/>
  <c r="BM295"/>
  <c r="BM294"/>
  <c r="BM293"/>
  <c r="BM292"/>
  <c r="BM291"/>
  <c r="BM290"/>
  <c r="BM289"/>
  <c r="BM288"/>
  <c r="BM287"/>
  <c r="BM286"/>
  <c r="BM285"/>
  <c r="BM284"/>
  <c r="BM283"/>
  <c r="BM282"/>
  <c r="BM281"/>
  <c r="BM280"/>
  <c r="BM279"/>
  <c r="BM278"/>
  <c r="BM277"/>
  <c r="BM276"/>
  <c r="BM275"/>
  <c r="BM274"/>
  <c r="BM273"/>
  <c r="BM272"/>
  <c r="BM271"/>
  <c r="BM270"/>
  <c r="BM269"/>
  <c r="BM268"/>
  <c r="BM267"/>
  <c r="BM266"/>
  <c r="BM265"/>
  <c r="BM264"/>
  <c r="BM263"/>
  <c r="BM262"/>
  <c r="BM261"/>
  <c r="BM260"/>
  <c r="BM259"/>
  <c r="BM258"/>
  <c r="BM257"/>
  <c r="BM256"/>
  <c r="BM255"/>
  <c r="BM254"/>
  <c r="BM253"/>
  <c r="BM252"/>
  <c r="BM251"/>
  <c r="BM250"/>
  <c r="BM249"/>
  <c r="BM248"/>
  <c r="BM247"/>
  <c r="BM246"/>
  <c r="BM245"/>
  <c r="BM244"/>
  <c r="BM243"/>
  <c r="BM242"/>
  <c r="BM239"/>
  <c r="BM238"/>
  <c r="BM237"/>
  <c r="BM236"/>
  <c r="BM235"/>
  <c r="BM234"/>
  <c r="BM233"/>
  <c r="BM232"/>
  <c r="BM231"/>
  <c r="BM230"/>
  <c r="BM229"/>
  <c r="BM228"/>
  <c r="BM227"/>
  <c r="BM226"/>
  <c r="BM225"/>
  <c r="BM224"/>
  <c r="BM223"/>
  <c r="BM222"/>
  <c r="BM221"/>
  <c r="BM220"/>
  <c r="BM219"/>
  <c r="BM218"/>
  <c r="BM217"/>
  <c r="BM216"/>
  <c r="BM215"/>
  <c r="BM212"/>
  <c r="BM211"/>
  <c r="BM210"/>
  <c r="BM209"/>
  <c r="BM208"/>
  <c r="BM207"/>
  <c r="BM206"/>
  <c r="BM205"/>
  <c r="BM204"/>
  <c r="BM203"/>
  <c r="BM202"/>
  <c r="BM196"/>
  <c r="BM195"/>
  <c r="BM194"/>
  <c r="BM193"/>
  <c r="BM192"/>
  <c r="BM190"/>
  <c r="BM189"/>
  <c r="BM188"/>
  <c r="BM187"/>
  <c r="BM186"/>
  <c r="BM185"/>
  <c r="BM184"/>
  <c r="BM183"/>
  <c r="BM182"/>
  <c r="BM181"/>
  <c r="BM180"/>
  <c r="BM179"/>
  <c r="BM178"/>
  <c r="BM177"/>
  <c r="BM176"/>
  <c r="BM175"/>
  <c r="BM174"/>
  <c r="BM173"/>
  <c r="BM172"/>
  <c r="BM171"/>
  <c r="BM170"/>
  <c r="BM169"/>
  <c r="BM168"/>
  <c r="BM167"/>
  <c r="BM166"/>
  <c r="BM165"/>
  <c r="BM164"/>
  <c r="BM160"/>
  <c r="BM159"/>
  <c r="BM158"/>
  <c r="BM157"/>
  <c r="BM156"/>
  <c r="BM155"/>
  <c r="BM154"/>
  <c r="BM153"/>
  <c r="BM151"/>
  <c r="BM150"/>
  <c r="BM149"/>
  <c r="BM148"/>
  <c r="BM147"/>
  <c r="BM146"/>
  <c r="BM145"/>
  <c r="BM143"/>
  <c r="BM142"/>
  <c r="BM141"/>
  <c r="BM140"/>
  <c r="BM139"/>
  <c r="BM138"/>
  <c r="BM137"/>
  <c r="BM136"/>
  <c r="BM135"/>
  <c r="BM134"/>
  <c r="BM133"/>
  <c r="BM132"/>
  <c r="BM131"/>
  <c r="BM130"/>
  <c r="BM129"/>
  <c r="BM128"/>
  <c r="BM127"/>
  <c r="BM126"/>
  <c r="BM125"/>
  <c r="BM124"/>
  <c r="BM123"/>
  <c r="BM122"/>
  <c r="BM121"/>
  <c r="BM120"/>
  <c r="BM119"/>
  <c r="BM118"/>
  <c r="BM117"/>
  <c r="BM116"/>
  <c r="BM115"/>
  <c r="BM114"/>
  <c r="BM113"/>
  <c r="BM112"/>
  <c r="BM111"/>
  <c r="BM110"/>
  <c r="BM109"/>
  <c r="BM108"/>
  <c r="BM107"/>
  <c r="BM106"/>
  <c r="BM105"/>
  <c r="BM104"/>
  <c r="BM103"/>
  <c r="BM102"/>
  <c r="BM101"/>
  <c r="BM100"/>
  <c r="BM99"/>
  <c r="BM98"/>
  <c r="BM97"/>
  <c r="BM96"/>
  <c r="BM95"/>
  <c r="BM94"/>
  <c r="BM93"/>
  <c r="BM92"/>
  <c r="BM91"/>
  <c r="BM90"/>
  <c r="BM89"/>
  <c r="BM88"/>
  <c r="BM87"/>
  <c r="BM86"/>
  <c r="BM85"/>
  <c r="BM84"/>
  <c r="BM83"/>
  <c r="BM82"/>
  <c r="BM78"/>
  <c r="BM77"/>
  <c r="BM76"/>
  <c r="BM75"/>
  <c r="BM74"/>
  <c r="BM73"/>
  <c r="BM72"/>
  <c r="BM71"/>
  <c r="BM70"/>
  <c r="BM69"/>
  <c r="BM68"/>
  <c r="BM67"/>
  <c r="BM66"/>
  <c r="BM63"/>
  <c r="BM62"/>
  <c r="BM61"/>
  <c r="BM60"/>
  <c r="BM59"/>
  <c r="BM58"/>
  <c r="BM57"/>
  <c r="BM56"/>
  <c r="BM55"/>
  <c r="BM54"/>
  <c r="BM53"/>
  <c r="BM52"/>
  <c r="BM51"/>
  <c r="BM50"/>
  <c r="BM49"/>
  <c r="BM48"/>
  <c r="BM47"/>
  <c r="BM46"/>
  <c r="BM45"/>
  <c r="BM44"/>
  <c r="BM43"/>
  <c r="BM42"/>
  <c r="BM41"/>
  <c r="BM40"/>
  <c r="BM39"/>
  <c r="BM38"/>
  <c r="BM37"/>
  <c r="BM35"/>
  <c r="BM33"/>
  <c r="BM32"/>
  <c r="BM31"/>
  <c r="BM29"/>
  <c r="BM27"/>
  <c r="BM26"/>
  <c r="BM25"/>
  <c r="BM24"/>
  <c r="BM23"/>
  <c r="BM22"/>
  <c r="BM21"/>
  <c r="BM20"/>
  <c r="BM19"/>
  <c r="BM18"/>
  <c r="BM17"/>
  <c r="BM16"/>
  <c r="BM15"/>
  <c r="BM14"/>
  <c r="BM13"/>
  <c r="BM12"/>
  <c r="BM11"/>
  <c r="BM10"/>
  <c r="BM9"/>
  <c r="BM8"/>
  <c r="BK598"/>
  <c r="BK597"/>
  <c r="BK596"/>
  <c r="BK595"/>
  <c r="BK594"/>
  <c r="BK593"/>
  <c r="BK592"/>
  <c r="BK591"/>
  <c r="BK590"/>
  <c r="BK589"/>
  <c r="BK588"/>
  <c r="BK587"/>
  <c r="BK586"/>
  <c r="BK585"/>
  <c r="BK584"/>
  <c r="BK583"/>
  <c r="BK582"/>
  <c r="BK581"/>
  <c r="BK580"/>
  <c r="BK579"/>
  <c r="BK578"/>
  <c r="BK577"/>
  <c r="BK576"/>
  <c r="BK575"/>
  <c r="BK574"/>
  <c r="BK573"/>
  <c r="BK572"/>
  <c r="BK571"/>
  <c r="BK570"/>
  <c r="BK569"/>
  <c r="BK568"/>
  <c r="BK567"/>
  <c r="BK566"/>
  <c r="BK565"/>
  <c r="BK564"/>
  <c r="BK563"/>
  <c r="BK562"/>
  <c r="BK561"/>
  <c r="BK560"/>
  <c r="BK559"/>
  <c r="BK558"/>
  <c r="BK557"/>
  <c r="BK556"/>
  <c r="BK555"/>
  <c r="BK554"/>
  <c r="BK553"/>
  <c r="BK552"/>
  <c r="BK551"/>
  <c r="BK550"/>
  <c r="BK549"/>
  <c r="BK548"/>
  <c r="BK546"/>
  <c r="BK545"/>
  <c r="BK544"/>
  <c r="BK543"/>
  <c r="BK542"/>
  <c r="BK541"/>
  <c r="BK539"/>
  <c r="BK538"/>
  <c r="BK537"/>
  <c r="BK536"/>
  <c r="BK535"/>
  <c r="BK534"/>
  <c r="BK533"/>
  <c r="BK532"/>
  <c r="BK531"/>
  <c r="BK530"/>
  <c r="BK529"/>
  <c r="BK528"/>
  <c r="BK527"/>
  <c r="BK526"/>
  <c r="BK525"/>
  <c r="BK524"/>
  <c r="BK523"/>
  <c r="BK522"/>
  <c r="BK521"/>
  <c r="BK520"/>
  <c r="BK519"/>
  <c r="BK518"/>
  <c r="BK517"/>
  <c r="BK516"/>
  <c r="BK515"/>
  <c r="BK514"/>
  <c r="BK513"/>
  <c r="BK512"/>
  <c r="BK511"/>
  <c r="BK510"/>
  <c r="BK509"/>
  <c r="BK508"/>
  <c r="BK507"/>
  <c r="BK506"/>
  <c r="BK505"/>
  <c r="BK504"/>
  <c r="BK503"/>
  <c r="BK502"/>
  <c r="BK501"/>
  <c r="BK500"/>
  <c r="BK499"/>
  <c r="BK498"/>
  <c r="BK497"/>
  <c r="BK496"/>
  <c r="BK495"/>
  <c r="BK494"/>
  <c r="BK493"/>
  <c r="BK492"/>
  <c r="BK491"/>
  <c r="BK490"/>
  <c r="BK489"/>
  <c r="BK488"/>
  <c r="BK487"/>
  <c r="BK486"/>
  <c r="BK485"/>
  <c r="BK484"/>
  <c r="BK483"/>
  <c r="BK482"/>
  <c r="BK481"/>
  <c r="BK480"/>
  <c r="BK479"/>
  <c r="BK478"/>
  <c r="BK476"/>
  <c r="BK475"/>
  <c r="BK474"/>
  <c r="BK473"/>
  <c r="BK472"/>
  <c r="BK471"/>
  <c r="BK470"/>
  <c r="BK469"/>
  <c r="BK468"/>
  <c r="BK467"/>
  <c r="BK466"/>
  <c r="BK465"/>
  <c r="BK464"/>
  <c r="BK463"/>
  <c r="BK462"/>
  <c r="BK461"/>
  <c r="BK460"/>
  <c r="BK459"/>
  <c r="BK458"/>
  <c r="BK457"/>
  <c r="BK456"/>
  <c r="BK455"/>
  <c r="BK454"/>
  <c r="BK453"/>
  <c r="BK452"/>
  <c r="BK451"/>
  <c r="BK450"/>
  <c r="BK449"/>
  <c r="BK448"/>
  <c r="BK447"/>
  <c r="BK446"/>
  <c r="BK445"/>
  <c r="BK444"/>
  <c r="BK443"/>
  <c r="BK442"/>
  <c r="BK441"/>
  <c r="BK440"/>
  <c r="BK439"/>
  <c r="BK438"/>
  <c r="BK437"/>
  <c r="BK436"/>
  <c r="BK435"/>
  <c r="BK434"/>
  <c r="BK433"/>
  <c r="BK432"/>
  <c r="BK431"/>
  <c r="BK430"/>
  <c r="BK429"/>
  <c r="BK428"/>
  <c r="BK427"/>
  <c r="BK426"/>
  <c r="BK425"/>
  <c r="BK424"/>
  <c r="BK423"/>
  <c r="BK422"/>
  <c r="BK421"/>
  <c r="BK420"/>
  <c r="BK419"/>
  <c r="BK418"/>
  <c r="BK417"/>
  <c r="BK416"/>
  <c r="BK415"/>
  <c r="BK414"/>
  <c r="BK413"/>
  <c r="BK412"/>
  <c r="BK410"/>
  <c r="BK409"/>
  <c r="BK408"/>
  <c r="BK407"/>
  <c r="BK405"/>
  <c r="BK404"/>
  <c r="BK403"/>
  <c r="BK402"/>
  <c r="BK401"/>
  <c r="BK400"/>
  <c r="BK399"/>
  <c r="BK398"/>
  <c r="BK397"/>
  <c r="BK396"/>
  <c r="BK395"/>
  <c r="BK394"/>
  <c r="BK393"/>
  <c r="BK392"/>
  <c r="BK391"/>
  <c r="BK390"/>
  <c r="BK389"/>
  <c r="BK388"/>
  <c r="BK387"/>
  <c r="BK386"/>
  <c r="BK385"/>
  <c r="BK384"/>
  <c r="BK383"/>
  <c r="BK382"/>
  <c r="BK381"/>
  <c r="BK380"/>
  <c r="BK379"/>
  <c r="BK378"/>
  <c r="BK377"/>
  <c r="BK376"/>
  <c r="BK375"/>
  <c r="BK374"/>
  <c r="BK373"/>
  <c r="BK372"/>
  <c r="BK371"/>
  <c r="BK370"/>
  <c r="BK369"/>
  <c r="BK368"/>
  <c r="BK367"/>
  <c r="BK366"/>
  <c r="BK365"/>
  <c r="BK364"/>
  <c r="BK363"/>
  <c r="BK362"/>
  <c r="BK361"/>
  <c r="BK360"/>
  <c r="BK359"/>
  <c r="BK358"/>
  <c r="BK357"/>
  <c r="BK356"/>
  <c r="BK355"/>
  <c r="BK354"/>
  <c r="BK353"/>
  <c r="BK352"/>
  <c r="BK351"/>
  <c r="BK349"/>
  <c r="BK348"/>
  <c r="BK347"/>
  <c r="BK346"/>
  <c r="BK345"/>
  <c r="BK344"/>
  <c r="BK343"/>
  <c r="BK342"/>
  <c r="BK341"/>
  <c r="BK340"/>
  <c r="BK339"/>
  <c r="BK338"/>
  <c r="BK337"/>
  <c r="BK336"/>
  <c r="BK335"/>
  <c r="BK334"/>
  <c r="BK333"/>
  <c r="BK332"/>
  <c r="BK331"/>
  <c r="BK330"/>
  <c r="BK329"/>
  <c r="BK328"/>
  <c r="BK327"/>
  <c r="BK326"/>
  <c r="BK325"/>
  <c r="BK324"/>
  <c r="BK323"/>
  <c r="BK322"/>
  <c r="BK321"/>
  <c r="BK320"/>
  <c r="BK319"/>
  <c r="BK318"/>
  <c r="BK316"/>
  <c r="BK315"/>
  <c r="BK314"/>
  <c r="BK313"/>
  <c r="BK312"/>
  <c r="BK311"/>
  <c r="BK310"/>
  <c r="BK309"/>
  <c r="BK308"/>
  <c r="BK307"/>
  <c r="BK306"/>
  <c r="BK305"/>
  <c r="BK304"/>
  <c r="BK303"/>
  <c r="BK302"/>
  <c r="BK301"/>
  <c r="BK300"/>
  <c r="BK299"/>
  <c r="BK298"/>
  <c r="BK297"/>
  <c r="BK296"/>
  <c r="BK295"/>
  <c r="BK294"/>
  <c r="BK293"/>
  <c r="BK292"/>
  <c r="BK291"/>
  <c r="BK290"/>
  <c r="BK289"/>
  <c r="BK288"/>
  <c r="BK287"/>
  <c r="BK286"/>
  <c r="BK285"/>
  <c r="BK284"/>
  <c r="BK283"/>
  <c r="BK282"/>
  <c r="BK281"/>
  <c r="BK280"/>
  <c r="BK279"/>
  <c r="BK278"/>
  <c r="BK277"/>
  <c r="BK276"/>
  <c r="BK275"/>
  <c r="BK274"/>
  <c r="BK273"/>
  <c r="BK272"/>
  <c r="BK271"/>
  <c r="BK270"/>
  <c r="BK269"/>
  <c r="BK268"/>
  <c r="BK267"/>
  <c r="BK266"/>
  <c r="BK265"/>
  <c r="BK264"/>
  <c r="BK263"/>
  <c r="BK262"/>
  <c r="BK261"/>
  <c r="BK260"/>
  <c r="BK259"/>
  <c r="BK258"/>
  <c r="BK257"/>
  <c r="BK256"/>
  <c r="BK255"/>
  <c r="BK254"/>
  <c r="BK253"/>
  <c r="BK252"/>
  <c r="BK251"/>
  <c r="BK250"/>
  <c r="BK249"/>
  <c r="BK248"/>
  <c r="BK247"/>
  <c r="BK246"/>
  <c r="BK245"/>
  <c r="BK244"/>
  <c r="BK243"/>
  <c r="BK242"/>
  <c r="BK239"/>
  <c r="BK238"/>
  <c r="BK237"/>
  <c r="BK236"/>
  <c r="BK235"/>
  <c r="BK234"/>
  <c r="BK233"/>
  <c r="BK232"/>
  <c r="BK231"/>
  <c r="BK230"/>
  <c r="BK229"/>
  <c r="BK228"/>
  <c r="BK227"/>
  <c r="BK226"/>
  <c r="BK225"/>
  <c r="BK224"/>
  <c r="BK223"/>
  <c r="BK222"/>
  <c r="BK221"/>
  <c r="BK220"/>
  <c r="BK219"/>
  <c r="BK218"/>
  <c r="BK217"/>
  <c r="BK216"/>
  <c r="BK215"/>
  <c r="BK212"/>
  <c r="BK211"/>
  <c r="BK210"/>
  <c r="BK209"/>
  <c r="BK208"/>
  <c r="BK207"/>
  <c r="BK206"/>
  <c r="BK205"/>
  <c r="BK204"/>
  <c r="BK203"/>
  <c r="BK202"/>
  <c r="BK196"/>
  <c r="BK195"/>
  <c r="BK194"/>
  <c r="BK193"/>
  <c r="BK192"/>
  <c r="BK190"/>
  <c r="BK189"/>
  <c r="BK188"/>
  <c r="BK187"/>
  <c r="BK186"/>
  <c r="BK185"/>
  <c r="BK184"/>
  <c r="BK183"/>
  <c r="BK182"/>
  <c r="BK181"/>
  <c r="BK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0"/>
  <c r="BK159"/>
  <c r="BK158"/>
  <c r="BK157"/>
  <c r="BK156"/>
  <c r="BK155"/>
  <c r="BK154"/>
  <c r="BK153"/>
  <c r="BK151"/>
  <c r="BK150"/>
  <c r="BK149"/>
  <c r="BK148"/>
  <c r="BK147"/>
  <c r="BK146"/>
  <c r="BK145"/>
  <c r="BK143"/>
  <c r="BK142"/>
  <c r="BK141"/>
  <c r="BK140"/>
  <c r="BK139"/>
  <c r="BK138"/>
  <c r="BK137"/>
  <c r="BK136"/>
  <c r="BK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78"/>
  <c r="BK77"/>
  <c r="BK76"/>
  <c r="BK75"/>
  <c r="BK74"/>
  <c r="BK73"/>
  <c r="BK72"/>
  <c r="BK71"/>
  <c r="BK70"/>
  <c r="BK69"/>
  <c r="BK68"/>
  <c r="BK67"/>
  <c r="BK64"/>
  <c r="BK63"/>
  <c r="BK61"/>
  <c r="BK60"/>
  <c r="BK59"/>
  <c r="BK57"/>
  <c r="BK56"/>
  <c r="BK55"/>
  <c r="BK53"/>
  <c r="BK51"/>
  <c r="BK49"/>
  <c r="BK47"/>
  <c r="BK45"/>
  <c r="BK43"/>
  <c r="BK41"/>
  <c r="BK39"/>
  <c r="BK38"/>
  <c r="BK37"/>
  <c r="BK36"/>
  <c r="BK34"/>
  <c r="BK33"/>
  <c r="BK32"/>
  <c r="BK30"/>
  <c r="BK28"/>
  <c r="BK26"/>
  <c r="BK25"/>
  <c r="BK24"/>
  <c r="BK23"/>
  <c r="BK22"/>
  <c r="BK21"/>
  <c r="BK20"/>
  <c r="BK18"/>
  <c r="BK17"/>
  <c r="BK16"/>
  <c r="BK15"/>
  <c r="BK14"/>
  <c r="BK13"/>
  <c r="BK12"/>
  <c r="BK11"/>
  <c r="BK10"/>
  <c r="BK9"/>
  <c r="BK8"/>
  <c r="BI598"/>
  <c r="BI597"/>
  <c r="BI596"/>
  <c r="BI595"/>
  <c r="BI594"/>
  <c r="BI593"/>
  <c r="BI592"/>
  <c r="BI591"/>
  <c r="BI590"/>
  <c r="BI589"/>
  <c r="BI588"/>
  <c r="BI587"/>
  <c r="BI586"/>
  <c r="BI585"/>
  <c r="BI584"/>
  <c r="BI583"/>
  <c r="BI582"/>
  <c r="BI581"/>
  <c r="BI580"/>
  <c r="BI579"/>
  <c r="BI578"/>
  <c r="BI577"/>
  <c r="BI576"/>
  <c r="BI575"/>
  <c r="BI574"/>
  <c r="BI573"/>
  <c r="BI572"/>
  <c r="BI571"/>
  <c r="BI570"/>
  <c r="BI569"/>
  <c r="BI568"/>
  <c r="BI567"/>
  <c r="BI566"/>
  <c r="BI565"/>
  <c r="BI564"/>
  <c r="BI562"/>
  <c r="BI561"/>
  <c r="BI560"/>
  <c r="BI559"/>
  <c r="BI558"/>
  <c r="BI557"/>
  <c r="BI556"/>
  <c r="BI555"/>
  <c r="BI554"/>
  <c r="BI553"/>
  <c r="BI552"/>
  <c r="BI551"/>
  <c r="BI550"/>
  <c r="BI549"/>
  <c r="BI548"/>
  <c r="BI546"/>
  <c r="BI545"/>
  <c r="BI544"/>
  <c r="BI543"/>
  <c r="BI542"/>
  <c r="BI541"/>
  <c r="BI539"/>
  <c r="BI538"/>
  <c r="BI536"/>
  <c r="BI535"/>
  <c r="BI534"/>
  <c r="BI533"/>
  <c r="BI532"/>
  <c r="BI531"/>
  <c r="BI530"/>
  <c r="BI529"/>
  <c r="BI528"/>
  <c r="BI527"/>
  <c r="BI526"/>
  <c r="BI525"/>
  <c r="BI524"/>
  <c r="BI523"/>
  <c r="BI522"/>
  <c r="BI521"/>
  <c r="BI520"/>
  <c r="BI519"/>
  <c r="BI518"/>
  <c r="BI517"/>
  <c r="BI516"/>
  <c r="BI514"/>
  <c r="BI513"/>
  <c r="BI512"/>
  <c r="BI511"/>
  <c r="BI510"/>
  <c r="BI509"/>
  <c r="BI508"/>
  <c r="BI506"/>
  <c r="BI504"/>
  <c r="BI502"/>
  <c r="BI501"/>
  <c r="BI500"/>
  <c r="BI494"/>
  <c r="BI491"/>
  <c r="BI489"/>
  <c r="BI488"/>
  <c r="BI486"/>
  <c r="BI472"/>
  <c r="BI471"/>
  <c r="BI470"/>
  <c r="BI469"/>
  <c r="BI468"/>
  <c r="BI467"/>
  <c r="BI466"/>
  <c r="BI465"/>
  <c r="BI462"/>
  <c r="BI459"/>
  <c r="BI456"/>
  <c r="BI453"/>
  <c r="BI452"/>
  <c r="BI451"/>
  <c r="BI450"/>
  <c r="BI449"/>
  <c r="BI448"/>
  <c r="BI447"/>
  <c r="BI445"/>
  <c r="BI443"/>
  <c r="BI441"/>
  <c r="BI439"/>
  <c r="BI438"/>
  <c r="BI433"/>
  <c r="BI427"/>
  <c r="BI425"/>
  <c r="BI419"/>
  <c r="BI418"/>
  <c r="BI412"/>
  <c r="BI410"/>
  <c r="BI409"/>
  <c r="BI408"/>
  <c r="BI407"/>
  <c r="BI405"/>
  <c r="BI404"/>
  <c r="BI403"/>
  <c r="BI402"/>
  <c r="BI401"/>
  <c r="BI400"/>
  <c r="BI399"/>
  <c r="BI398"/>
  <c r="BI397"/>
  <c r="BI396"/>
  <c r="BI392"/>
  <c r="BI390"/>
  <c r="BI389"/>
  <c r="BI388"/>
  <c r="BI387"/>
  <c r="BI386"/>
  <c r="BI385"/>
  <c r="BI384"/>
  <c r="BI383"/>
  <c r="BI382"/>
  <c r="BI380"/>
  <c r="BI377"/>
  <c r="BI376"/>
  <c r="BI375"/>
  <c r="BI374"/>
  <c r="BI373"/>
  <c r="BI372"/>
  <c r="BI371"/>
  <c r="BI369"/>
  <c r="BI368"/>
  <c r="BI367"/>
  <c r="BI366"/>
  <c r="BI365"/>
  <c r="BI364"/>
  <c r="BI363"/>
  <c r="BI362"/>
  <c r="BI361"/>
  <c r="BI360"/>
  <c r="BI359"/>
  <c r="BI358"/>
  <c r="BI357"/>
  <c r="BI356"/>
  <c r="BI355"/>
  <c r="BI354"/>
  <c r="BI353"/>
  <c r="BI352"/>
  <c r="BI351"/>
  <c r="BI349"/>
  <c r="BI348"/>
  <c r="BI347"/>
  <c r="BI345"/>
  <c r="BI344"/>
  <c r="BI343"/>
  <c r="BI342"/>
  <c r="BI341"/>
  <c r="BI340"/>
  <c r="BI339"/>
  <c r="BI338"/>
  <c r="BI337"/>
  <c r="BI336"/>
  <c r="BI335"/>
  <c r="BI334"/>
  <c r="BI333"/>
  <c r="BI332"/>
  <c r="BI331"/>
  <c r="BI330"/>
  <c r="BI329"/>
  <c r="BI328"/>
  <c r="BI327"/>
  <c r="BI326"/>
  <c r="BI325"/>
  <c r="BI324"/>
  <c r="BI323"/>
  <c r="BI322"/>
  <c r="BI321"/>
  <c r="BI320"/>
  <c r="BI319"/>
  <c r="BI318"/>
  <c r="BI316"/>
  <c r="BI315"/>
  <c r="BI314"/>
  <c r="BI313"/>
  <c r="BI312"/>
  <c r="BI311"/>
  <c r="BI310"/>
  <c r="BI309"/>
  <c r="BI308"/>
  <c r="BI307"/>
  <c r="BI306"/>
  <c r="BI305"/>
  <c r="BI304"/>
  <c r="BI303"/>
  <c r="BI302"/>
  <c r="BI301"/>
  <c r="BI300"/>
  <c r="BI299"/>
  <c r="BI298"/>
  <c r="BI297"/>
  <c r="BI296"/>
  <c r="BI295"/>
  <c r="BI294"/>
  <c r="BI293"/>
  <c r="BI292"/>
  <c r="BI291"/>
  <c r="BI290"/>
  <c r="BI289"/>
  <c r="BI288"/>
  <c r="BI287"/>
  <c r="BI286"/>
  <c r="BI285"/>
  <c r="BI284"/>
  <c r="BI283"/>
  <c r="BI282"/>
  <c r="BI281"/>
  <c r="BI280"/>
  <c r="BI279"/>
  <c r="BI278"/>
  <c r="BI277"/>
  <c r="BI276"/>
  <c r="BI275"/>
  <c r="BI274"/>
  <c r="BI273"/>
  <c r="BI272"/>
  <c r="BI271"/>
  <c r="BI270"/>
  <c r="BI269"/>
  <c r="BI268"/>
  <c r="BI267"/>
  <c r="BI266"/>
  <c r="BI265"/>
  <c r="BI264"/>
  <c r="BI263"/>
  <c r="BI262"/>
  <c r="BI261"/>
  <c r="BI260"/>
  <c r="BI259"/>
  <c r="BI258"/>
  <c r="BI257"/>
  <c r="BI256"/>
  <c r="BI255"/>
  <c r="BI254"/>
  <c r="BI253"/>
  <c r="BI252"/>
  <c r="BI251"/>
  <c r="BI250"/>
  <c r="BI249"/>
  <c r="BI248"/>
  <c r="BI247"/>
  <c r="BI246"/>
  <c r="BI245"/>
  <c r="BI244"/>
  <c r="BI243"/>
  <c r="BI242"/>
  <c r="BI239"/>
  <c r="BI238"/>
  <c r="BI237"/>
  <c r="BI236"/>
  <c r="BI235"/>
  <c r="BI234"/>
  <c r="BI233"/>
  <c r="BI232"/>
  <c r="BI231"/>
  <c r="BI230"/>
  <c r="BI229"/>
  <c r="BI228"/>
  <c r="BI227"/>
  <c r="BI226"/>
  <c r="BI225"/>
  <c r="BI224"/>
  <c r="BI223"/>
  <c r="BI222"/>
  <c r="BI221"/>
  <c r="BI220"/>
  <c r="BI219"/>
  <c r="BI218"/>
  <c r="BI217"/>
  <c r="BI216"/>
  <c r="BI215"/>
  <c r="BI212"/>
  <c r="BI211"/>
  <c r="BI210"/>
  <c r="BI209"/>
  <c r="BI208"/>
  <c r="BI207"/>
  <c r="BI206"/>
  <c r="BI205"/>
  <c r="BI204"/>
  <c r="BI203"/>
  <c r="BI202"/>
  <c r="BI196"/>
  <c r="BI195"/>
  <c r="BI194"/>
  <c r="BI193"/>
  <c r="BI192"/>
  <c r="BI190"/>
  <c r="BI189"/>
  <c r="BI188"/>
  <c r="BI187"/>
  <c r="BI186"/>
  <c r="BI185"/>
  <c r="BI184"/>
  <c r="BI183"/>
  <c r="BI182"/>
  <c r="BI181"/>
  <c r="BI180"/>
  <c r="BI179"/>
  <c r="BI178"/>
  <c r="BI177"/>
  <c r="BI176"/>
  <c r="BI175"/>
  <c r="BI174"/>
  <c r="BI173"/>
  <c r="BI172"/>
  <c r="BI171"/>
  <c r="BI170"/>
  <c r="BI169"/>
  <c r="BI168"/>
  <c r="BI167"/>
  <c r="BI166"/>
  <c r="BI165"/>
  <c r="BI164"/>
  <c r="BI160"/>
  <c r="BI159"/>
  <c r="BI158"/>
  <c r="BI157"/>
  <c r="BI156"/>
  <c r="BI155"/>
  <c r="BI154"/>
  <c r="BI153"/>
  <c r="BI151"/>
  <c r="BI150"/>
  <c r="BI149"/>
  <c r="BI148"/>
  <c r="BI147"/>
  <c r="BI146"/>
  <c r="BI145"/>
  <c r="BI143"/>
  <c r="BI142"/>
  <c r="BI141"/>
  <c r="BI140"/>
  <c r="BI139"/>
  <c r="BI138"/>
  <c r="BI137"/>
  <c r="BI136"/>
  <c r="BI135"/>
  <c r="BI134"/>
  <c r="BI133"/>
  <c r="BI132"/>
  <c r="BI131"/>
  <c r="BI130"/>
  <c r="BI129"/>
  <c r="BI128"/>
  <c r="BI127"/>
  <c r="BI126"/>
  <c r="BI125"/>
  <c r="BI124"/>
  <c r="BI123"/>
  <c r="BI122"/>
  <c r="BI121"/>
  <c r="BI120"/>
  <c r="BI119"/>
  <c r="BI118"/>
  <c r="BI117"/>
  <c r="BI116"/>
  <c r="BI115"/>
  <c r="BI114"/>
  <c r="BI113"/>
  <c r="BI112"/>
  <c r="BI111"/>
  <c r="BI110"/>
  <c r="BI109"/>
  <c r="BI108"/>
  <c r="BI107"/>
  <c r="BI105"/>
  <c r="BI104"/>
  <c r="BI103"/>
  <c r="BI102"/>
  <c r="BI101"/>
  <c r="BI100"/>
  <c r="BI99"/>
  <c r="BI98"/>
  <c r="BI97"/>
  <c r="BI96"/>
  <c r="BI95"/>
  <c r="BI94"/>
  <c r="BI93"/>
  <c r="BI92"/>
  <c r="BI91"/>
  <c r="BI90"/>
  <c r="BI89"/>
  <c r="BI88"/>
  <c r="BI87"/>
  <c r="BI86"/>
  <c r="BI85"/>
  <c r="BI84"/>
  <c r="BI83"/>
  <c r="BI82"/>
  <c r="BI78"/>
  <c r="BI77"/>
  <c r="BI76"/>
  <c r="BI75"/>
  <c r="BI74"/>
  <c r="BI73"/>
  <c r="BI72"/>
  <c r="BI71"/>
  <c r="BI70"/>
  <c r="BI69"/>
  <c r="BI68"/>
  <c r="BI67"/>
  <c r="BI66"/>
  <c r="BI63"/>
  <c r="BI62"/>
  <c r="BI61"/>
  <c r="BI60"/>
  <c r="BI59"/>
  <c r="BI58"/>
  <c r="BI57"/>
  <c r="BI56"/>
  <c r="BI55"/>
  <c r="BI54"/>
  <c r="BI53"/>
  <c r="BI52"/>
  <c r="BI51"/>
  <c r="BI50"/>
  <c r="BI49"/>
  <c r="BI48"/>
  <c r="BI47"/>
  <c r="BI46"/>
  <c r="BI45"/>
  <c r="BI44"/>
  <c r="BI43"/>
  <c r="BI42"/>
  <c r="BI41"/>
  <c r="BI40"/>
  <c r="BI39"/>
  <c r="BI38"/>
  <c r="BI37"/>
  <c r="BI35"/>
  <c r="BI33"/>
  <c r="BI32"/>
  <c r="BI31"/>
  <c r="BI29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BI8"/>
  <c r="BG598"/>
  <c r="BG597"/>
  <c r="BG596"/>
  <c r="BG595"/>
  <c r="BG594"/>
  <c r="BG593"/>
  <c r="BG592"/>
  <c r="BG591"/>
  <c r="BG590"/>
  <c r="BG589"/>
  <c r="BG588"/>
  <c r="BG587"/>
  <c r="BG586"/>
  <c r="BG585"/>
  <c r="BG584"/>
  <c r="BG583"/>
  <c r="BG582"/>
  <c r="BG581"/>
  <c r="BG580"/>
  <c r="BG579"/>
  <c r="BG578"/>
  <c r="BG577"/>
  <c r="BG576"/>
  <c r="BG575"/>
  <c r="BG574"/>
  <c r="BG573"/>
  <c r="BG572"/>
  <c r="BG571"/>
  <c r="BG570"/>
  <c r="BG569"/>
  <c r="BG568"/>
  <c r="BG567"/>
  <c r="BG566"/>
  <c r="BG565"/>
  <c r="BG564"/>
  <c r="BG563"/>
  <c r="BG562"/>
  <c r="BG561"/>
  <c r="BG560"/>
  <c r="BG559"/>
  <c r="BG558"/>
  <c r="BG557"/>
  <c r="BG556"/>
  <c r="BG555"/>
  <c r="BG554"/>
  <c r="BG553"/>
  <c r="BG552"/>
  <c r="BG551"/>
  <c r="BG550"/>
  <c r="BG549"/>
  <c r="BG548"/>
  <c r="BG546"/>
  <c r="BG545"/>
  <c r="BG544"/>
  <c r="BG543"/>
  <c r="BG542"/>
  <c r="BG541"/>
  <c r="BG539"/>
  <c r="BG538"/>
  <c r="BG537"/>
  <c r="BG536"/>
  <c r="BG535"/>
  <c r="BG534"/>
  <c r="BG533"/>
  <c r="BG532"/>
  <c r="BG531"/>
  <c r="BG530"/>
  <c r="BG529"/>
  <c r="BG528"/>
  <c r="BG527"/>
  <c r="BG526"/>
  <c r="BG525"/>
  <c r="BG524"/>
  <c r="BG523"/>
  <c r="BG522"/>
  <c r="BG521"/>
  <c r="BG520"/>
  <c r="BG519"/>
  <c r="BG518"/>
  <c r="BG517"/>
  <c r="BG516"/>
  <c r="BG515"/>
  <c r="BG514"/>
  <c r="BG513"/>
  <c r="BG512"/>
  <c r="BG511"/>
  <c r="BG510"/>
  <c r="BG509"/>
  <c r="BG508"/>
  <c r="BG507"/>
  <c r="BG506"/>
  <c r="BG505"/>
  <c r="BG504"/>
  <c r="BG503"/>
  <c r="BG502"/>
  <c r="BG501"/>
  <c r="BG500"/>
  <c r="BG499"/>
  <c r="BG498"/>
  <c r="BG497"/>
  <c r="BG496"/>
  <c r="BG495"/>
  <c r="BG494"/>
  <c r="BG493"/>
  <c r="BG492"/>
  <c r="BG491"/>
  <c r="BG490"/>
  <c r="BG489"/>
  <c r="BG488"/>
  <c r="BG487"/>
  <c r="BG486"/>
  <c r="BG485"/>
  <c r="BG484"/>
  <c r="BG483"/>
  <c r="BG482"/>
  <c r="BG481"/>
  <c r="BG480"/>
  <c r="BG479"/>
  <c r="BG478"/>
  <c r="BG476"/>
  <c r="BG475"/>
  <c r="BG474"/>
  <c r="BG473"/>
  <c r="BG472"/>
  <c r="BG471"/>
  <c r="BG470"/>
  <c r="BG469"/>
  <c r="BG468"/>
  <c r="BG467"/>
  <c r="BG466"/>
  <c r="BG465"/>
  <c r="BG464"/>
  <c r="BG463"/>
  <c r="BG462"/>
  <c r="BG461"/>
  <c r="BG460"/>
  <c r="BG459"/>
  <c r="BG458"/>
  <c r="BG457"/>
  <c r="BG456"/>
  <c r="BG455"/>
  <c r="BG454"/>
  <c r="BG453"/>
  <c r="BG452"/>
  <c r="BG451"/>
  <c r="BG450"/>
  <c r="BG449"/>
  <c r="BG448"/>
  <c r="BG447"/>
  <c r="BG446"/>
  <c r="BG445"/>
  <c r="BG444"/>
  <c r="BG443"/>
  <c r="BG442"/>
  <c r="BG441"/>
  <c r="BG440"/>
  <c r="BG439"/>
  <c r="BG438"/>
  <c r="BG437"/>
  <c r="BG436"/>
  <c r="BG435"/>
  <c r="BG434"/>
  <c r="BG433"/>
  <c r="BG432"/>
  <c r="BG431"/>
  <c r="BG430"/>
  <c r="BG429"/>
  <c r="BG428"/>
  <c r="BG427"/>
  <c r="BG426"/>
  <c r="BG425"/>
  <c r="BG424"/>
  <c r="BG423"/>
  <c r="BG422"/>
  <c r="BG421"/>
  <c r="BG420"/>
  <c r="BG419"/>
  <c r="BG418"/>
  <c r="BG417"/>
  <c r="BG416"/>
  <c r="BG415"/>
  <c r="BG414"/>
  <c r="BG413"/>
  <c r="BG412"/>
  <c r="BG410"/>
  <c r="BG409"/>
  <c r="BG408"/>
  <c r="BG407"/>
  <c r="BG405"/>
  <c r="BG404"/>
  <c r="BG403"/>
  <c r="BG402"/>
  <c r="BG401"/>
  <c r="BG400"/>
  <c r="BG399"/>
  <c r="BG398"/>
  <c r="BG397"/>
  <c r="BG396"/>
  <c r="BG395"/>
  <c r="BG394"/>
  <c r="BG393"/>
  <c r="BG392"/>
  <c r="BG391"/>
  <c r="BG390"/>
  <c r="BG389"/>
  <c r="BG388"/>
  <c r="BG387"/>
  <c r="BG386"/>
  <c r="BG385"/>
  <c r="BG384"/>
  <c r="BG383"/>
  <c r="BG382"/>
  <c r="BG381"/>
  <c r="BG380"/>
  <c r="BG379"/>
  <c r="BG378"/>
  <c r="BG377"/>
  <c r="BG376"/>
  <c r="BG375"/>
  <c r="BG374"/>
  <c r="BG373"/>
  <c r="BG372"/>
  <c r="BG371"/>
  <c r="BG370"/>
  <c r="BG369"/>
  <c r="BG368"/>
  <c r="BG367"/>
  <c r="BG366"/>
  <c r="BG365"/>
  <c r="BG364"/>
  <c r="BG363"/>
  <c r="BG362"/>
  <c r="BG361"/>
  <c r="BG360"/>
  <c r="BG359"/>
  <c r="BG358"/>
  <c r="BG357"/>
  <c r="BG356"/>
  <c r="BG355"/>
  <c r="BG354"/>
  <c r="BG353"/>
  <c r="BG352"/>
  <c r="BG351"/>
  <c r="BG349"/>
  <c r="BG348"/>
  <c r="BG347"/>
  <c r="BG346"/>
  <c r="BG345"/>
  <c r="BG344"/>
  <c r="BG343"/>
  <c r="BG342"/>
  <c r="BG341"/>
  <c r="BG340"/>
  <c r="BG339"/>
  <c r="BG338"/>
  <c r="BG337"/>
  <c r="BG336"/>
  <c r="BG335"/>
  <c r="BG334"/>
  <c r="BG333"/>
  <c r="BG332"/>
  <c r="BG331"/>
  <c r="BG330"/>
  <c r="BG329"/>
  <c r="BG328"/>
  <c r="BG327"/>
  <c r="BG326"/>
  <c r="BG325"/>
  <c r="BG324"/>
  <c r="BG323"/>
  <c r="BG322"/>
  <c r="BG321"/>
  <c r="BG320"/>
  <c r="BG319"/>
  <c r="BG318"/>
  <c r="BG316"/>
  <c r="BG315"/>
  <c r="BG314"/>
  <c r="BG313"/>
  <c r="BG312"/>
  <c r="BG311"/>
  <c r="BG310"/>
  <c r="BG309"/>
  <c r="BG308"/>
  <c r="BG307"/>
  <c r="BG306"/>
  <c r="BG305"/>
  <c r="BG304"/>
  <c r="BG303"/>
  <c r="BG302"/>
  <c r="BG301"/>
  <c r="BG300"/>
  <c r="BG299"/>
  <c r="BG298"/>
  <c r="BG297"/>
  <c r="BG296"/>
  <c r="BG295"/>
  <c r="BG294"/>
  <c r="BG293"/>
  <c r="BG292"/>
  <c r="BG291"/>
  <c r="BG290"/>
  <c r="BG289"/>
  <c r="BG288"/>
  <c r="BG287"/>
  <c r="BG286"/>
  <c r="BG285"/>
  <c r="BG284"/>
  <c r="BG283"/>
  <c r="BG282"/>
  <c r="BG281"/>
  <c r="BG280"/>
  <c r="BG279"/>
  <c r="BG278"/>
  <c r="BG277"/>
  <c r="BG276"/>
  <c r="BG275"/>
  <c r="BG274"/>
  <c r="BG273"/>
  <c r="BG272"/>
  <c r="BG271"/>
  <c r="BG270"/>
  <c r="BG269"/>
  <c r="BG268"/>
  <c r="BG267"/>
  <c r="BG266"/>
  <c r="BG265"/>
  <c r="BG264"/>
  <c r="BG263"/>
  <c r="BG262"/>
  <c r="BG261"/>
  <c r="BG260"/>
  <c r="BG259"/>
  <c r="BG258"/>
  <c r="BG257"/>
  <c r="BG256"/>
  <c r="BG255"/>
  <c r="BG254"/>
  <c r="BG253"/>
  <c r="BG252"/>
  <c r="BG251"/>
  <c r="BG250"/>
  <c r="BG249"/>
  <c r="BG248"/>
  <c r="BG247"/>
  <c r="BG246"/>
  <c r="BG245"/>
  <c r="BG244"/>
  <c r="BG243"/>
  <c r="BG242"/>
  <c r="BG239"/>
  <c r="BG238"/>
  <c r="BG237"/>
  <c r="BG236"/>
  <c r="BG235"/>
  <c r="BG234"/>
  <c r="BG233"/>
  <c r="BG232"/>
  <c r="BG231"/>
  <c r="BG230"/>
  <c r="BG229"/>
  <c r="BG228"/>
  <c r="BG227"/>
  <c r="BG226"/>
  <c r="BG225"/>
  <c r="BG224"/>
  <c r="BG223"/>
  <c r="BG222"/>
  <c r="BG221"/>
  <c r="BG220"/>
  <c r="BG219"/>
  <c r="BG218"/>
  <c r="BG217"/>
  <c r="BG216"/>
  <c r="BG215"/>
  <c r="BG212"/>
  <c r="BG211"/>
  <c r="BG210"/>
  <c r="BG209"/>
  <c r="BG208"/>
  <c r="BG207"/>
  <c r="BG206"/>
  <c r="BG205"/>
  <c r="BG204"/>
  <c r="BG203"/>
  <c r="BG202"/>
  <c r="BG196"/>
  <c r="BG195"/>
  <c r="BG194"/>
  <c r="BG193"/>
  <c r="BG192"/>
  <c r="BG190"/>
  <c r="BG189"/>
  <c r="BG188"/>
  <c r="BG187"/>
  <c r="BG186"/>
  <c r="BG185"/>
  <c r="BG184"/>
  <c r="BG183"/>
  <c r="BG182"/>
  <c r="BG181"/>
  <c r="BG180"/>
  <c r="BG179"/>
  <c r="BG178"/>
  <c r="BG177"/>
  <c r="BG176"/>
  <c r="BG175"/>
  <c r="BG174"/>
  <c r="BG173"/>
  <c r="BG172"/>
  <c r="BG171"/>
  <c r="BG170"/>
  <c r="BG169"/>
  <c r="BG168"/>
  <c r="BG167"/>
  <c r="BG166"/>
  <c r="BG165"/>
  <c r="BG164"/>
  <c r="BG160"/>
  <c r="BG159"/>
  <c r="BG158"/>
  <c r="BG157"/>
  <c r="BG156"/>
  <c r="BG155"/>
  <c r="BG154"/>
  <c r="BG153"/>
  <c r="BG151"/>
  <c r="BG150"/>
  <c r="BG149"/>
  <c r="BG148"/>
  <c r="BG147"/>
  <c r="BG146"/>
  <c r="BG145"/>
  <c r="BG143"/>
  <c r="BG142"/>
  <c r="BG141"/>
  <c r="BG140"/>
  <c r="BG139"/>
  <c r="BG138"/>
  <c r="BG137"/>
  <c r="BG136"/>
  <c r="BG135"/>
  <c r="BG134"/>
  <c r="BG133"/>
  <c r="BG132"/>
  <c r="BG131"/>
  <c r="BG130"/>
  <c r="BG129"/>
  <c r="BG128"/>
  <c r="BG127"/>
  <c r="BG126"/>
  <c r="BG125"/>
  <c r="BG124"/>
  <c r="BG123"/>
  <c r="BG122"/>
  <c r="BG121"/>
  <c r="BG120"/>
  <c r="BG119"/>
  <c r="BG118"/>
  <c r="BG117"/>
  <c r="BG116"/>
  <c r="BG115"/>
  <c r="BG114"/>
  <c r="BG113"/>
  <c r="BG112"/>
  <c r="BG111"/>
  <c r="BG110"/>
  <c r="BG109"/>
  <c r="BG108"/>
  <c r="BG107"/>
  <c r="BG106"/>
  <c r="BG105"/>
  <c r="BG104"/>
  <c r="BG103"/>
  <c r="BG102"/>
  <c r="BG101"/>
  <c r="BG100"/>
  <c r="BG99"/>
  <c r="BG98"/>
  <c r="BG97"/>
  <c r="BG96"/>
  <c r="BG95"/>
  <c r="BG94"/>
  <c r="BG93"/>
  <c r="BG92"/>
  <c r="BG91"/>
  <c r="BG90"/>
  <c r="BG89"/>
  <c r="BG88"/>
  <c r="BG87"/>
  <c r="BG86"/>
  <c r="BG85"/>
  <c r="BG84"/>
  <c r="BG83"/>
  <c r="BG82"/>
  <c r="BG78"/>
  <c r="BG77"/>
  <c r="BG76"/>
  <c r="BG75"/>
  <c r="BG74"/>
  <c r="BG73"/>
  <c r="BG72"/>
  <c r="BG71"/>
  <c r="BG70"/>
  <c r="BG69"/>
  <c r="BG68"/>
  <c r="BG67"/>
  <c r="BG64"/>
  <c r="BG63"/>
  <c r="BG61"/>
  <c r="BG60"/>
  <c r="BG59"/>
  <c r="BG57"/>
  <c r="BG56"/>
  <c r="BG55"/>
  <c r="BG54"/>
  <c r="BG53"/>
  <c r="BG52"/>
  <c r="BG51"/>
  <c r="BG50"/>
  <c r="BG49"/>
  <c r="BG48"/>
  <c r="BG47"/>
  <c r="BG46"/>
  <c r="BG45"/>
  <c r="BG44"/>
  <c r="BG43"/>
  <c r="BG42"/>
  <c r="BG41"/>
  <c r="BG40"/>
  <c r="BG39"/>
  <c r="BG38"/>
  <c r="BG37"/>
  <c r="BG36"/>
  <c r="BG34"/>
  <c r="BG33"/>
  <c r="BG32"/>
  <c r="BG30"/>
  <c r="BG28"/>
  <c r="BG26"/>
  <c r="BG25"/>
  <c r="BG24"/>
  <c r="BG23"/>
  <c r="BG22"/>
  <c r="BG21"/>
  <c r="BG20"/>
  <c r="BG18"/>
  <c r="BG17"/>
  <c r="BG16"/>
  <c r="BG15"/>
  <c r="BG14"/>
  <c r="BG13"/>
  <c r="BG12"/>
  <c r="BG11"/>
  <c r="BG10"/>
  <c r="BG9"/>
  <c r="BG8"/>
  <c r="BE598"/>
  <c r="BE597"/>
  <c r="BE596"/>
  <c r="BE595"/>
  <c r="BE594"/>
  <c r="BE593"/>
  <c r="BE592"/>
  <c r="BE591"/>
  <c r="BE590"/>
  <c r="BE589"/>
  <c r="BE588"/>
  <c r="BE587"/>
  <c r="BE586"/>
  <c r="BE585"/>
  <c r="BE584"/>
  <c r="BE583"/>
  <c r="BE582"/>
  <c r="BE581"/>
  <c r="BE580"/>
  <c r="BE579"/>
  <c r="BE578"/>
  <c r="BE577"/>
  <c r="BE576"/>
  <c r="BE575"/>
  <c r="BE574"/>
  <c r="BE573"/>
  <c r="BE572"/>
  <c r="BE571"/>
  <c r="BE570"/>
  <c r="BE569"/>
  <c r="BE568"/>
  <c r="BE567"/>
  <c r="BE566"/>
  <c r="BE565"/>
  <c r="BE564"/>
  <c r="BE563"/>
  <c r="BE562"/>
  <c r="BE561"/>
  <c r="BE560"/>
  <c r="BE559"/>
  <c r="BE558"/>
  <c r="BE557"/>
  <c r="BE556"/>
  <c r="BE555"/>
  <c r="BE554"/>
  <c r="BE553"/>
  <c r="BE552"/>
  <c r="BE551"/>
  <c r="BE550"/>
  <c r="BE549"/>
  <c r="BE548"/>
  <c r="BE546"/>
  <c r="BE545"/>
  <c r="BE544"/>
  <c r="BE543"/>
  <c r="BE542"/>
  <c r="BE541"/>
  <c r="BE539"/>
  <c r="BE538"/>
  <c r="BE537"/>
  <c r="BE536"/>
  <c r="BE535"/>
  <c r="BE534"/>
  <c r="BE533"/>
  <c r="BE532"/>
  <c r="BE531"/>
  <c r="BE530"/>
  <c r="BE529"/>
  <c r="BE528"/>
  <c r="BE527"/>
  <c r="BE526"/>
  <c r="BE525"/>
  <c r="BE524"/>
  <c r="BE523"/>
  <c r="BE522"/>
  <c r="BE521"/>
  <c r="BE520"/>
  <c r="BE519"/>
  <c r="BE518"/>
  <c r="BE517"/>
  <c r="BE516"/>
  <c r="BE515"/>
  <c r="BE514"/>
  <c r="BE513"/>
  <c r="BE512"/>
  <c r="BE511"/>
  <c r="BE510"/>
  <c r="BE509"/>
  <c r="BE508"/>
  <c r="BE507"/>
  <c r="BE506"/>
  <c r="BE505"/>
  <c r="BE504"/>
  <c r="BE503"/>
  <c r="BE502"/>
  <c r="BE501"/>
  <c r="BE500"/>
  <c r="BE499"/>
  <c r="BE498"/>
  <c r="BE497"/>
  <c r="BE496"/>
  <c r="BE495"/>
  <c r="BE494"/>
  <c r="BE493"/>
  <c r="BE492"/>
  <c r="BE491"/>
  <c r="BE490"/>
  <c r="BE489"/>
  <c r="BE488"/>
  <c r="BE487"/>
  <c r="BE486"/>
  <c r="BE485"/>
  <c r="BE484"/>
  <c r="BE483"/>
  <c r="BE482"/>
  <c r="BE481"/>
  <c r="BE480"/>
  <c r="BE479"/>
  <c r="BE478"/>
  <c r="BE476"/>
  <c r="BE475"/>
  <c r="BE474"/>
  <c r="BE473"/>
  <c r="BE472"/>
  <c r="BE471"/>
  <c r="BE470"/>
  <c r="BE469"/>
  <c r="BE468"/>
  <c r="BE467"/>
  <c r="BE466"/>
  <c r="BE465"/>
  <c r="BE464"/>
  <c r="BE463"/>
  <c r="BE462"/>
  <c r="BE461"/>
  <c r="BE460"/>
  <c r="BE459"/>
  <c r="BE458"/>
  <c r="BE457"/>
  <c r="BE456"/>
  <c r="BE455"/>
  <c r="BE454"/>
  <c r="BE453"/>
  <c r="BE452"/>
  <c r="BE451"/>
  <c r="BE450"/>
  <c r="BE449"/>
  <c r="BE448"/>
  <c r="BE447"/>
  <c r="BE446"/>
  <c r="BE445"/>
  <c r="BE444"/>
  <c r="BE443"/>
  <c r="BE442"/>
  <c r="BE441"/>
  <c r="BE440"/>
  <c r="BE439"/>
  <c r="BE438"/>
  <c r="BE437"/>
  <c r="BE436"/>
  <c r="BE435"/>
  <c r="BE434"/>
  <c r="BE433"/>
  <c r="BE432"/>
  <c r="BE431"/>
  <c r="BE430"/>
  <c r="BE429"/>
  <c r="BE427"/>
  <c r="BE426"/>
  <c r="BE425"/>
  <c r="BE424"/>
  <c r="BE423"/>
  <c r="BE422"/>
  <c r="BE421"/>
  <c r="BE420"/>
  <c r="BE419"/>
  <c r="BE418"/>
  <c r="BE417"/>
  <c r="BE416"/>
  <c r="BE415"/>
  <c r="BE414"/>
  <c r="BE413"/>
  <c r="BE412"/>
  <c r="BE410"/>
  <c r="BE409"/>
  <c r="BE408"/>
  <c r="BE407"/>
  <c r="BE405"/>
  <c r="BE404"/>
  <c r="BE403"/>
  <c r="BE402"/>
  <c r="BE401"/>
  <c r="BE400"/>
  <c r="BE399"/>
  <c r="BE398"/>
  <c r="BE397"/>
  <c r="BE396"/>
  <c r="BE395"/>
  <c r="BE394"/>
  <c r="BE393"/>
  <c r="BE392"/>
  <c r="BE390"/>
  <c r="BE389"/>
  <c r="BE388"/>
  <c r="BE387"/>
  <c r="BE386"/>
  <c r="BE385"/>
  <c r="BE384"/>
  <c r="BE383"/>
  <c r="BE382"/>
  <c r="BE381"/>
  <c r="BE380"/>
  <c r="BE379"/>
  <c r="BE378"/>
  <c r="BE377"/>
  <c r="BE376"/>
  <c r="BE375"/>
  <c r="BE374"/>
  <c r="BE373"/>
  <c r="BE372"/>
  <c r="BE371"/>
  <c r="BE370"/>
  <c r="BE369"/>
  <c r="BE368"/>
  <c r="BE367"/>
  <c r="BE366"/>
  <c r="BE365"/>
  <c r="BE364"/>
  <c r="BE363"/>
  <c r="BE362"/>
  <c r="BE361"/>
  <c r="BE360"/>
  <c r="BE359"/>
  <c r="BE358"/>
  <c r="BE357"/>
  <c r="BE356"/>
  <c r="BE355"/>
  <c r="BE354"/>
  <c r="BE353"/>
  <c r="BE352"/>
  <c r="BE351"/>
  <c r="BE349"/>
  <c r="BE348"/>
  <c r="BE347"/>
  <c r="BE346"/>
  <c r="BE345"/>
  <c r="BE344"/>
  <c r="BE343"/>
  <c r="BE342"/>
  <c r="BE341"/>
  <c r="BE340"/>
  <c r="BE339"/>
  <c r="BE338"/>
  <c r="BE337"/>
  <c r="BE336"/>
  <c r="BE335"/>
  <c r="BE334"/>
  <c r="BE333"/>
  <c r="BE332"/>
  <c r="BE331"/>
  <c r="BE330"/>
  <c r="BE329"/>
  <c r="BE328"/>
  <c r="BE327"/>
  <c r="BE326"/>
  <c r="BE325"/>
  <c r="BE324"/>
  <c r="BE323"/>
  <c r="BE322"/>
  <c r="BE321"/>
  <c r="BE320"/>
  <c r="BE319"/>
  <c r="BE318"/>
  <c r="BE316"/>
  <c r="BE315"/>
  <c r="BE314"/>
  <c r="BE313"/>
  <c r="BE312"/>
  <c r="BE311"/>
  <c r="BE310"/>
  <c r="BE309"/>
  <c r="BE308"/>
  <c r="BE307"/>
  <c r="BE306"/>
  <c r="BE305"/>
  <c r="BE304"/>
  <c r="BE303"/>
  <c r="BE302"/>
  <c r="BE301"/>
  <c r="BE300"/>
  <c r="BE299"/>
  <c r="BE298"/>
  <c r="BE297"/>
  <c r="BE296"/>
  <c r="BE295"/>
  <c r="BE294"/>
  <c r="BE293"/>
  <c r="BE292"/>
  <c r="BE291"/>
  <c r="BE290"/>
  <c r="BE289"/>
  <c r="BE288"/>
  <c r="BE287"/>
  <c r="BE286"/>
  <c r="BE285"/>
  <c r="BE284"/>
  <c r="BE283"/>
  <c r="BE282"/>
  <c r="BE281"/>
  <c r="BE280"/>
  <c r="BE279"/>
  <c r="BE278"/>
  <c r="BE277"/>
  <c r="BE276"/>
  <c r="BE275"/>
  <c r="BE274"/>
  <c r="BE273"/>
  <c r="BE272"/>
  <c r="BE271"/>
  <c r="BE270"/>
  <c r="BE269"/>
  <c r="BE268"/>
  <c r="BE267"/>
  <c r="BE266"/>
  <c r="BE265"/>
  <c r="BE264"/>
  <c r="BE263"/>
  <c r="BE262"/>
  <c r="BE261"/>
  <c r="BE260"/>
  <c r="BE259"/>
  <c r="BE258"/>
  <c r="BE257"/>
  <c r="BE256"/>
  <c r="BE255"/>
  <c r="BE254"/>
  <c r="BE253"/>
  <c r="BE252"/>
  <c r="BE251"/>
  <c r="BE250"/>
  <c r="BE249"/>
  <c r="BE248"/>
  <c r="BE247"/>
  <c r="BE246"/>
  <c r="BE245"/>
  <c r="BE244"/>
  <c r="BE243"/>
  <c r="BE242"/>
  <c r="BE239"/>
  <c r="BE238"/>
  <c r="BE237"/>
  <c r="BE236"/>
  <c r="BE235"/>
  <c r="BE234"/>
  <c r="BE233"/>
  <c r="BE232"/>
  <c r="BE231"/>
  <c r="BE230"/>
  <c r="BE229"/>
  <c r="BE228"/>
  <c r="BE227"/>
  <c r="BE226"/>
  <c r="BE225"/>
  <c r="BE224"/>
  <c r="BE223"/>
  <c r="BE222"/>
  <c r="BE221"/>
  <c r="BE220"/>
  <c r="BE219"/>
  <c r="BE218"/>
  <c r="BE217"/>
  <c r="BE216"/>
  <c r="BE215"/>
  <c r="BE212"/>
  <c r="BE211"/>
  <c r="BE210"/>
  <c r="BE209"/>
  <c r="BE208"/>
  <c r="BE207"/>
  <c r="BE206"/>
  <c r="BE205"/>
  <c r="BE204"/>
  <c r="BE203"/>
  <c r="BE202"/>
  <c r="BE196"/>
  <c r="BE195"/>
  <c r="BE194"/>
  <c r="BE193"/>
  <c r="BE192"/>
  <c r="BE190"/>
  <c r="BE189"/>
  <c r="BE188"/>
  <c r="BE187"/>
  <c r="BE186"/>
  <c r="BE185"/>
  <c r="BE184"/>
  <c r="BE183"/>
  <c r="BE182"/>
  <c r="BE181"/>
  <c r="BE180"/>
  <c r="BE179"/>
  <c r="BE178"/>
  <c r="BE177"/>
  <c r="BE176"/>
  <c r="BE175"/>
  <c r="BE174"/>
  <c r="BE173"/>
  <c r="BE172"/>
  <c r="BE171"/>
  <c r="BE170"/>
  <c r="BE169"/>
  <c r="BE168"/>
  <c r="BE167"/>
  <c r="BE166"/>
  <c r="BE165"/>
  <c r="BE164"/>
  <c r="BE160"/>
  <c r="BE159"/>
  <c r="BE158"/>
  <c r="BE157"/>
  <c r="BE156"/>
  <c r="BE155"/>
  <c r="BE154"/>
  <c r="BE153"/>
  <c r="BE151"/>
  <c r="BE150"/>
  <c r="BE149"/>
  <c r="BE148"/>
  <c r="BE147"/>
  <c r="BE146"/>
  <c r="BE145"/>
  <c r="BE143"/>
  <c r="BE142"/>
  <c r="BE141"/>
  <c r="BE140"/>
  <c r="BE139"/>
  <c r="BE138"/>
  <c r="BE137"/>
  <c r="BE136"/>
  <c r="BE135"/>
  <c r="BE134"/>
  <c r="BE133"/>
  <c r="BE132"/>
  <c r="BE131"/>
  <c r="BE130"/>
  <c r="BE129"/>
  <c r="BE128"/>
  <c r="BE127"/>
  <c r="BE126"/>
  <c r="BE125"/>
  <c r="BE124"/>
  <c r="BE123"/>
  <c r="BE122"/>
  <c r="BE121"/>
  <c r="BE120"/>
  <c r="BE119"/>
  <c r="BE118"/>
  <c r="BE117"/>
  <c r="BE116"/>
  <c r="BE115"/>
  <c r="BE114"/>
  <c r="BE113"/>
  <c r="BE112"/>
  <c r="BE111"/>
  <c r="BE110"/>
  <c r="BE109"/>
  <c r="BE108"/>
  <c r="BE107"/>
  <c r="BE106"/>
  <c r="BE105"/>
  <c r="BE104"/>
  <c r="BE103"/>
  <c r="BE102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BE82"/>
  <c r="BE78"/>
  <c r="BE77"/>
  <c r="BE76"/>
  <c r="BE75"/>
  <c r="BE74"/>
  <c r="BE73"/>
  <c r="BE72"/>
  <c r="BE71"/>
  <c r="BE70"/>
  <c r="BE69"/>
  <c r="BE68"/>
  <c r="BE67"/>
  <c r="BE66"/>
  <c r="BE64"/>
  <c r="BE63"/>
  <c r="BE62"/>
  <c r="BE61"/>
  <c r="BE60"/>
  <c r="BE58"/>
  <c r="BE56"/>
  <c r="BE54"/>
  <c r="BE52"/>
  <c r="BE51"/>
  <c r="BE50"/>
  <c r="BE48"/>
  <c r="BE46"/>
  <c r="BE44"/>
  <c r="BE43"/>
  <c r="BE42"/>
  <c r="BE40"/>
  <c r="BE38"/>
  <c r="BE37"/>
  <c r="BE36"/>
  <c r="BE35"/>
  <c r="BE34"/>
  <c r="BE33"/>
  <c r="BE32"/>
  <c r="BE31"/>
  <c r="BE30"/>
  <c r="BE29"/>
  <c r="BE28"/>
  <c r="BE27"/>
  <c r="BE26"/>
  <c r="BE24"/>
  <c r="BE23"/>
  <c r="BE22"/>
  <c r="BE20"/>
  <c r="BE19"/>
  <c r="BE18"/>
  <c r="BE16"/>
  <c r="BE14"/>
  <c r="BE12"/>
  <c r="BE11"/>
  <c r="BE10"/>
  <c r="BE9"/>
  <c r="BE8"/>
  <c r="BC598"/>
  <c r="BC597"/>
  <c r="BC596"/>
  <c r="BC595"/>
  <c r="BC594"/>
  <c r="BC593"/>
  <c r="BC592"/>
  <c r="BC591"/>
  <c r="BC590"/>
  <c r="BC589"/>
  <c r="BC588"/>
  <c r="BC587"/>
  <c r="BC586"/>
  <c r="BC585"/>
  <c r="BC584"/>
  <c r="BC583"/>
  <c r="BC582"/>
  <c r="BC581"/>
  <c r="BC580"/>
  <c r="BC579"/>
  <c r="BC578"/>
  <c r="BC577"/>
  <c r="BC576"/>
  <c r="BC575"/>
  <c r="BC574"/>
  <c r="BC573"/>
  <c r="BC572"/>
  <c r="BC571"/>
  <c r="BC570"/>
  <c r="BC569"/>
  <c r="BC568"/>
  <c r="BC567"/>
  <c r="BC566"/>
  <c r="BC565"/>
  <c r="BC564"/>
  <c r="BC563"/>
  <c r="BC562"/>
  <c r="BC561"/>
  <c r="BC560"/>
  <c r="BC559"/>
  <c r="BC558"/>
  <c r="BC557"/>
  <c r="BC556"/>
  <c r="BC555"/>
  <c r="BC554"/>
  <c r="BC553"/>
  <c r="BC552"/>
  <c r="BC551"/>
  <c r="BC550"/>
  <c r="BC549"/>
  <c r="BC548"/>
  <c r="BC546"/>
  <c r="BC545"/>
  <c r="BC544"/>
  <c r="BC543"/>
  <c r="BC542"/>
  <c r="BC541"/>
  <c r="BC539"/>
  <c r="BC538"/>
  <c r="BC537"/>
  <c r="BC536"/>
  <c r="BC535"/>
  <c r="BC534"/>
  <c r="BC533"/>
  <c r="BC532"/>
  <c r="BC531"/>
  <c r="BC530"/>
  <c r="BC529"/>
  <c r="BC528"/>
  <c r="BC527"/>
  <c r="BC526"/>
  <c r="BC525"/>
  <c r="BC524"/>
  <c r="BC523"/>
  <c r="BC522"/>
  <c r="BC521"/>
  <c r="BC520"/>
  <c r="BC519"/>
  <c r="BC518"/>
  <c r="BC517"/>
  <c r="BC516"/>
  <c r="BC515"/>
  <c r="BC514"/>
  <c r="BC513"/>
  <c r="BC512"/>
  <c r="BC511"/>
  <c r="BC510"/>
  <c r="BC509"/>
  <c r="BC508"/>
  <c r="BC507"/>
  <c r="BC506"/>
  <c r="BC505"/>
  <c r="BC504"/>
  <c r="BC503"/>
  <c r="BC502"/>
  <c r="BC501"/>
  <c r="BC500"/>
  <c r="BC499"/>
  <c r="BC498"/>
  <c r="BC497"/>
  <c r="BC496"/>
  <c r="BC495"/>
  <c r="BC494"/>
  <c r="BC493"/>
  <c r="BC492"/>
  <c r="BC491"/>
  <c r="BC490"/>
  <c r="BC489"/>
  <c r="BC488"/>
  <c r="BC487"/>
  <c r="BC486"/>
  <c r="BC485"/>
  <c r="BC484"/>
  <c r="BC483"/>
  <c r="BC482"/>
  <c r="BC481"/>
  <c r="BC480"/>
  <c r="BC479"/>
  <c r="BC478"/>
  <c r="BC476"/>
  <c r="BC475"/>
  <c r="BC474"/>
  <c r="BC473"/>
  <c r="BC472"/>
  <c r="BC471"/>
  <c r="BC470"/>
  <c r="BC469"/>
  <c r="BC468"/>
  <c r="BC467"/>
  <c r="BC466"/>
  <c r="BC465"/>
  <c r="BC464"/>
  <c r="BC463"/>
  <c r="BC462"/>
  <c r="BC461"/>
  <c r="BC460"/>
  <c r="BC459"/>
  <c r="BC458"/>
  <c r="BC457"/>
  <c r="BC456"/>
  <c r="BC455"/>
  <c r="BC454"/>
  <c r="BC453"/>
  <c r="BC452"/>
  <c r="BC451"/>
  <c r="BC450"/>
  <c r="BC449"/>
  <c r="BC448"/>
  <c r="BC447"/>
  <c r="BC446"/>
  <c r="BC445"/>
  <c r="BC444"/>
  <c r="BC443"/>
  <c r="BC442"/>
  <c r="BC441"/>
  <c r="BC440"/>
  <c r="BC439"/>
  <c r="BC438"/>
  <c r="BC437"/>
  <c r="BC436"/>
  <c r="BC435"/>
  <c r="BC434"/>
  <c r="BC433"/>
  <c r="BC432"/>
  <c r="BC431"/>
  <c r="BC430"/>
  <c r="BC429"/>
  <c r="BC428"/>
  <c r="BC427"/>
  <c r="BC426"/>
  <c r="BC425"/>
  <c r="BC424"/>
  <c r="BC423"/>
  <c r="BC422"/>
  <c r="BC421"/>
  <c r="BC420"/>
  <c r="BC419"/>
  <c r="BC418"/>
  <c r="BC417"/>
  <c r="BC416"/>
  <c r="BC415"/>
  <c r="BC414"/>
  <c r="BC413"/>
  <c r="BC412"/>
  <c r="BC410"/>
  <c r="BC409"/>
  <c r="BC408"/>
  <c r="BC407"/>
  <c r="BC405"/>
  <c r="BC404"/>
  <c r="BC403"/>
  <c r="BC402"/>
  <c r="BC401"/>
  <c r="BC400"/>
  <c r="BC399"/>
  <c r="BC398"/>
  <c r="BC397"/>
  <c r="BC396"/>
  <c r="BC395"/>
  <c r="BC394"/>
  <c r="BC393"/>
  <c r="BC392"/>
  <c r="BC391"/>
  <c r="BC390"/>
  <c r="BC389"/>
  <c r="BC388"/>
  <c r="BC387"/>
  <c r="BC386"/>
  <c r="BC385"/>
  <c r="BC384"/>
  <c r="BC383"/>
  <c r="BC382"/>
  <c r="BC381"/>
  <c r="BC380"/>
  <c r="BC378"/>
  <c r="BC377"/>
  <c r="BC376"/>
  <c r="BC375"/>
  <c r="BC374"/>
  <c r="BC373"/>
  <c r="BC372"/>
  <c r="BC371"/>
  <c r="BC370"/>
  <c r="BC369"/>
  <c r="BC368"/>
  <c r="BC367"/>
  <c r="BC366"/>
  <c r="BC365"/>
  <c r="BC364"/>
  <c r="BC363"/>
  <c r="BC362"/>
  <c r="BC361"/>
  <c r="BC360"/>
  <c r="BC359"/>
  <c r="BC358"/>
  <c r="BC357"/>
  <c r="BC356"/>
  <c r="BC355"/>
  <c r="BC354"/>
  <c r="BC353"/>
  <c r="BC352"/>
  <c r="BC351"/>
  <c r="BC349"/>
  <c r="BC348"/>
  <c r="BC347"/>
  <c r="BC346"/>
  <c r="BC345"/>
  <c r="BC344"/>
  <c r="BC343"/>
  <c r="BC342"/>
  <c r="BC341"/>
  <c r="BC340"/>
  <c r="BC339"/>
  <c r="BC338"/>
  <c r="BC337"/>
  <c r="BC336"/>
  <c r="BC335"/>
  <c r="BC334"/>
  <c r="BC333"/>
  <c r="BC332"/>
  <c r="BC331"/>
  <c r="BC330"/>
  <c r="BC329"/>
  <c r="BC328"/>
  <c r="BC327"/>
  <c r="BC326"/>
  <c r="BC325"/>
  <c r="BC324"/>
  <c r="BC323"/>
  <c r="BC322"/>
  <c r="BC321"/>
  <c r="BC320"/>
  <c r="BC319"/>
  <c r="BC318"/>
  <c r="BC316"/>
  <c r="BC315"/>
  <c r="BC314"/>
  <c r="BC313"/>
  <c r="BC312"/>
  <c r="BC311"/>
  <c r="BC310"/>
  <c r="BC309"/>
  <c r="BC308"/>
  <c r="BC307"/>
  <c r="BC306"/>
  <c r="BC305"/>
  <c r="BC304"/>
  <c r="BC303"/>
  <c r="BC302"/>
  <c r="BC301"/>
  <c r="BC300"/>
  <c r="BC299"/>
  <c r="BC298"/>
  <c r="BC297"/>
  <c r="BC296"/>
  <c r="BC295"/>
  <c r="BC294"/>
  <c r="BC293"/>
  <c r="BC292"/>
  <c r="BC291"/>
  <c r="BC290"/>
  <c r="BC289"/>
  <c r="BC288"/>
  <c r="BC287"/>
  <c r="BC286"/>
  <c r="BC285"/>
  <c r="BC284"/>
  <c r="BC283"/>
  <c r="BC282"/>
  <c r="BC281"/>
  <c r="BC280"/>
  <c r="BC279"/>
  <c r="BC278"/>
  <c r="BC277"/>
  <c r="BC276"/>
  <c r="BC275"/>
  <c r="BC274"/>
  <c r="BC273"/>
  <c r="BC272"/>
  <c r="BC271"/>
  <c r="BC270"/>
  <c r="BC269"/>
  <c r="BC268"/>
  <c r="BC267"/>
  <c r="BC266"/>
  <c r="BC265"/>
  <c r="BC264"/>
  <c r="BC263"/>
  <c r="BC262"/>
  <c r="BC261"/>
  <c r="BC260"/>
  <c r="BC259"/>
  <c r="BC258"/>
  <c r="BC257"/>
  <c r="BC256"/>
  <c r="BC255"/>
  <c r="BC254"/>
  <c r="BC253"/>
  <c r="BC252"/>
  <c r="BC251"/>
  <c r="BC250"/>
  <c r="BC249"/>
  <c r="BC248"/>
  <c r="BC247"/>
  <c r="BC246"/>
  <c r="BC245"/>
  <c r="BC244"/>
  <c r="BC243"/>
  <c r="BC242"/>
  <c r="BC239"/>
  <c r="BC238"/>
  <c r="BC237"/>
  <c r="BC236"/>
  <c r="BC235"/>
  <c r="BC234"/>
  <c r="BC233"/>
  <c r="BC232"/>
  <c r="BC231"/>
  <c r="BC230"/>
  <c r="BC229"/>
  <c r="BC228"/>
  <c r="BC227"/>
  <c r="BC226"/>
  <c r="BC224"/>
  <c r="BC223"/>
  <c r="BC222"/>
  <c r="BC221"/>
  <c r="BC220"/>
  <c r="BC219"/>
  <c r="BC218"/>
  <c r="BC217"/>
  <c r="BC216"/>
  <c r="BC215"/>
  <c r="BC212"/>
  <c r="BC211"/>
  <c r="BC210"/>
  <c r="BC209"/>
  <c r="BC208"/>
  <c r="BC207"/>
  <c r="BC206"/>
  <c r="BC205"/>
  <c r="BC204"/>
  <c r="BC203"/>
  <c r="BC202"/>
  <c r="BC196"/>
  <c r="BC195"/>
  <c r="BC194"/>
  <c r="BC193"/>
  <c r="BC192"/>
  <c r="BC190"/>
  <c r="BC189"/>
  <c r="BC188"/>
  <c r="BC187"/>
  <c r="BC186"/>
  <c r="BC185"/>
  <c r="BC184"/>
  <c r="BC183"/>
  <c r="BC182"/>
  <c r="BC181"/>
  <c r="BC180"/>
  <c r="BC179"/>
  <c r="BC178"/>
  <c r="BC177"/>
  <c r="BC176"/>
  <c r="BC175"/>
  <c r="BC174"/>
  <c r="BC173"/>
  <c r="BC172"/>
  <c r="BC171"/>
  <c r="BC170"/>
  <c r="BC169"/>
  <c r="BC168"/>
  <c r="BC167"/>
  <c r="BC166"/>
  <c r="BC165"/>
  <c r="BC164"/>
  <c r="BC160"/>
  <c r="BC159"/>
  <c r="BC158"/>
  <c r="BC157"/>
  <c r="BC156"/>
  <c r="BC155"/>
  <c r="BC154"/>
  <c r="BC153"/>
  <c r="BC151"/>
  <c r="BC150"/>
  <c r="BC149"/>
  <c r="BC148"/>
  <c r="BC147"/>
  <c r="BC146"/>
  <c r="BC145"/>
  <c r="BC143"/>
  <c r="BC142"/>
  <c r="BC141"/>
  <c r="BC140"/>
  <c r="BC139"/>
  <c r="BC138"/>
  <c r="BC137"/>
  <c r="BC136"/>
  <c r="BC135"/>
  <c r="BC134"/>
  <c r="BC133"/>
  <c r="BC131"/>
  <c r="BC130"/>
  <c r="BC129"/>
  <c r="BC128"/>
  <c r="BC127"/>
  <c r="BC126"/>
  <c r="BC125"/>
  <c r="BC124"/>
  <c r="BC123"/>
  <c r="BC122"/>
  <c r="BC120"/>
  <c r="BC119"/>
  <c r="BC118"/>
  <c r="BC117"/>
  <c r="BC116"/>
  <c r="BC115"/>
  <c r="BC114"/>
  <c r="BC113"/>
  <c r="BC112"/>
  <c r="BC111"/>
  <c r="BC110"/>
  <c r="BC109"/>
  <c r="BC108"/>
  <c r="BC107"/>
  <c r="BC106"/>
  <c r="BC105"/>
  <c r="BC104"/>
  <c r="BC103"/>
  <c r="BC102"/>
  <c r="BC101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3"/>
  <c r="BC82"/>
  <c r="BC78"/>
  <c r="BC77"/>
  <c r="BC76"/>
  <c r="BC75"/>
  <c r="BC74"/>
  <c r="BC73"/>
  <c r="BC72"/>
  <c r="BC71"/>
  <c r="BC70"/>
  <c r="BC69"/>
  <c r="BC68"/>
  <c r="BC67"/>
  <c r="BC64"/>
  <c r="BC63"/>
  <c r="BC61"/>
  <c r="BC60"/>
  <c r="BC59"/>
  <c r="BC57"/>
  <c r="BC56"/>
  <c r="BC55"/>
  <c r="BC54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4"/>
  <c r="BC33"/>
  <c r="BC32"/>
  <c r="BC30"/>
  <c r="BC28"/>
  <c r="BC26"/>
  <c r="BC25"/>
  <c r="BC24"/>
  <c r="BC23"/>
  <c r="BC22"/>
  <c r="BC21"/>
  <c r="BC20"/>
  <c r="BC18"/>
  <c r="BC17"/>
  <c r="BC16"/>
  <c r="BC15"/>
  <c r="BC14"/>
  <c r="BC13"/>
  <c r="BC12"/>
  <c r="BC11"/>
  <c r="BC10"/>
  <c r="BC9"/>
  <c r="BC8"/>
  <c r="BA598"/>
  <c r="BA597"/>
  <c r="BA596"/>
  <c r="BA595"/>
  <c r="BA594"/>
  <c r="BA593"/>
  <c r="BA592"/>
  <c r="BA591"/>
  <c r="BA590"/>
  <c r="BA589"/>
  <c r="BA588"/>
  <c r="BA587"/>
  <c r="BA586"/>
  <c r="BA585"/>
  <c r="BA584"/>
  <c r="BA583"/>
  <c r="BA582"/>
  <c r="BA581"/>
  <c r="BA580"/>
  <c r="BA579"/>
  <c r="BA578"/>
  <c r="BA577"/>
  <c r="BA576"/>
  <c r="BA575"/>
  <c r="BA574"/>
  <c r="BA573"/>
  <c r="BA572"/>
  <c r="BA571"/>
  <c r="BA570"/>
  <c r="BA569"/>
  <c r="BA568"/>
  <c r="BA567"/>
  <c r="BA566"/>
  <c r="BA565"/>
  <c r="BA564"/>
  <c r="BA563"/>
  <c r="BA562"/>
  <c r="BA561"/>
  <c r="BA560"/>
  <c r="BA559"/>
  <c r="BA558"/>
  <c r="BA557"/>
  <c r="BA556"/>
  <c r="BA555"/>
  <c r="BA554"/>
  <c r="BA553"/>
  <c r="BA552"/>
  <c r="BA551"/>
  <c r="BA550"/>
  <c r="BA549"/>
  <c r="BA548"/>
  <c r="BA546"/>
  <c r="BA545"/>
  <c r="BA544"/>
  <c r="BA543"/>
  <c r="BA542"/>
  <c r="BA541"/>
  <c r="BA539"/>
  <c r="BA538"/>
  <c r="BA537"/>
  <c r="BA536"/>
  <c r="BA535"/>
  <c r="BA534"/>
  <c r="BA533"/>
  <c r="BA532"/>
  <c r="BA531"/>
  <c r="BA530"/>
  <c r="BA529"/>
  <c r="BA528"/>
  <c r="BA527"/>
  <c r="BA526"/>
  <c r="BA525"/>
  <c r="BA524"/>
  <c r="BA523"/>
  <c r="BA522"/>
  <c r="BA521"/>
  <c r="BA520"/>
  <c r="BA519"/>
  <c r="BA518"/>
  <c r="BA517"/>
  <c r="BA516"/>
  <c r="BA515"/>
  <c r="BA514"/>
  <c r="BA513"/>
  <c r="BA512"/>
  <c r="BA511"/>
  <c r="BA510"/>
  <c r="BA509"/>
  <c r="BA508"/>
  <c r="BA507"/>
  <c r="BA506"/>
  <c r="BA505"/>
  <c r="BA504"/>
  <c r="BA503"/>
  <c r="BA502"/>
  <c r="BA501"/>
  <c r="BA500"/>
  <c r="BA499"/>
  <c r="BA498"/>
  <c r="BA497"/>
  <c r="BA496"/>
  <c r="BA495"/>
  <c r="BA494"/>
  <c r="BA493"/>
  <c r="BA492"/>
  <c r="BA491"/>
  <c r="BA490"/>
  <c r="BA489"/>
  <c r="BA488"/>
  <c r="BA487"/>
  <c r="BA486"/>
  <c r="BA485"/>
  <c r="BA484"/>
  <c r="BA483"/>
  <c r="BA482"/>
  <c r="BA481"/>
  <c r="BA480"/>
  <c r="BA479"/>
  <c r="BA478"/>
  <c r="BA476"/>
  <c r="BA475"/>
  <c r="BA474"/>
  <c r="BA473"/>
  <c r="BA472"/>
  <c r="BA471"/>
  <c r="BA470"/>
  <c r="BA469"/>
  <c r="BA468"/>
  <c r="BA467"/>
  <c r="BA466"/>
  <c r="BA465"/>
  <c r="BA464"/>
  <c r="BA463"/>
  <c r="BA462"/>
  <c r="BA461"/>
  <c r="BA460"/>
  <c r="BA459"/>
  <c r="BA458"/>
  <c r="BA457"/>
  <c r="BA456"/>
  <c r="BA455"/>
  <c r="BA454"/>
  <c r="BA453"/>
  <c r="BA452"/>
  <c r="BA451"/>
  <c r="BA450"/>
  <c r="BA449"/>
  <c r="BA448"/>
  <c r="BA447"/>
  <c r="BA446"/>
  <c r="BA445"/>
  <c r="BA444"/>
  <c r="BA443"/>
  <c r="BA442"/>
  <c r="BA441"/>
  <c r="BA440"/>
  <c r="BA439"/>
  <c r="BA438"/>
  <c r="BA437"/>
  <c r="BA436"/>
  <c r="BA435"/>
  <c r="BA434"/>
  <c r="BA433"/>
  <c r="BA432"/>
  <c r="BA431"/>
  <c r="BA430"/>
  <c r="BA429"/>
  <c r="BA428"/>
  <c r="BA427"/>
  <c r="BA426"/>
  <c r="BA425"/>
  <c r="BA424"/>
  <c r="BA423"/>
  <c r="BA422"/>
  <c r="BA421"/>
  <c r="BA420"/>
  <c r="BA419"/>
  <c r="BA418"/>
  <c r="BA417"/>
  <c r="BA416"/>
  <c r="BA415"/>
  <c r="BA414"/>
  <c r="BA413"/>
  <c r="BA412"/>
  <c r="BA410"/>
  <c r="BA409"/>
  <c r="BA408"/>
  <c r="BA407"/>
  <c r="BA405"/>
  <c r="BA404"/>
  <c r="BA403"/>
  <c r="BA402"/>
  <c r="BA401"/>
  <c r="BA400"/>
  <c r="BA399"/>
  <c r="BA398"/>
  <c r="BA397"/>
  <c r="BA396"/>
  <c r="BA395"/>
  <c r="BA394"/>
  <c r="BA393"/>
  <c r="BA392"/>
  <c r="BA391"/>
  <c r="BA390"/>
  <c r="BA389"/>
  <c r="BA388"/>
  <c r="BA387"/>
  <c r="BA386"/>
  <c r="BA385"/>
  <c r="BA384"/>
  <c r="BA383"/>
  <c r="BA382"/>
  <c r="BA381"/>
  <c r="BA380"/>
  <c r="BA379"/>
  <c r="BA378"/>
  <c r="BA377"/>
  <c r="BA376"/>
  <c r="BA375"/>
  <c r="BA374"/>
  <c r="BA373"/>
  <c r="BA372"/>
  <c r="BA371"/>
  <c r="BA370"/>
  <c r="BA369"/>
  <c r="BA368"/>
  <c r="BA367"/>
  <c r="BA366"/>
  <c r="BA365"/>
  <c r="BA364"/>
  <c r="BA363"/>
  <c r="BA362"/>
  <c r="BA361"/>
  <c r="BA360"/>
  <c r="BA359"/>
  <c r="BA358"/>
  <c r="BA357"/>
  <c r="BA356"/>
  <c r="BA355"/>
  <c r="BA354"/>
  <c r="BA353"/>
  <c r="BA352"/>
  <c r="BA351"/>
  <c r="BA349"/>
  <c r="BA348"/>
  <c r="BA347"/>
  <c r="BA345"/>
  <c r="BA344"/>
  <c r="BA343"/>
  <c r="BA342"/>
  <c r="BA341"/>
  <c r="BA340"/>
  <c r="BA339"/>
  <c r="BA338"/>
  <c r="BA337"/>
  <c r="BA336"/>
  <c r="BA335"/>
  <c r="BA334"/>
  <c r="BA333"/>
  <c r="BA332"/>
  <c r="BA331"/>
  <c r="BA330"/>
  <c r="BA329"/>
  <c r="BA328"/>
  <c r="BA327"/>
  <c r="BA326"/>
  <c r="BA325"/>
  <c r="BA324"/>
  <c r="BA323"/>
  <c r="BA322"/>
  <c r="BA321"/>
  <c r="BA320"/>
  <c r="BA319"/>
  <c r="BA318"/>
  <c r="BA316"/>
  <c r="BA315"/>
  <c r="BA314"/>
  <c r="BA313"/>
  <c r="BA312"/>
  <c r="BA311"/>
  <c r="BA310"/>
  <c r="BA309"/>
  <c r="BA308"/>
  <c r="BA307"/>
  <c r="BA306"/>
  <c r="BA305"/>
  <c r="BA304"/>
  <c r="BA303"/>
  <c r="BA302"/>
  <c r="BA301"/>
  <c r="BA300"/>
  <c r="BA299"/>
  <c r="BA298"/>
  <c r="BA297"/>
  <c r="BA296"/>
  <c r="BA295"/>
  <c r="BA294"/>
  <c r="BA293"/>
  <c r="BA292"/>
  <c r="BA291"/>
  <c r="BA290"/>
  <c r="BA289"/>
  <c r="BA288"/>
  <c r="BA287"/>
  <c r="BA286"/>
  <c r="BA285"/>
  <c r="BA284"/>
  <c r="BA283"/>
  <c r="BA282"/>
  <c r="BA281"/>
  <c r="BA280"/>
  <c r="BA279"/>
  <c r="BA278"/>
  <c r="BA277"/>
  <c r="BA276"/>
  <c r="BA275"/>
  <c r="BA274"/>
  <c r="BA273"/>
  <c r="BA272"/>
  <c r="BA271"/>
  <c r="BA270"/>
  <c r="BA269"/>
  <c r="BA268"/>
  <c r="BA267"/>
  <c r="BA266"/>
  <c r="BA265"/>
  <c r="BA264"/>
  <c r="BA263"/>
  <c r="BA262"/>
  <c r="BA261"/>
  <c r="BA260"/>
  <c r="BA259"/>
  <c r="BA258"/>
  <c r="BA257"/>
  <c r="BA256"/>
  <c r="BA255"/>
  <c r="BA254"/>
  <c r="BA253"/>
  <c r="BA252"/>
  <c r="BA251"/>
  <c r="BA250"/>
  <c r="BA249"/>
  <c r="BA248"/>
  <c r="BA247"/>
  <c r="BA246"/>
  <c r="BA245"/>
  <c r="BA244"/>
  <c r="BA243"/>
  <c r="BA242"/>
  <c r="BA239"/>
  <c r="BA238"/>
  <c r="BA237"/>
  <c r="BA236"/>
  <c r="BA235"/>
  <c r="BA234"/>
  <c r="BA233"/>
  <c r="BA232"/>
  <c r="BA231"/>
  <c r="BA230"/>
  <c r="BA229"/>
  <c r="BA228"/>
  <c r="BA227"/>
  <c r="BA226"/>
  <c r="BA225"/>
  <c r="BA224"/>
  <c r="BA223"/>
  <c r="BA222"/>
  <c r="BA221"/>
  <c r="BA220"/>
  <c r="BA219"/>
  <c r="BA217"/>
  <c r="BA216"/>
  <c r="BA215"/>
  <c r="BA211"/>
  <c r="BA210"/>
  <c r="BA209"/>
  <c r="BA208"/>
  <c r="BA207"/>
  <c r="BA206"/>
  <c r="BA205"/>
  <c r="BA204"/>
  <c r="BA203"/>
  <c r="BA202"/>
  <c r="BA196"/>
  <c r="BA195"/>
  <c r="BA194"/>
  <c r="BA193"/>
  <c r="BA192"/>
  <c r="BA190"/>
  <c r="BA189"/>
  <c r="BA188"/>
  <c r="BA187"/>
  <c r="BA186"/>
  <c r="BA185"/>
  <c r="BA184"/>
  <c r="BA183"/>
  <c r="BA181"/>
  <c r="BA178"/>
  <c r="BA177"/>
  <c r="BA176"/>
  <c r="BA175"/>
  <c r="BA174"/>
  <c r="BA173"/>
  <c r="BA172"/>
  <c r="BA171"/>
  <c r="BA170"/>
  <c r="BA169"/>
  <c r="BA168"/>
  <c r="BA167"/>
  <c r="BA166"/>
  <c r="BA165"/>
  <c r="BA164"/>
  <c r="BA160"/>
  <c r="BA159"/>
  <c r="BA158"/>
  <c r="BA157"/>
  <c r="BA155"/>
  <c r="BA154"/>
  <c r="BA153"/>
  <c r="BA151"/>
  <c r="BA150"/>
  <c r="BA149"/>
  <c r="BA148"/>
  <c r="BA147"/>
  <c r="BA145"/>
  <c r="BA142"/>
  <c r="BA141"/>
  <c r="BA140"/>
  <c r="BA139"/>
  <c r="BA138"/>
  <c r="BA137"/>
  <c r="BA136"/>
  <c r="BA135"/>
  <c r="BA134"/>
  <c r="BA133"/>
  <c r="BA131"/>
  <c r="BA130"/>
  <c r="BA129"/>
  <c r="BA128"/>
  <c r="BA127"/>
  <c r="BA126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6"/>
  <c r="BA95"/>
  <c r="BA94"/>
  <c r="BA93"/>
  <c r="BA92"/>
  <c r="BA91"/>
  <c r="BA90"/>
  <c r="BA89"/>
  <c r="BA88"/>
  <c r="BA87"/>
  <c r="BA86"/>
  <c r="BA85"/>
  <c r="BA84"/>
  <c r="BA83"/>
  <c r="BA82"/>
  <c r="BA78"/>
  <c r="BA77"/>
  <c r="BA75"/>
  <c r="BA74"/>
  <c r="BA73"/>
  <c r="BA72"/>
  <c r="BA71"/>
  <c r="BA70"/>
  <c r="BA69"/>
  <c r="BA68"/>
  <c r="BA67"/>
  <c r="BA66"/>
  <c r="BA64"/>
  <c r="BA63"/>
  <c r="BA62"/>
  <c r="BA61"/>
  <c r="BA60"/>
  <c r="BA58"/>
  <c r="BA56"/>
  <c r="BA54"/>
  <c r="BA52"/>
  <c r="BA51"/>
  <c r="BA50"/>
  <c r="BA48"/>
  <c r="BA46"/>
  <c r="BA44"/>
  <c r="BA43"/>
  <c r="BA42"/>
  <c r="BA40"/>
  <c r="BA38"/>
  <c r="BA37"/>
  <c r="BA36"/>
  <c r="BA35"/>
  <c r="BA34"/>
  <c r="BA33"/>
  <c r="BA32"/>
  <c r="BA31"/>
  <c r="BA30"/>
  <c r="BA29"/>
  <c r="BA28"/>
  <c r="BA27"/>
  <c r="BA26"/>
  <c r="BA24"/>
  <c r="BA23"/>
  <c r="BA22"/>
  <c r="BA20"/>
  <c r="BA19"/>
  <c r="BA18"/>
  <c r="BA16"/>
  <c r="BA14"/>
  <c r="BA12"/>
  <c r="BA11"/>
  <c r="BA10"/>
  <c r="BA9"/>
  <c r="BA8"/>
  <c r="AY598"/>
  <c r="AY597"/>
  <c r="AY596"/>
  <c r="AY595"/>
  <c r="AY594"/>
  <c r="AY593"/>
  <c r="AY592"/>
  <c r="AY591"/>
  <c r="AY590"/>
  <c r="AY589"/>
  <c r="AY588"/>
  <c r="AY587"/>
  <c r="AY586"/>
  <c r="AY585"/>
  <c r="AY584"/>
  <c r="AY583"/>
  <c r="AY582"/>
  <c r="AY581"/>
  <c r="AY580"/>
  <c r="AY579"/>
  <c r="AY578"/>
  <c r="AY577"/>
  <c r="AY576"/>
  <c r="AY575"/>
  <c r="AY574"/>
  <c r="AY573"/>
  <c r="AY572"/>
  <c r="AY571"/>
  <c r="AY570"/>
  <c r="AY569"/>
  <c r="AY568"/>
  <c r="AY567"/>
  <c r="AY566"/>
  <c r="AY565"/>
  <c r="AY564"/>
  <c r="AY563"/>
  <c r="AY562"/>
  <c r="AY561"/>
  <c r="AY560"/>
  <c r="AY559"/>
  <c r="AY558"/>
  <c r="AY557"/>
  <c r="AY556"/>
  <c r="AY555"/>
  <c r="AY554"/>
  <c r="AY553"/>
  <c r="AY552"/>
  <c r="AY551"/>
  <c r="AY550"/>
  <c r="AY549"/>
  <c r="AY548"/>
  <c r="AY546"/>
  <c r="AY545"/>
  <c r="AY544"/>
  <c r="AY543"/>
  <c r="AY542"/>
  <c r="AY541"/>
  <c r="AY539"/>
  <c r="AY538"/>
  <c r="AY536"/>
  <c r="AY535"/>
  <c r="AY534"/>
  <c r="AY533"/>
  <c r="AY532"/>
  <c r="AY531"/>
  <c r="AY530"/>
  <c r="AY529"/>
  <c r="AY528"/>
  <c r="AY527"/>
  <c r="AY526"/>
  <c r="AY525"/>
  <c r="AY524"/>
  <c r="AY523"/>
  <c r="AY522"/>
  <c r="AY520"/>
  <c r="AY518"/>
  <c r="AY517"/>
  <c r="AY516"/>
  <c r="AY515"/>
  <c r="AY514"/>
  <c r="AY513"/>
  <c r="AY512"/>
  <c r="AY511"/>
  <c r="AY510"/>
  <c r="AY509"/>
  <c r="AY508"/>
  <c r="AY506"/>
  <c r="AY505"/>
  <c r="AY504"/>
  <c r="AY503"/>
  <c r="AY502"/>
  <c r="AY501"/>
  <c r="AY500"/>
  <c r="AY499"/>
  <c r="AY498"/>
  <c r="AY497"/>
  <c r="AY496"/>
  <c r="AY495"/>
  <c r="AY494"/>
  <c r="AY493"/>
  <c r="AY492"/>
  <c r="AY491"/>
  <c r="AY490"/>
  <c r="AY489"/>
  <c r="AY488"/>
  <c r="AY487"/>
  <c r="AY486"/>
  <c r="AY485"/>
  <c r="AY484"/>
  <c r="AY483"/>
  <c r="AY482"/>
  <c r="AY481"/>
  <c r="AY480"/>
  <c r="AY479"/>
  <c r="AY478"/>
  <c r="AY476"/>
  <c r="AY475"/>
  <c r="AY474"/>
  <c r="AY473"/>
  <c r="AY472"/>
  <c r="AY471"/>
  <c r="AY470"/>
  <c r="AY469"/>
  <c r="AY468"/>
  <c r="AY467"/>
  <c r="AY466"/>
  <c r="AY465"/>
  <c r="AY464"/>
  <c r="AY463"/>
  <c r="AY462"/>
  <c r="AY460"/>
  <c r="AY459"/>
  <c r="AY458"/>
  <c r="AY457"/>
  <c r="AY456"/>
  <c r="AY455"/>
  <c r="AY454"/>
  <c r="AY453"/>
  <c r="AY452"/>
  <c r="AY451"/>
  <c r="AY450"/>
  <c r="AY449"/>
  <c r="AY448"/>
  <c r="AY447"/>
  <c r="AY446"/>
  <c r="AY445"/>
  <c r="AY443"/>
  <c r="AY441"/>
  <c r="AY439"/>
  <c r="AY438"/>
  <c r="AY437"/>
  <c r="AY436"/>
  <c r="AY435"/>
  <c r="AY434"/>
  <c r="AY433"/>
  <c r="AY432"/>
  <c r="AY431"/>
  <c r="AY430"/>
  <c r="AY429"/>
  <c r="AY428"/>
  <c r="AY427"/>
  <c r="AY425"/>
  <c r="AY424"/>
  <c r="AY423"/>
  <c r="AY422"/>
  <c r="AY421"/>
  <c r="AY420"/>
  <c r="AY419"/>
  <c r="AY418"/>
  <c r="AY416"/>
  <c r="AY415"/>
  <c r="AY412"/>
  <c r="AY410"/>
  <c r="AY409"/>
  <c r="AY408"/>
  <c r="AY407"/>
  <c r="AY404"/>
  <c r="AY403"/>
  <c r="AY402"/>
  <c r="AY401"/>
  <c r="AY400"/>
  <c r="AY399"/>
  <c r="AY398"/>
  <c r="AY397"/>
  <c r="AY396"/>
  <c r="AY395"/>
  <c r="AY394"/>
  <c r="AY392"/>
  <c r="AY389"/>
  <c r="AY388"/>
  <c r="AY387"/>
  <c r="AY386"/>
  <c r="AY385"/>
  <c r="AY384"/>
  <c r="AY383"/>
  <c r="AY382"/>
  <c r="AY380"/>
  <c r="AY379"/>
  <c r="AY378"/>
  <c r="AY377"/>
  <c r="AY376"/>
  <c r="AY375"/>
  <c r="AY374"/>
  <c r="AY373"/>
  <c r="AY372"/>
  <c r="AY370"/>
  <c r="AY369"/>
  <c r="AY368"/>
  <c r="AY367"/>
  <c r="AY366"/>
  <c r="AY365"/>
  <c r="AY364"/>
  <c r="AY363"/>
  <c r="AY362"/>
  <c r="AY361"/>
  <c r="AY360"/>
  <c r="AY359"/>
  <c r="AY358"/>
  <c r="AY357"/>
  <c r="AY356"/>
  <c r="AY355"/>
  <c r="AY354"/>
  <c r="AY353"/>
  <c r="AY352"/>
  <c r="AY351"/>
  <c r="AY349"/>
  <c r="AY348"/>
  <c r="AY347"/>
  <c r="AY345"/>
  <c r="AY344"/>
  <c r="AY343"/>
  <c r="AY342"/>
  <c r="AY341"/>
  <c r="AY340"/>
  <c r="AY339"/>
  <c r="AY338"/>
  <c r="AY337"/>
  <c r="AY336"/>
  <c r="AY335"/>
  <c r="AY334"/>
  <c r="AY333"/>
  <c r="AY332"/>
  <c r="AY331"/>
  <c r="AY330"/>
  <c r="AY329"/>
  <c r="AY328"/>
  <c r="AY327"/>
  <c r="AY326"/>
  <c r="AY325"/>
  <c r="AY324"/>
  <c r="AY323"/>
  <c r="AY322"/>
  <c r="AY321"/>
  <c r="AY320"/>
  <c r="AY319"/>
  <c r="AY318"/>
  <c r="AY316"/>
  <c r="AY315"/>
  <c r="AY314"/>
  <c r="AY313"/>
  <c r="AY312"/>
  <c r="AY311"/>
  <c r="AY310"/>
  <c r="AY309"/>
  <c r="AY308"/>
  <c r="AY307"/>
  <c r="AY306"/>
  <c r="AY305"/>
  <c r="AY304"/>
  <c r="AY303"/>
  <c r="AY302"/>
  <c r="AY301"/>
  <c r="AY300"/>
  <c r="AY299"/>
  <c r="AY298"/>
  <c r="AY297"/>
  <c r="AY296"/>
  <c r="AY295"/>
  <c r="AY294"/>
  <c r="AY293"/>
  <c r="AY292"/>
  <c r="AY291"/>
  <c r="AY290"/>
  <c r="AY289"/>
  <c r="AY288"/>
  <c r="AY287"/>
  <c r="AY286"/>
  <c r="AY285"/>
  <c r="AY284"/>
  <c r="AY283"/>
  <c r="AY282"/>
  <c r="AY281"/>
  <c r="AY280"/>
  <c r="AY279"/>
  <c r="AY278"/>
  <c r="AY277"/>
  <c r="AY276"/>
  <c r="AY275"/>
  <c r="AY274"/>
  <c r="AY273"/>
  <c r="AY272"/>
  <c r="AY271"/>
  <c r="AY270"/>
  <c r="AY269"/>
  <c r="AY268"/>
  <c r="AY267"/>
  <c r="AY266"/>
  <c r="AY265"/>
  <c r="AY264"/>
  <c r="AY263"/>
  <c r="AY262"/>
  <c r="AY261"/>
  <c r="AY260"/>
  <c r="AY259"/>
  <c r="AY258"/>
  <c r="AY257"/>
  <c r="AY256"/>
  <c r="AY255"/>
  <c r="AY254"/>
  <c r="AY253"/>
  <c r="AY252"/>
  <c r="AY251"/>
  <c r="AY250"/>
  <c r="AY249"/>
  <c r="AY248"/>
  <c r="AY247"/>
  <c r="AY246"/>
  <c r="AY245"/>
  <c r="AY244"/>
  <c r="AY243"/>
  <c r="AY242"/>
  <c r="AY239"/>
  <c r="AY238"/>
  <c r="AY237"/>
  <c r="AY236"/>
  <c r="AY235"/>
  <c r="AY234"/>
  <c r="AY233"/>
  <c r="AY232"/>
  <c r="AY230"/>
  <c r="AY229"/>
  <c r="AY227"/>
  <c r="AY226"/>
  <c r="AY225"/>
  <c r="AY224"/>
  <c r="AY223"/>
  <c r="AY222"/>
  <c r="AY221"/>
  <c r="AY220"/>
  <c r="AY219"/>
  <c r="AY218"/>
  <c r="AY217"/>
  <c r="AY216"/>
  <c r="AY215"/>
  <c r="AY212"/>
  <c r="AY211"/>
  <c r="AY210"/>
  <c r="AY209"/>
  <c r="AY208"/>
  <c r="AY207"/>
  <c r="AY206"/>
  <c r="AY205"/>
  <c r="AY204"/>
  <c r="AY203"/>
  <c r="AY202"/>
  <c r="AY196"/>
  <c r="AY195"/>
  <c r="AY194"/>
  <c r="AY193"/>
  <c r="AY192"/>
  <c r="AY190"/>
  <c r="AY189"/>
  <c r="AY188"/>
  <c r="AY187"/>
  <c r="AY186"/>
  <c r="AY185"/>
  <c r="AY184"/>
  <c r="AY183"/>
  <c r="AY182"/>
  <c r="AY181"/>
  <c r="AY180"/>
  <c r="AY179"/>
  <c r="AY178"/>
  <c r="AY177"/>
  <c r="AY176"/>
  <c r="AY175"/>
  <c r="AY174"/>
  <c r="AY173"/>
  <c r="AY172"/>
  <c r="AY171"/>
  <c r="AY170"/>
  <c r="AY169"/>
  <c r="AY168"/>
  <c r="AY167"/>
  <c r="AY166"/>
  <c r="AY165"/>
  <c r="AY164"/>
  <c r="AY160"/>
  <c r="AY159"/>
  <c r="AY158"/>
  <c r="AY157"/>
  <c r="AY156"/>
  <c r="AY155"/>
  <c r="AY154"/>
  <c r="AY153"/>
  <c r="AY151"/>
  <c r="AY150"/>
  <c r="AY149"/>
  <c r="AY148"/>
  <c r="AY147"/>
  <c r="AY146"/>
  <c r="AY145"/>
  <c r="AY143"/>
  <c r="AY142"/>
  <c r="AY141"/>
  <c r="AY140"/>
  <c r="AY139"/>
  <c r="AY138"/>
  <c r="AY137"/>
  <c r="AY136"/>
  <c r="AY135"/>
  <c r="AY134"/>
  <c r="AY133"/>
  <c r="AY132"/>
  <c r="AY131"/>
  <c r="AY130"/>
  <c r="AY129"/>
  <c r="AY128"/>
  <c r="AY127"/>
  <c r="AY126"/>
  <c r="AY125"/>
  <c r="AY124"/>
  <c r="AY123"/>
  <c r="AY122"/>
  <c r="AY121"/>
  <c r="AY120"/>
  <c r="AY119"/>
  <c r="AY118"/>
  <c r="AY117"/>
  <c r="AY116"/>
  <c r="AY115"/>
  <c r="AY114"/>
  <c r="AY113"/>
  <c r="AY112"/>
  <c r="AY111"/>
  <c r="AY110"/>
  <c r="AY109"/>
  <c r="AY108"/>
  <c r="AY107"/>
  <c r="AY106"/>
  <c r="AY105"/>
  <c r="AY104"/>
  <c r="AY103"/>
  <c r="AY102"/>
  <c r="AY101"/>
  <c r="AY100"/>
  <c r="AY99"/>
  <c r="AY98"/>
  <c r="AY97"/>
  <c r="AY96"/>
  <c r="AY95"/>
  <c r="AY94"/>
  <c r="AY93"/>
  <c r="AY92"/>
  <c r="AY91"/>
  <c r="AY90"/>
  <c r="AY89"/>
  <c r="AY88"/>
  <c r="AY87"/>
  <c r="AY86"/>
  <c r="AY85"/>
  <c r="AY84"/>
  <c r="AY83"/>
  <c r="AY82"/>
  <c r="AY78"/>
  <c r="AY77"/>
  <c r="AY76"/>
  <c r="AY75"/>
  <c r="AY74"/>
  <c r="AY73"/>
  <c r="AY72"/>
  <c r="AY71"/>
  <c r="AY70"/>
  <c r="AY69"/>
  <c r="AY68"/>
  <c r="AY67"/>
  <c r="AY66"/>
  <c r="AY64"/>
  <c r="AY63"/>
  <c r="AY61"/>
  <c r="AY60"/>
  <c r="AY59"/>
  <c r="AY57"/>
  <c r="AY56"/>
  <c r="AY55"/>
  <c r="AY54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W598"/>
  <c r="AW597"/>
  <c r="AW596"/>
  <c r="AW595"/>
  <c r="AW594"/>
  <c r="AW593"/>
  <c r="AW592"/>
  <c r="AW591"/>
  <c r="AW590"/>
  <c r="AW589"/>
  <c r="AW588"/>
  <c r="AW587"/>
  <c r="AW586"/>
  <c r="AW585"/>
  <c r="AW584"/>
  <c r="AW583"/>
  <c r="AW582"/>
  <c r="AW581"/>
  <c r="AW580"/>
  <c r="AW579"/>
  <c r="AW578"/>
  <c r="AW577"/>
  <c r="AW576"/>
  <c r="AW575"/>
  <c r="AW574"/>
  <c r="AW573"/>
  <c r="AW572"/>
  <c r="AW571"/>
  <c r="AW570"/>
  <c r="AW569"/>
  <c r="AW568"/>
  <c r="AW567"/>
  <c r="AW566"/>
  <c r="AW565"/>
  <c r="AW564"/>
  <c r="AW563"/>
  <c r="AW562"/>
  <c r="AW561"/>
  <c r="AW560"/>
  <c r="AW559"/>
  <c r="AW558"/>
  <c r="AW557"/>
  <c r="AW556"/>
  <c r="AW555"/>
  <c r="AW554"/>
  <c r="AW553"/>
  <c r="AW552"/>
  <c r="AW551"/>
  <c r="AW550"/>
  <c r="AW549"/>
  <c r="AW548"/>
  <c r="AW546"/>
  <c r="AW545"/>
  <c r="AW544"/>
  <c r="AW543"/>
  <c r="AW542"/>
  <c r="AW541"/>
  <c r="AW539"/>
  <c r="AW538"/>
  <c r="AW536"/>
  <c r="AW535"/>
  <c r="AW534"/>
  <c r="AW533"/>
  <c r="AW532"/>
  <c r="AW531"/>
  <c r="AW530"/>
  <c r="AW529"/>
  <c r="AW528"/>
  <c r="AW527"/>
  <c r="AW526"/>
  <c r="AW525"/>
  <c r="AW524"/>
  <c r="AW522"/>
  <c r="AW521"/>
  <c r="AW520"/>
  <c r="AW519"/>
  <c r="AW517"/>
  <c r="AW516"/>
  <c r="AW514"/>
  <c r="AW513"/>
  <c r="AW512"/>
  <c r="AW511"/>
  <c r="AW510"/>
  <c r="AW509"/>
  <c r="AW508"/>
  <c r="AW506"/>
  <c r="AW504"/>
  <c r="AW502"/>
  <c r="AW501"/>
  <c r="AW500"/>
  <c r="AW499"/>
  <c r="AW498"/>
  <c r="AW497"/>
  <c r="AW496"/>
  <c r="AW495"/>
  <c r="AW494"/>
  <c r="AW493"/>
  <c r="AW492"/>
  <c r="AW491"/>
  <c r="AW490"/>
  <c r="AW489"/>
  <c r="AW488"/>
  <c r="AW487"/>
  <c r="AW486"/>
  <c r="AW485"/>
  <c r="AW484"/>
  <c r="AW483"/>
  <c r="AW482"/>
  <c r="AW481"/>
  <c r="AW480"/>
  <c r="AW479"/>
  <c r="AW478"/>
  <c r="AW476"/>
  <c r="AW475"/>
  <c r="AW474"/>
  <c r="AW473"/>
  <c r="AW472"/>
  <c r="AW471"/>
  <c r="AW470"/>
  <c r="AW469"/>
  <c r="AW468"/>
  <c r="AW467"/>
  <c r="AW466"/>
  <c r="AW465"/>
  <c r="AW464"/>
  <c r="AW463"/>
  <c r="AW462"/>
  <c r="AW461"/>
  <c r="AW460"/>
  <c r="AW459"/>
  <c r="AW457"/>
  <c r="AW456"/>
  <c r="AW455"/>
  <c r="AW454"/>
  <c r="AW453"/>
  <c r="AW452"/>
  <c r="AW451"/>
  <c r="AW450"/>
  <c r="AW449"/>
  <c r="AW443"/>
  <c r="AW441"/>
  <c r="AW440"/>
  <c r="AW439"/>
  <c r="AW438"/>
  <c r="AW437"/>
  <c r="AW436"/>
  <c r="AW435"/>
  <c r="AW434"/>
  <c r="AW433"/>
  <c r="AW432"/>
  <c r="AW427"/>
  <c r="AW426"/>
  <c r="AW425"/>
  <c r="AW419"/>
  <c r="AW418"/>
  <c r="AW417"/>
  <c r="AW414"/>
  <c r="AW413"/>
  <c r="AW412"/>
  <c r="AW410"/>
  <c r="AW409"/>
  <c r="AW408"/>
  <c r="AW407"/>
  <c r="AW405"/>
  <c r="AW404"/>
  <c r="AW403"/>
  <c r="AW402"/>
  <c r="AW401"/>
  <c r="AW400"/>
  <c r="AW399"/>
  <c r="AW398"/>
  <c r="AW397"/>
  <c r="AW396"/>
  <c r="AW395"/>
  <c r="AW394"/>
  <c r="AW392"/>
  <c r="AW391"/>
  <c r="AW390"/>
  <c r="AW389"/>
  <c r="AW388"/>
  <c r="AW387"/>
  <c r="AW386"/>
  <c r="AW385"/>
  <c r="AW384"/>
  <c r="AW383"/>
  <c r="AW382"/>
  <c r="AW381"/>
  <c r="AW380"/>
  <c r="AW379"/>
  <c r="AW378"/>
  <c r="AW377"/>
  <c r="AW376"/>
  <c r="AW375"/>
  <c r="AW374"/>
  <c r="AW373"/>
  <c r="AW372"/>
  <c r="AW371"/>
  <c r="AW370"/>
  <c r="AW369"/>
  <c r="AW368"/>
  <c r="AW367"/>
  <c r="AW366"/>
  <c r="AW365"/>
  <c r="AW364"/>
  <c r="AW363"/>
  <c r="AW362"/>
  <c r="AW361"/>
  <c r="AW360"/>
  <c r="AW359"/>
  <c r="AW358"/>
  <c r="AW357"/>
  <c r="AW356"/>
  <c r="AW355"/>
  <c r="AW354"/>
  <c r="AW353"/>
  <c r="AW352"/>
  <c r="AW351"/>
  <c r="AW349"/>
  <c r="AW348"/>
  <c r="AW347"/>
  <c r="AW346"/>
  <c r="AW345"/>
  <c r="AW344"/>
  <c r="AW343"/>
  <c r="AW342"/>
  <c r="AW341"/>
  <c r="AW340"/>
  <c r="AW339"/>
  <c r="AW338"/>
  <c r="AW337"/>
  <c r="AW336"/>
  <c r="AW335"/>
  <c r="AW334"/>
  <c r="AW333"/>
  <c r="AW332"/>
  <c r="AW331"/>
  <c r="AW330"/>
  <c r="AW329"/>
  <c r="AW328"/>
  <c r="AW327"/>
  <c r="AW326"/>
  <c r="AW325"/>
  <c r="AW324"/>
  <c r="AW323"/>
  <c r="AW322"/>
  <c r="AW321"/>
  <c r="AW320"/>
  <c r="AW319"/>
  <c r="AW318"/>
  <c r="AW316"/>
  <c r="AW315"/>
  <c r="AW314"/>
  <c r="AW313"/>
  <c r="AW312"/>
  <c r="AW311"/>
  <c r="AW310"/>
  <c r="AW309"/>
  <c r="AW308"/>
  <c r="AW307"/>
  <c r="AW306"/>
  <c r="AW305"/>
  <c r="AW304"/>
  <c r="AW303"/>
  <c r="AW302"/>
  <c r="AW299"/>
  <c r="AW298"/>
  <c r="AW297"/>
  <c r="AW296"/>
  <c r="AW295"/>
  <c r="AW294"/>
  <c r="AW293"/>
  <c r="AW292"/>
  <c r="AW291"/>
  <c r="AW290"/>
  <c r="AW289"/>
  <c r="AW288"/>
  <c r="AW287"/>
  <c r="AW286"/>
  <c r="AW285"/>
  <c r="AW284"/>
  <c r="AW283"/>
  <c r="AW282"/>
  <c r="AW281"/>
  <c r="AW280"/>
  <c r="AW279"/>
  <c r="AW278"/>
  <c r="AW275"/>
  <c r="AW274"/>
  <c r="AW273"/>
  <c r="AW272"/>
  <c r="AW271"/>
  <c r="AW270"/>
  <c r="AW269"/>
  <c r="AW268"/>
  <c r="AW267"/>
  <c r="AW266"/>
  <c r="AW265"/>
  <c r="AW264"/>
  <c r="AW263"/>
  <c r="AW262"/>
  <c r="AW261"/>
  <c r="AW260"/>
  <c r="AW259"/>
  <c r="AW258"/>
  <c r="AW257"/>
  <c r="AW256"/>
  <c r="AW255"/>
  <c r="AW254"/>
  <c r="AW253"/>
  <c r="AW252"/>
  <c r="AW251"/>
  <c r="AW250"/>
  <c r="AW249"/>
  <c r="AW248"/>
  <c r="AW247"/>
  <c r="AW246"/>
  <c r="AW245"/>
  <c r="AW244"/>
  <c r="AW243"/>
  <c r="AW242"/>
  <c r="AW239"/>
  <c r="AW238"/>
  <c r="AW237"/>
  <c r="AW236"/>
  <c r="AW235"/>
  <c r="AW234"/>
  <c r="AW233"/>
  <c r="AW232"/>
  <c r="AW230"/>
  <c r="AW229"/>
  <c r="AW227"/>
  <c r="AW226"/>
  <c r="AW225"/>
  <c r="AW224"/>
  <c r="AW222"/>
  <c r="AW221"/>
  <c r="AW220"/>
  <c r="AW219"/>
  <c r="AW218"/>
  <c r="AW217"/>
  <c r="AW216"/>
  <c r="AW215"/>
  <c r="AW212"/>
  <c r="AW211"/>
  <c r="AW210"/>
  <c r="AW209"/>
  <c r="AW208"/>
  <c r="AW207"/>
  <c r="AW206"/>
  <c r="AW205"/>
  <c r="AW204"/>
  <c r="AW203"/>
  <c r="AW202"/>
  <c r="AW196"/>
  <c r="AW195"/>
  <c r="AW194"/>
  <c r="AW193"/>
  <c r="AW192"/>
  <c r="AW190"/>
  <c r="AW189"/>
  <c r="AW188"/>
  <c r="AW187"/>
  <c r="AW186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0"/>
  <c r="AW159"/>
  <c r="AW158"/>
  <c r="AW157"/>
  <c r="AW156"/>
  <c r="AW155"/>
  <c r="AW154"/>
  <c r="AW153"/>
  <c r="AW151"/>
  <c r="AW150"/>
  <c r="AW149"/>
  <c r="AW148"/>
  <c r="AW147"/>
  <c r="AW146"/>
  <c r="AW145"/>
  <c r="AW143"/>
  <c r="AW142"/>
  <c r="AW141"/>
  <c r="AW140"/>
  <c r="AW139"/>
  <c r="AW138"/>
  <c r="AW137"/>
  <c r="AW136"/>
  <c r="AW135"/>
  <c r="AW134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78"/>
  <c r="AW77"/>
  <c r="AW76"/>
  <c r="AW75"/>
  <c r="AW74"/>
  <c r="AW73"/>
  <c r="AW71"/>
  <c r="AW70"/>
  <c r="AW69"/>
  <c r="AW68"/>
  <c r="AW67"/>
  <c r="AW66"/>
  <c r="AW65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U598"/>
  <c r="AU597"/>
  <c r="AU596"/>
  <c r="AU595"/>
  <c r="AU594"/>
  <c r="AU593"/>
  <c r="AU592"/>
  <c r="AU591"/>
  <c r="AU590"/>
  <c r="AU589"/>
  <c r="AU588"/>
  <c r="AU587"/>
  <c r="AU586"/>
  <c r="AU585"/>
  <c r="AU584"/>
  <c r="AU583"/>
  <c r="AU582"/>
  <c r="AU581"/>
  <c r="AU580"/>
  <c r="AU579"/>
  <c r="AU578"/>
  <c r="AU577"/>
  <c r="AU576"/>
  <c r="AU575"/>
  <c r="AU574"/>
  <c r="AU573"/>
  <c r="AU572"/>
  <c r="AU571"/>
  <c r="AU570"/>
  <c r="AU569"/>
  <c r="AU568"/>
  <c r="AU567"/>
  <c r="AU566"/>
  <c r="AU565"/>
  <c r="AU564"/>
  <c r="AU563"/>
  <c r="AU562"/>
  <c r="AU561"/>
  <c r="AU560"/>
  <c r="AU559"/>
  <c r="AU558"/>
  <c r="AU557"/>
  <c r="AU556"/>
  <c r="AU555"/>
  <c r="AU554"/>
  <c r="AU553"/>
  <c r="AU552"/>
  <c r="AU551"/>
  <c r="AU550"/>
  <c r="AU549"/>
  <c r="AU548"/>
  <c r="AU546"/>
  <c r="AU545"/>
  <c r="AU544"/>
  <c r="AU543"/>
  <c r="AU542"/>
  <c r="AU541"/>
  <c r="AU539"/>
  <c r="AU538"/>
  <c r="AU537"/>
  <c r="AU536"/>
  <c r="AU535"/>
  <c r="AU534"/>
  <c r="AU533"/>
  <c r="AU532"/>
  <c r="AU531"/>
  <c r="AU530"/>
  <c r="AU529"/>
  <c r="AU528"/>
  <c r="AU527"/>
  <c r="AU526"/>
  <c r="AU525"/>
  <c r="AU524"/>
  <c r="AU523"/>
  <c r="AU522"/>
  <c r="AU521"/>
  <c r="AU520"/>
  <c r="AU519"/>
  <c r="AU518"/>
  <c r="AU517"/>
  <c r="AU516"/>
  <c r="AU515"/>
  <c r="AU514"/>
  <c r="AU513"/>
  <c r="AU512"/>
  <c r="AU511"/>
  <c r="AU510"/>
  <c r="AU509"/>
  <c r="AU508"/>
  <c r="AU506"/>
  <c r="AU505"/>
  <c r="AU504"/>
  <c r="AU503"/>
  <c r="AU502"/>
  <c r="AU501"/>
  <c r="AU500"/>
  <c r="AU499"/>
  <c r="AU498"/>
  <c r="AU497"/>
  <c r="AU496"/>
  <c r="AU495"/>
  <c r="AU494"/>
  <c r="AU493"/>
  <c r="AU492"/>
  <c r="AU491"/>
  <c r="AU490"/>
  <c r="AU489"/>
  <c r="AU488"/>
  <c r="AU487"/>
  <c r="AU486"/>
  <c r="AU485"/>
  <c r="AU484"/>
  <c r="AU483"/>
  <c r="AU482"/>
  <c r="AU481"/>
  <c r="AU480"/>
  <c r="AU479"/>
  <c r="AU478"/>
  <c r="AU477"/>
  <c r="AU476"/>
  <c r="AU475"/>
  <c r="AU474"/>
  <c r="AU473"/>
  <c r="AU472"/>
  <c r="AU471"/>
  <c r="AU470"/>
  <c r="AU469"/>
  <c r="AU468"/>
  <c r="AU467"/>
  <c r="AU466"/>
  <c r="AU465"/>
  <c r="AU464"/>
  <c r="AU463"/>
  <c r="AU462"/>
  <c r="AU461"/>
  <c r="AU460"/>
  <c r="AU459"/>
  <c r="AU458"/>
  <c r="AU457"/>
  <c r="AU456"/>
  <c r="AU455"/>
  <c r="AU454"/>
  <c r="AU453"/>
  <c r="AU452"/>
  <c r="AU451"/>
  <c r="AU450"/>
  <c r="AU449"/>
  <c r="AU448"/>
  <c r="AU447"/>
  <c r="AU446"/>
  <c r="AU445"/>
  <c r="AU444"/>
  <c r="AU443"/>
  <c r="AU442"/>
  <c r="AU441"/>
  <c r="AU440"/>
  <c r="AU439"/>
  <c r="AU438"/>
  <c r="AU437"/>
  <c r="AU436"/>
  <c r="AU435"/>
  <c r="AU434"/>
  <c r="AU433"/>
  <c r="AU432"/>
  <c r="AU431"/>
  <c r="AU430"/>
  <c r="AU429"/>
  <c r="AU428"/>
  <c r="AU427"/>
  <c r="AU426"/>
  <c r="AU425"/>
  <c r="AU424"/>
  <c r="AU423"/>
  <c r="AU422"/>
  <c r="AU421"/>
  <c r="AU420"/>
  <c r="AU419"/>
  <c r="AU418"/>
  <c r="AU417"/>
  <c r="AU416"/>
  <c r="AU415"/>
  <c r="AU414"/>
  <c r="AU413"/>
  <c r="AU412"/>
  <c r="AU410"/>
  <c r="AU409"/>
  <c r="AU408"/>
  <c r="AU407"/>
  <c r="AU405"/>
  <c r="AU404"/>
  <c r="AU403"/>
  <c r="AU402"/>
  <c r="AU401"/>
  <c r="AU400"/>
  <c r="AU399"/>
  <c r="AU398"/>
  <c r="AU397"/>
  <c r="AU396"/>
  <c r="AU395"/>
  <c r="AU394"/>
  <c r="AU393"/>
  <c r="AU392"/>
  <c r="AU391"/>
  <c r="AU390"/>
  <c r="AU389"/>
  <c r="AU388"/>
  <c r="AU387"/>
  <c r="AU386"/>
  <c r="AU385"/>
  <c r="AU384"/>
  <c r="AU383"/>
  <c r="AU382"/>
  <c r="AU381"/>
  <c r="AU380"/>
  <c r="AU379"/>
  <c r="AU378"/>
  <c r="AU377"/>
  <c r="AU376"/>
  <c r="AU375"/>
  <c r="AU374"/>
  <c r="AU373"/>
  <c r="AU372"/>
  <c r="AU371"/>
  <c r="AU370"/>
  <c r="AU369"/>
  <c r="AU368"/>
  <c r="AU367"/>
  <c r="AU366"/>
  <c r="AU365"/>
  <c r="AU364"/>
  <c r="AU363"/>
  <c r="AU362"/>
  <c r="AU361"/>
  <c r="AU360"/>
  <c r="AU359"/>
  <c r="AU358"/>
  <c r="AU357"/>
  <c r="AU356"/>
  <c r="AU355"/>
  <c r="AU354"/>
  <c r="AU353"/>
  <c r="AU352"/>
  <c r="AU351"/>
  <c r="AU349"/>
  <c r="AU348"/>
  <c r="AU347"/>
  <c r="AU346"/>
  <c r="AU345"/>
  <c r="AU344"/>
  <c r="AU343"/>
  <c r="AU342"/>
  <c r="AU341"/>
  <c r="AU340"/>
  <c r="AU339"/>
  <c r="AU338"/>
  <c r="AU337"/>
  <c r="AU336"/>
  <c r="AU335"/>
  <c r="AU334"/>
  <c r="AU333"/>
  <c r="AU332"/>
  <c r="AU331"/>
  <c r="AU330"/>
  <c r="AU329"/>
  <c r="AU328"/>
  <c r="AU327"/>
  <c r="AU326"/>
  <c r="AU325"/>
  <c r="AU324"/>
  <c r="AU323"/>
  <c r="AU322"/>
  <c r="AU321"/>
  <c r="AU320"/>
  <c r="AU319"/>
  <c r="AU318"/>
  <c r="AU316"/>
  <c r="AU315"/>
  <c r="AU314"/>
  <c r="AU313"/>
  <c r="AU312"/>
  <c r="AU311"/>
  <c r="AU310"/>
  <c r="AU309"/>
  <c r="AU308"/>
  <c r="AU307"/>
  <c r="AU306"/>
  <c r="AU305"/>
  <c r="AU304"/>
  <c r="AU303"/>
  <c r="AU302"/>
  <c r="AU301"/>
  <c r="AU300"/>
  <c r="AU299"/>
  <c r="AU298"/>
  <c r="AU297"/>
  <c r="AU296"/>
  <c r="AU295"/>
  <c r="AU294"/>
  <c r="AU293"/>
  <c r="AU292"/>
  <c r="AU291"/>
  <c r="AU290"/>
  <c r="AU289"/>
  <c r="AU288"/>
  <c r="AU287"/>
  <c r="AU286"/>
  <c r="AU285"/>
  <c r="AU284"/>
  <c r="AU283"/>
  <c r="AU282"/>
  <c r="AU281"/>
  <c r="AU280"/>
  <c r="AU279"/>
  <c r="AU278"/>
  <c r="AU277"/>
  <c r="AU276"/>
  <c r="AU275"/>
  <c r="AU274"/>
  <c r="AU273"/>
  <c r="AU272"/>
  <c r="AU271"/>
  <c r="AU270"/>
  <c r="AU269"/>
  <c r="AU268"/>
  <c r="AU267"/>
  <c r="AU266"/>
  <c r="AU265"/>
  <c r="AU264"/>
  <c r="AU263"/>
  <c r="AU262"/>
  <c r="AU261"/>
  <c r="AU260"/>
  <c r="AU259"/>
  <c r="AU258"/>
  <c r="AU257"/>
  <c r="AU256"/>
  <c r="AU255"/>
  <c r="AU254"/>
  <c r="AU253"/>
  <c r="AU252"/>
  <c r="AU251"/>
  <c r="AU250"/>
  <c r="AU249"/>
  <c r="AU248"/>
  <c r="AU247"/>
  <c r="AU246"/>
  <c r="AU245"/>
  <c r="AU244"/>
  <c r="AU243"/>
  <c r="AU242"/>
  <c r="AU239"/>
  <c r="AU238"/>
  <c r="AU237"/>
  <c r="AU236"/>
  <c r="AU235"/>
  <c r="AU234"/>
  <c r="AU233"/>
  <c r="AU232"/>
  <c r="AU231"/>
  <c r="AU230"/>
  <c r="AU229"/>
  <c r="AU228"/>
  <c r="AU227"/>
  <c r="AU226"/>
  <c r="AU225"/>
  <c r="AU224"/>
  <c r="AU223"/>
  <c r="AU222"/>
  <c r="AU221"/>
  <c r="AU220"/>
  <c r="AU219"/>
  <c r="AU218"/>
  <c r="AU217"/>
  <c r="AU216"/>
  <c r="AU215"/>
  <c r="AU212"/>
  <c r="AU211"/>
  <c r="AU210"/>
  <c r="AU209"/>
  <c r="AU208"/>
  <c r="AU207"/>
  <c r="AU206"/>
  <c r="AU205"/>
  <c r="AU204"/>
  <c r="AU203"/>
  <c r="AU202"/>
  <c r="AU196"/>
  <c r="AU195"/>
  <c r="AU194"/>
  <c r="AU193"/>
  <c r="AU192"/>
  <c r="AU190"/>
  <c r="AU189"/>
  <c r="AU188"/>
  <c r="AU187"/>
  <c r="AU186"/>
  <c r="AU185"/>
  <c r="AU184"/>
  <c r="AU183"/>
  <c r="AU182"/>
  <c r="AU181"/>
  <c r="AU180"/>
  <c r="AU179"/>
  <c r="AU178"/>
  <c r="AU177"/>
  <c r="AU176"/>
  <c r="AU175"/>
  <c r="AU174"/>
  <c r="AU173"/>
  <c r="AU172"/>
  <c r="AU171"/>
  <c r="AU170"/>
  <c r="AU169"/>
  <c r="AU168"/>
  <c r="AU167"/>
  <c r="AU166"/>
  <c r="AU165"/>
  <c r="AU164"/>
  <c r="AU160"/>
  <c r="AU159"/>
  <c r="AU158"/>
  <c r="AU157"/>
  <c r="AU156"/>
  <c r="AU155"/>
  <c r="AU154"/>
  <c r="AU153"/>
  <c r="AU151"/>
  <c r="AU150"/>
  <c r="AU149"/>
  <c r="AU148"/>
  <c r="AU147"/>
  <c r="AU146"/>
  <c r="AU145"/>
  <c r="AU143"/>
  <c r="AU142"/>
  <c r="AU141"/>
  <c r="AU140"/>
  <c r="AU139"/>
  <c r="AU138"/>
  <c r="AU137"/>
  <c r="AU136"/>
  <c r="AU135"/>
  <c r="AU134"/>
  <c r="AU133"/>
  <c r="AU132"/>
  <c r="AU131"/>
  <c r="AU130"/>
  <c r="AU129"/>
  <c r="AU128"/>
  <c r="AU127"/>
  <c r="AU126"/>
  <c r="AU125"/>
  <c r="AU124"/>
  <c r="AU123"/>
  <c r="AU122"/>
  <c r="AU121"/>
  <c r="AU120"/>
  <c r="AU119"/>
  <c r="AU118"/>
  <c r="AU117"/>
  <c r="AU116"/>
  <c r="AU115"/>
  <c r="AU114"/>
  <c r="AU113"/>
  <c r="AU112"/>
  <c r="AU111"/>
  <c r="AU110"/>
  <c r="AU109"/>
  <c r="AU108"/>
  <c r="AU107"/>
  <c r="AU106"/>
  <c r="AU105"/>
  <c r="AU104"/>
  <c r="AU103"/>
  <c r="AU102"/>
  <c r="AU101"/>
  <c r="AU100"/>
  <c r="AU99"/>
  <c r="AU98"/>
  <c r="AU97"/>
  <c r="AU96"/>
  <c r="AU95"/>
  <c r="AU94"/>
  <c r="AU93"/>
  <c r="AU92"/>
  <c r="AU91"/>
  <c r="AU90"/>
  <c r="AU89"/>
  <c r="AU88"/>
  <c r="AU87"/>
  <c r="AU86"/>
  <c r="AU85"/>
  <c r="AU84"/>
  <c r="AU83"/>
  <c r="AU82"/>
  <c r="AU78"/>
  <c r="AU77"/>
  <c r="AU76"/>
  <c r="AU75"/>
  <c r="AU74"/>
  <c r="AU73"/>
  <c r="AU72"/>
  <c r="AU71"/>
  <c r="AU70"/>
  <c r="AU69"/>
  <c r="AU68"/>
  <c r="AU67"/>
  <c r="AU65"/>
  <c r="AU64"/>
  <c r="AU63"/>
  <c r="AU61"/>
  <c r="AU60"/>
  <c r="AU59"/>
  <c r="AU57"/>
  <c r="AU56"/>
  <c r="AU55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S598"/>
  <c r="AS597"/>
  <c r="AS596"/>
  <c r="AS595"/>
  <c r="AS594"/>
  <c r="AS593"/>
  <c r="AS592"/>
  <c r="AS591"/>
  <c r="AS590"/>
  <c r="AS589"/>
  <c r="AS588"/>
  <c r="AS587"/>
  <c r="AS586"/>
  <c r="AS585"/>
  <c r="AS584"/>
  <c r="AS583"/>
  <c r="AS582"/>
  <c r="AS581"/>
  <c r="AS580"/>
  <c r="AS579"/>
  <c r="AS578"/>
  <c r="AS577"/>
  <c r="AS576"/>
  <c r="AS575"/>
  <c r="AS574"/>
  <c r="AS573"/>
  <c r="AS572"/>
  <c r="AS571"/>
  <c r="AS570"/>
  <c r="AS569"/>
  <c r="AS568"/>
  <c r="AS567"/>
  <c r="AS566"/>
  <c r="AS565"/>
  <c r="AS564"/>
  <c r="AS563"/>
  <c r="AS562"/>
  <c r="AS561"/>
  <c r="AS560"/>
  <c r="AS559"/>
  <c r="AS558"/>
  <c r="AS557"/>
  <c r="AS556"/>
  <c r="AS555"/>
  <c r="AS554"/>
  <c r="AS553"/>
  <c r="AS552"/>
  <c r="AS551"/>
  <c r="AS550"/>
  <c r="AS549"/>
  <c r="AS548"/>
  <c r="AS546"/>
  <c r="AS545"/>
  <c r="AS544"/>
  <c r="AS543"/>
  <c r="AS542"/>
  <c r="AS541"/>
  <c r="AS539"/>
  <c r="AS538"/>
  <c r="AS537"/>
  <c r="AS536"/>
  <c r="AS535"/>
  <c r="AS534"/>
  <c r="AS533"/>
  <c r="AS532"/>
  <c r="AS531"/>
  <c r="AS530"/>
  <c r="AS529"/>
  <c r="AS528"/>
  <c r="AS527"/>
  <c r="AS526"/>
  <c r="AS525"/>
  <c r="AS524"/>
  <c r="AS523"/>
  <c r="AS522"/>
  <c r="AS521"/>
  <c r="AS520"/>
  <c r="AS519"/>
  <c r="AS518"/>
  <c r="AS517"/>
  <c r="AS516"/>
  <c r="AS515"/>
  <c r="AS514"/>
  <c r="AS513"/>
  <c r="AS512"/>
  <c r="AS511"/>
  <c r="AS510"/>
  <c r="AS509"/>
  <c r="AS508"/>
  <c r="AS507"/>
  <c r="AS506"/>
  <c r="AS505"/>
  <c r="AS504"/>
  <c r="AS503"/>
  <c r="AS502"/>
  <c r="AS501"/>
  <c r="AS500"/>
  <c r="AS499"/>
  <c r="AS498"/>
  <c r="AS497"/>
  <c r="AS496"/>
  <c r="AS495"/>
  <c r="AS494"/>
  <c r="AS493"/>
  <c r="AS492"/>
  <c r="AS491"/>
  <c r="AS490"/>
  <c r="AS489"/>
  <c r="AS488"/>
  <c r="AS487"/>
  <c r="AS486"/>
  <c r="AS485"/>
  <c r="AS484"/>
  <c r="AS483"/>
  <c r="AS482"/>
  <c r="AS481"/>
  <c r="AS480"/>
  <c r="AS479"/>
  <c r="AS478"/>
  <c r="AS477"/>
  <c r="AS476"/>
  <c r="AS475"/>
  <c r="AS474"/>
  <c r="AS473"/>
  <c r="AS472"/>
  <c r="AS471"/>
  <c r="AS470"/>
  <c r="AS469"/>
  <c r="AS468"/>
  <c r="AS467"/>
  <c r="AS466"/>
  <c r="AS465"/>
  <c r="AS464"/>
  <c r="AS463"/>
  <c r="AS462"/>
  <c r="AS461"/>
  <c r="AS460"/>
  <c r="AS459"/>
  <c r="AS458"/>
  <c r="AS457"/>
  <c r="AS456"/>
  <c r="AS455"/>
  <c r="AS454"/>
  <c r="AS453"/>
  <c r="AS452"/>
  <c r="AS451"/>
  <c r="AS450"/>
  <c r="AS449"/>
  <c r="AS448"/>
  <c r="AS447"/>
  <c r="AS446"/>
  <c r="AS445"/>
  <c r="AS444"/>
  <c r="AS443"/>
  <c r="AS442"/>
  <c r="AS441"/>
  <c r="AS440"/>
  <c r="AS439"/>
  <c r="AS438"/>
  <c r="AS437"/>
  <c r="AS436"/>
  <c r="AS435"/>
  <c r="AS434"/>
  <c r="AS433"/>
  <c r="AS432"/>
  <c r="AS431"/>
  <c r="AS430"/>
  <c r="AS429"/>
  <c r="AS428"/>
  <c r="AS427"/>
  <c r="AS426"/>
  <c r="AS425"/>
  <c r="AS424"/>
  <c r="AS423"/>
  <c r="AS422"/>
  <c r="AS421"/>
  <c r="AS420"/>
  <c r="AS419"/>
  <c r="AS418"/>
  <c r="AS417"/>
  <c r="AS416"/>
  <c r="AS415"/>
  <c r="AS414"/>
  <c r="AS413"/>
  <c r="AS412"/>
  <c r="AS410"/>
  <c r="AS409"/>
  <c r="AS408"/>
  <c r="AS407"/>
  <c r="AS405"/>
  <c r="AS404"/>
  <c r="AS403"/>
  <c r="AS402"/>
  <c r="AS401"/>
  <c r="AS400"/>
  <c r="AS399"/>
  <c r="AS398"/>
  <c r="AS397"/>
  <c r="AS396"/>
  <c r="AS395"/>
  <c r="AS394"/>
  <c r="AS393"/>
  <c r="AS392"/>
  <c r="AS391"/>
  <c r="AS390"/>
  <c r="AS389"/>
  <c r="AS388"/>
  <c r="AS387"/>
  <c r="AS386"/>
  <c r="AS385"/>
  <c r="AS384"/>
  <c r="AS383"/>
  <c r="AS382"/>
  <c r="AS381"/>
  <c r="AS380"/>
  <c r="AS379"/>
  <c r="AS378"/>
  <c r="AS377"/>
  <c r="AS376"/>
  <c r="AS375"/>
  <c r="AS374"/>
  <c r="AS373"/>
  <c r="AS372"/>
  <c r="AS371"/>
  <c r="AS370"/>
  <c r="AS369"/>
  <c r="AS368"/>
  <c r="AS367"/>
  <c r="AS366"/>
  <c r="AS365"/>
  <c r="AS364"/>
  <c r="AS363"/>
  <c r="AS362"/>
  <c r="AS361"/>
  <c r="AS360"/>
  <c r="AS359"/>
  <c r="AS358"/>
  <c r="AS357"/>
  <c r="AS356"/>
  <c r="AS355"/>
  <c r="AS354"/>
  <c r="AS353"/>
  <c r="AS352"/>
  <c r="AS351"/>
  <c r="AS349"/>
  <c r="AS348"/>
  <c r="AS347"/>
  <c r="AS346"/>
  <c r="AS345"/>
  <c r="AS344"/>
  <c r="AS343"/>
  <c r="AS342"/>
  <c r="AS341"/>
  <c r="AS340"/>
  <c r="AS339"/>
  <c r="AS338"/>
  <c r="AS337"/>
  <c r="AS336"/>
  <c r="AS335"/>
  <c r="AS334"/>
  <c r="AS333"/>
  <c r="AS332"/>
  <c r="AS331"/>
  <c r="AS330"/>
  <c r="AS329"/>
  <c r="AS328"/>
  <c r="AS327"/>
  <c r="AS326"/>
  <c r="AS325"/>
  <c r="AS324"/>
  <c r="AS323"/>
  <c r="AS322"/>
  <c r="AS321"/>
  <c r="AS320"/>
  <c r="AS319"/>
  <c r="AS318"/>
  <c r="AS316"/>
  <c r="AS315"/>
  <c r="AS314"/>
  <c r="AS313"/>
  <c r="AS312"/>
  <c r="AS311"/>
  <c r="AS310"/>
  <c r="AS309"/>
  <c r="AS308"/>
  <c r="AS307"/>
  <c r="AS306"/>
  <c r="AS305"/>
  <c r="AS304"/>
  <c r="AS303"/>
  <c r="AS302"/>
  <c r="AS301"/>
  <c r="AS300"/>
  <c r="AS299"/>
  <c r="AS298"/>
  <c r="AS297"/>
  <c r="AS296"/>
  <c r="AS295"/>
  <c r="AS294"/>
  <c r="AS293"/>
  <c r="AS292"/>
  <c r="AS291"/>
  <c r="AS290"/>
  <c r="AS289"/>
  <c r="AS288"/>
  <c r="AS287"/>
  <c r="AS286"/>
  <c r="AS285"/>
  <c r="AS284"/>
  <c r="AS283"/>
  <c r="AS282"/>
  <c r="AS281"/>
  <c r="AS280"/>
  <c r="AS279"/>
  <c r="AS278"/>
  <c r="AS277"/>
  <c r="AS276"/>
  <c r="AS275"/>
  <c r="AS274"/>
  <c r="AS273"/>
  <c r="AS272"/>
  <c r="AS271"/>
  <c r="AS270"/>
  <c r="AS269"/>
  <c r="AS268"/>
  <c r="AS267"/>
  <c r="AS266"/>
  <c r="AS265"/>
  <c r="AS264"/>
  <c r="AS263"/>
  <c r="AS262"/>
  <c r="AS261"/>
  <c r="AS260"/>
  <c r="AS259"/>
  <c r="AS258"/>
  <c r="AS257"/>
  <c r="AS256"/>
  <c r="AS255"/>
  <c r="AS254"/>
  <c r="AS253"/>
  <c r="AS252"/>
  <c r="AS251"/>
  <c r="AS250"/>
  <c r="AS249"/>
  <c r="AS248"/>
  <c r="AS247"/>
  <c r="AS246"/>
  <c r="AS245"/>
  <c r="AS244"/>
  <c r="AS243"/>
  <c r="AS242"/>
  <c r="AS239"/>
  <c r="AS238"/>
  <c r="AS237"/>
  <c r="AS236"/>
  <c r="AS235"/>
  <c r="AS234"/>
  <c r="AS233"/>
  <c r="AS232"/>
  <c r="AS231"/>
  <c r="AS230"/>
  <c r="AS229"/>
  <c r="AS228"/>
  <c r="AS227"/>
  <c r="AS226"/>
  <c r="AS225"/>
  <c r="AS224"/>
  <c r="AS223"/>
  <c r="AS222"/>
  <c r="AS221"/>
  <c r="AS220"/>
  <c r="AS219"/>
  <c r="AS218"/>
  <c r="AS217"/>
  <c r="AS216"/>
  <c r="AS215"/>
  <c r="AS212"/>
  <c r="AS211"/>
  <c r="AS210"/>
  <c r="AS209"/>
  <c r="AS208"/>
  <c r="AS207"/>
  <c r="AS206"/>
  <c r="AS205"/>
  <c r="AS204"/>
  <c r="AS203"/>
  <c r="AS202"/>
  <c r="AS196"/>
  <c r="AS195"/>
  <c r="AS194"/>
  <c r="AS193"/>
  <c r="AS192"/>
  <c r="AS190"/>
  <c r="AS189"/>
  <c r="AS188"/>
  <c r="AS187"/>
  <c r="AS186"/>
  <c r="AS185"/>
  <c r="AS184"/>
  <c r="AS183"/>
  <c r="AS182"/>
  <c r="AS181"/>
  <c r="AS180"/>
  <c r="AS179"/>
  <c r="AS178"/>
  <c r="AS177"/>
  <c r="AS176"/>
  <c r="AS175"/>
  <c r="AS174"/>
  <c r="AS173"/>
  <c r="AS172"/>
  <c r="AS171"/>
  <c r="AS170"/>
  <c r="AS169"/>
  <c r="AS168"/>
  <c r="AS167"/>
  <c r="AS166"/>
  <c r="AS165"/>
  <c r="AS164"/>
  <c r="AS160"/>
  <c r="AS159"/>
  <c r="AS158"/>
  <c r="AS157"/>
  <c r="AS156"/>
  <c r="AS155"/>
  <c r="AS154"/>
  <c r="AS153"/>
  <c r="AS151"/>
  <c r="AS150"/>
  <c r="AS149"/>
  <c r="AS148"/>
  <c r="AS147"/>
  <c r="AS146"/>
  <c r="AS145"/>
  <c r="AS143"/>
  <c r="AS142"/>
  <c r="AS141"/>
  <c r="AS140"/>
  <c r="AS139"/>
  <c r="AS138"/>
  <c r="AS137"/>
  <c r="AS136"/>
  <c r="AS135"/>
  <c r="AS134"/>
  <c r="AS133"/>
  <c r="AS132"/>
  <c r="AS131"/>
  <c r="AS130"/>
  <c r="AS129"/>
  <c r="AS128"/>
  <c r="AS127"/>
  <c r="AS126"/>
  <c r="AS125"/>
  <c r="AS124"/>
  <c r="AS123"/>
  <c r="AS122"/>
  <c r="AS121"/>
  <c r="AS120"/>
  <c r="AS119"/>
  <c r="AS118"/>
  <c r="AS117"/>
  <c r="AS116"/>
  <c r="AS115"/>
  <c r="AS114"/>
  <c r="AS113"/>
  <c r="AS112"/>
  <c r="AS111"/>
  <c r="AS110"/>
  <c r="AS109"/>
  <c r="AS108"/>
  <c r="AS107"/>
  <c r="AS106"/>
  <c r="AS105"/>
  <c r="AS104"/>
  <c r="AS103"/>
  <c r="AS102"/>
  <c r="AS101"/>
  <c r="AS100"/>
  <c r="AS99"/>
  <c r="AS98"/>
  <c r="AS97"/>
  <c r="AS96"/>
  <c r="AS95"/>
  <c r="AS94"/>
  <c r="AS93"/>
  <c r="AS92"/>
  <c r="AS91"/>
  <c r="AS90"/>
  <c r="AS89"/>
  <c r="AS88"/>
  <c r="AS87"/>
  <c r="AS86"/>
  <c r="AS85"/>
  <c r="AS84"/>
  <c r="AS83"/>
  <c r="AS82"/>
  <c r="AS78"/>
  <c r="AS77"/>
  <c r="AS76"/>
  <c r="AS75"/>
  <c r="AS74"/>
  <c r="AS73"/>
  <c r="AS72"/>
  <c r="AS71"/>
  <c r="AS70"/>
  <c r="AS69"/>
  <c r="AS68"/>
  <c r="AS67"/>
  <c r="AS66"/>
  <c r="AS64"/>
  <c r="AS63"/>
  <c r="AS62"/>
  <c r="AS61"/>
  <c r="AS60"/>
  <c r="AS56"/>
  <c r="AS51"/>
  <c r="AS43"/>
  <c r="AS38"/>
  <c r="AS37"/>
  <c r="AS33"/>
  <c r="AS32"/>
  <c r="AS26"/>
  <c r="AS24"/>
  <c r="AS23"/>
  <c r="AS22"/>
  <c r="AS20"/>
  <c r="AS18"/>
  <c r="AS17"/>
  <c r="AS16"/>
  <c r="AS15"/>
  <c r="AS14"/>
  <c r="AS13"/>
  <c r="AS12"/>
  <c r="AS11"/>
  <c r="AS10"/>
  <c r="AS9"/>
  <c r="AS8"/>
  <c r="AQ598"/>
  <c r="AQ597"/>
  <c r="AQ596"/>
  <c r="AQ595"/>
  <c r="AQ594"/>
  <c r="AQ593"/>
  <c r="AQ592"/>
  <c r="AQ591"/>
  <c r="AQ590"/>
  <c r="AQ589"/>
  <c r="AQ588"/>
  <c r="AQ587"/>
  <c r="AQ586"/>
  <c r="AQ585"/>
  <c r="AQ584"/>
  <c r="AQ583"/>
  <c r="AQ582"/>
  <c r="AQ581"/>
  <c r="AQ580"/>
  <c r="AQ579"/>
  <c r="AQ578"/>
  <c r="AQ577"/>
  <c r="AQ576"/>
  <c r="AQ575"/>
  <c r="AQ574"/>
  <c r="AQ573"/>
  <c r="AQ572"/>
  <c r="AQ571"/>
  <c r="AQ570"/>
  <c r="AQ569"/>
  <c r="AQ568"/>
  <c r="AQ567"/>
  <c r="AQ566"/>
  <c r="AQ565"/>
  <c r="AQ564"/>
  <c r="AQ563"/>
  <c r="AQ562"/>
  <c r="AQ561"/>
  <c r="AQ560"/>
  <c r="AQ559"/>
  <c r="AQ558"/>
  <c r="AQ557"/>
  <c r="AQ556"/>
  <c r="AQ555"/>
  <c r="AQ554"/>
  <c r="AQ553"/>
  <c r="AQ552"/>
  <c r="AQ551"/>
  <c r="AQ550"/>
  <c r="AQ549"/>
  <c r="AQ548"/>
  <c r="AQ546"/>
  <c r="AQ545"/>
  <c r="AQ544"/>
  <c r="AQ543"/>
  <c r="AQ542"/>
  <c r="AQ541"/>
  <c r="AQ539"/>
  <c r="AQ538"/>
  <c r="AQ537"/>
  <c r="AQ536"/>
  <c r="AQ535"/>
  <c r="AQ534"/>
  <c r="AQ533"/>
  <c r="AQ532"/>
  <c r="AQ531"/>
  <c r="AQ530"/>
  <c r="AQ529"/>
  <c r="AQ528"/>
  <c r="AQ527"/>
  <c r="AQ526"/>
  <c r="AQ525"/>
  <c r="AQ524"/>
  <c r="AQ523"/>
  <c r="AQ522"/>
  <c r="AQ521"/>
  <c r="AQ520"/>
  <c r="AQ519"/>
  <c r="AQ518"/>
  <c r="AQ517"/>
  <c r="AQ516"/>
  <c r="AQ515"/>
  <c r="AQ514"/>
  <c r="AQ513"/>
  <c r="AQ512"/>
  <c r="AQ511"/>
  <c r="AQ510"/>
  <c r="AQ509"/>
  <c r="AQ508"/>
  <c r="AQ507"/>
  <c r="AQ506"/>
  <c r="AQ505"/>
  <c r="AQ504"/>
  <c r="AQ503"/>
  <c r="AQ502"/>
  <c r="AQ501"/>
  <c r="AQ500"/>
  <c r="AQ499"/>
  <c r="AQ498"/>
  <c r="AQ497"/>
  <c r="AQ496"/>
  <c r="AQ495"/>
  <c r="AQ494"/>
  <c r="AQ493"/>
  <c r="AQ492"/>
  <c r="AQ491"/>
  <c r="AQ490"/>
  <c r="AQ489"/>
  <c r="AQ488"/>
  <c r="AQ487"/>
  <c r="AQ486"/>
  <c r="AQ485"/>
  <c r="AQ484"/>
  <c r="AQ483"/>
  <c r="AQ482"/>
  <c r="AQ481"/>
  <c r="AQ480"/>
  <c r="AQ479"/>
  <c r="AQ478"/>
  <c r="AQ476"/>
  <c r="AQ475"/>
  <c r="AQ474"/>
  <c r="AQ473"/>
  <c r="AQ472"/>
  <c r="AQ471"/>
  <c r="AQ470"/>
  <c r="AQ469"/>
  <c r="AQ468"/>
  <c r="AQ467"/>
  <c r="AQ466"/>
  <c r="AQ465"/>
  <c r="AQ464"/>
  <c r="AQ463"/>
  <c r="AQ462"/>
  <c r="AQ461"/>
  <c r="AQ460"/>
  <c r="AQ459"/>
  <c r="AQ458"/>
  <c r="AQ457"/>
  <c r="AQ456"/>
  <c r="AQ455"/>
  <c r="AQ454"/>
  <c r="AQ453"/>
  <c r="AQ452"/>
  <c r="AQ451"/>
  <c r="AQ450"/>
  <c r="AQ449"/>
  <c r="AQ448"/>
  <c r="AQ447"/>
  <c r="AQ446"/>
  <c r="AQ445"/>
  <c r="AQ444"/>
  <c r="AQ443"/>
  <c r="AQ442"/>
  <c r="AQ441"/>
  <c r="AQ440"/>
  <c r="AQ439"/>
  <c r="AQ438"/>
  <c r="AQ437"/>
  <c r="AQ436"/>
  <c r="AQ435"/>
  <c r="AQ434"/>
  <c r="AQ433"/>
  <c r="AQ432"/>
  <c r="AQ431"/>
  <c r="AQ430"/>
  <c r="AQ429"/>
  <c r="AQ428"/>
  <c r="AQ427"/>
  <c r="AQ425"/>
  <c r="AQ424"/>
  <c r="AQ423"/>
  <c r="AQ422"/>
  <c r="AQ421"/>
  <c r="AQ420"/>
  <c r="AQ419"/>
  <c r="AQ418"/>
  <c r="AQ417"/>
  <c r="AQ416"/>
  <c r="AQ415"/>
  <c r="AQ414"/>
  <c r="AQ413"/>
  <c r="AQ412"/>
  <c r="AQ410"/>
  <c r="AQ409"/>
  <c r="AQ408"/>
  <c r="AQ407"/>
  <c r="AQ405"/>
  <c r="AQ404"/>
  <c r="AQ403"/>
  <c r="AQ402"/>
  <c r="AQ401"/>
  <c r="AQ400"/>
  <c r="AQ399"/>
  <c r="AQ398"/>
  <c r="AQ397"/>
  <c r="AQ396"/>
  <c r="AQ395"/>
  <c r="AQ394"/>
  <c r="AQ393"/>
  <c r="AQ392"/>
  <c r="AQ391"/>
  <c r="AQ390"/>
  <c r="AQ388"/>
  <c r="AQ387"/>
  <c r="AQ386"/>
  <c r="AQ385"/>
  <c r="AQ384"/>
  <c r="AQ383"/>
  <c r="AQ382"/>
  <c r="AQ380"/>
  <c r="AQ378"/>
  <c r="AQ377"/>
  <c r="AQ376"/>
  <c r="AQ375"/>
  <c r="AQ374"/>
  <c r="AQ372"/>
  <c r="AQ371"/>
  <c r="AQ370"/>
  <c r="AQ369"/>
  <c r="AQ368"/>
  <c r="AQ367"/>
  <c r="AQ366"/>
  <c r="AQ365"/>
  <c r="AQ364"/>
  <c r="AQ363"/>
  <c r="AQ362"/>
  <c r="AQ361"/>
  <c r="AQ360"/>
  <c r="AQ359"/>
  <c r="AQ358"/>
  <c r="AQ357"/>
  <c r="AQ356"/>
  <c r="AQ355"/>
  <c r="AQ354"/>
  <c r="AQ353"/>
  <c r="AQ352"/>
  <c r="AQ351"/>
  <c r="AQ349"/>
  <c r="AQ348"/>
  <c r="AQ347"/>
  <c r="AQ346"/>
  <c r="AQ345"/>
  <c r="AQ344"/>
  <c r="AQ343"/>
  <c r="AQ342"/>
  <c r="AQ341"/>
  <c r="AQ340"/>
  <c r="AQ339"/>
  <c r="AQ338"/>
  <c r="AQ337"/>
  <c r="AQ336"/>
  <c r="AQ335"/>
  <c r="AQ334"/>
  <c r="AQ333"/>
  <c r="AQ332"/>
  <c r="AQ331"/>
  <c r="AQ330"/>
  <c r="AQ329"/>
  <c r="AQ328"/>
  <c r="AQ327"/>
  <c r="AQ326"/>
  <c r="AQ325"/>
  <c r="AQ324"/>
  <c r="AQ323"/>
  <c r="AQ322"/>
  <c r="AQ321"/>
  <c r="AQ320"/>
  <c r="AQ319"/>
  <c r="AQ318"/>
  <c r="AQ316"/>
  <c r="AQ315"/>
  <c r="AQ314"/>
  <c r="AQ313"/>
  <c r="AQ312"/>
  <c r="AQ311"/>
  <c r="AQ310"/>
  <c r="AQ309"/>
  <c r="AQ308"/>
  <c r="AQ307"/>
  <c r="AQ306"/>
  <c r="AQ305"/>
  <c r="AQ304"/>
  <c r="AQ303"/>
  <c r="AQ302"/>
  <c r="AQ301"/>
  <c r="AQ300"/>
  <c r="AQ299"/>
  <c r="AQ298"/>
  <c r="AQ297"/>
  <c r="AQ296"/>
  <c r="AQ295"/>
  <c r="AQ294"/>
  <c r="AQ293"/>
  <c r="AQ292"/>
  <c r="AQ291"/>
  <c r="AQ290"/>
  <c r="AQ289"/>
  <c r="AQ288"/>
  <c r="AQ287"/>
  <c r="AQ286"/>
  <c r="AQ285"/>
  <c r="AQ284"/>
  <c r="AQ283"/>
  <c r="AQ282"/>
  <c r="AQ281"/>
  <c r="AQ280"/>
  <c r="AQ279"/>
  <c r="AQ278"/>
  <c r="AQ277"/>
  <c r="AQ276"/>
  <c r="AQ275"/>
  <c r="AQ274"/>
  <c r="AQ273"/>
  <c r="AQ272"/>
  <c r="AQ271"/>
  <c r="AQ270"/>
  <c r="AQ269"/>
  <c r="AQ268"/>
  <c r="AQ267"/>
  <c r="AQ266"/>
  <c r="AQ265"/>
  <c r="AQ264"/>
  <c r="AQ263"/>
  <c r="AQ262"/>
  <c r="AQ261"/>
  <c r="AQ260"/>
  <c r="AQ259"/>
  <c r="AQ258"/>
  <c r="AQ257"/>
  <c r="AQ256"/>
  <c r="AQ255"/>
  <c r="AQ254"/>
  <c r="AQ253"/>
  <c r="AQ252"/>
  <c r="AQ251"/>
  <c r="AQ250"/>
  <c r="AQ249"/>
  <c r="AQ248"/>
  <c r="AQ247"/>
  <c r="AQ246"/>
  <c r="AQ245"/>
  <c r="AQ244"/>
  <c r="AQ243"/>
  <c r="AQ242"/>
  <c r="AQ239"/>
  <c r="AQ238"/>
  <c r="AQ237"/>
  <c r="AQ236"/>
  <c r="AQ235"/>
  <c r="AQ234"/>
  <c r="AQ233"/>
  <c r="AQ232"/>
  <c r="AQ231"/>
  <c r="AQ230"/>
  <c r="AQ229"/>
  <c r="AQ228"/>
  <c r="AQ227"/>
  <c r="AQ226"/>
  <c r="AQ225"/>
  <c r="AQ224"/>
  <c r="AQ223"/>
  <c r="AQ222"/>
  <c r="AQ221"/>
  <c r="AQ220"/>
  <c r="AQ219"/>
  <c r="AQ218"/>
  <c r="AQ217"/>
  <c r="AQ216"/>
  <c r="AQ215"/>
  <c r="AQ211"/>
  <c r="AQ210"/>
  <c r="AQ209"/>
  <c r="AQ208"/>
  <c r="AQ207"/>
  <c r="AQ206"/>
  <c r="AQ205"/>
  <c r="AQ204"/>
  <c r="AQ203"/>
  <c r="AQ202"/>
  <c r="AQ196"/>
  <c r="AQ195"/>
  <c r="AQ194"/>
  <c r="AQ193"/>
  <c r="AQ192"/>
  <c r="AQ190"/>
  <c r="AQ189"/>
  <c r="AQ188"/>
  <c r="AQ187"/>
  <c r="AQ186"/>
  <c r="AQ185"/>
  <c r="AQ184"/>
  <c r="AQ183"/>
  <c r="AQ182"/>
  <c r="AQ181"/>
  <c r="AQ180"/>
  <c r="AQ179"/>
  <c r="AQ178"/>
  <c r="AQ177"/>
  <c r="AQ176"/>
  <c r="AQ175"/>
  <c r="AQ174"/>
  <c r="AQ173"/>
  <c r="AQ172"/>
  <c r="AQ171"/>
  <c r="AQ170"/>
  <c r="AQ169"/>
  <c r="AQ168"/>
  <c r="AQ167"/>
  <c r="AQ166"/>
  <c r="AQ165"/>
  <c r="AQ164"/>
  <c r="AQ160"/>
  <c r="AQ159"/>
  <c r="AQ158"/>
  <c r="AQ157"/>
  <c r="AQ156"/>
  <c r="AQ155"/>
  <c r="AQ154"/>
  <c r="AQ153"/>
  <c r="AQ151"/>
  <c r="AQ150"/>
  <c r="AQ149"/>
  <c r="AQ148"/>
  <c r="AQ147"/>
  <c r="AQ146"/>
  <c r="AQ145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78"/>
  <c r="AQ77"/>
  <c r="AQ76"/>
  <c r="AQ75"/>
  <c r="AQ74"/>
  <c r="AQ73"/>
  <c r="AQ72"/>
  <c r="AQ71"/>
  <c r="AQ70"/>
  <c r="AQ69"/>
  <c r="AQ68"/>
  <c r="AQ67"/>
  <c r="AQ66"/>
  <c r="AQ65"/>
  <c r="AQ64"/>
  <c r="AQ63"/>
  <c r="AQ61"/>
  <c r="AQ60"/>
  <c r="AQ56"/>
  <c r="AQ51"/>
  <c r="AQ43"/>
  <c r="AQ38"/>
  <c r="AQ37"/>
  <c r="AQ33"/>
  <c r="AQ32"/>
  <c r="AQ26"/>
  <c r="AQ24"/>
  <c r="AQ23"/>
  <c r="AQ22"/>
  <c r="AQ20"/>
  <c r="AQ18"/>
  <c r="AQ17"/>
  <c r="AQ16"/>
  <c r="AQ15"/>
  <c r="AQ14"/>
  <c r="AQ13"/>
  <c r="AQ12"/>
  <c r="AQ11"/>
  <c r="AQ10"/>
  <c r="AQ9"/>
  <c r="AQ8"/>
  <c r="BM7"/>
  <c r="BK7"/>
  <c r="BI7"/>
  <c r="BG7"/>
  <c r="BE7"/>
  <c r="BC7"/>
  <c r="BA7"/>
  <c r="AY7"/>
  <c r="AW7"/>
  <c r="AU7"/>
  <c r="AS7"/>
  <c r="AQ7"/>
  <c r="M65" l="1"/>
  <c r="BI65" s="1"/>
  <c r="BM64"/>
  <c r="O65"/>
  <c r="BM65" s="1"/>
  <c r="N65"/>
  <c r="BK65" s="1"/>
  <c r="BK66"/>
  <c r="L65"/>
  <c r="BG65" s="1"/>
  <c r="BG66"/>
  <c r="J65"/>
  <c r="BC65" s="1"/>
  <c r="BC66"/>
  <c r="AU66"/>
  <c r="AW64"/>
  <c r="P62"/>
  <c r="N62"/>
  <c r="BK62" s="1"/>
  <c r="L62"/>
  <c r="BG62" s="1"/>
  <c r="J62"/>
  <c r="BC62" s="1"/>
  <c r="H62"/>
  <c r="AY62" s="1"/>
  <c r="F62"/>
  <c r="AU62" s="1"/>
  <c r="R57"/>
  <c r="AQ57" s="1"/>
  <c r="T57"/>
  <c r="AS57" s="1"/>
  <c r="R58"/>
  <c r="AQ58" s="1"/>
  <c r="T58"/>
  <c r="AS58" s="1"/>
  <c r="R59"/>
  <c r="AQ59" s="1"/>
  <c r="T59"/>
  <c r="AS59" s="1"/>
  <c r="R52"/>
  <c r="AQ52" s="1"/>
  <c r="S52"/>
  <c r="T52"/>
  <c r="AS52" s="1"/>
  <c r="R53"/>
  <c r="AQ53" s="1"/>
  <c r="T53"/>
  <c r="AS53" s="1"/>
  <c r="R54"/>
  <c r="AQ54" s="1"/>
  <c r="S54"/>
  <c r="T54"/>
  <c r="AS54" s="1"/>
  <c r="R55"/>
  <c r="AQ55" s="1"/>
  <c r="T55"/>
  <c r="AS55" s="1"/>
  <c r="R44"/>
  <c r="AQ44" s="1"/>
  <c r="T44"/>
  <c r="AS44" s="1"/>
  <c r="T45"/>
  <c r="AS45" s="1"/>
  <c r="T46"/>
  <c r="AS46" s="1"/>
  <c r="R47"/>
  <c r="AQ47" s="1"/>
  <c r="T47"/>
  <c r="AS47" s="1"/>
  <c r="R48"/>
  <c r="AQ48" s="1"/>
  <c r="T48"/>
  <c r="AS48" s="1"/>
  <c r="R49"/>
  <c r="AQ49" s="1"/>
  <c r="S49"/>
  <c r="T49"/>
  <c r="AS49" s="1"/>
  <c r="R50"/>
  <c r="AQ50" s="1"/>
  <c r="T50"/>
  <c r="AS50" s="1"/>
  <c r="R39"/>
  <c r="AQ39" s="1"/>
  <c r="T39"/>
  <c r="AS39" s="1"/>
  <c r="R40"/>
  <c r="AQ40" s="1"/>
  <c r="T40"/>
  <c r="AS40" s="1"/>
  <c r="R41"/>
  <c r="AQ41" s="1"/>
  <c r="T41"/>
  <c r="AS41" s="1"/>
  <c r="R42"/>
  <c r="AQ42" s="1"/>
  <c r="T42"/>
  <c r="AS42" s="1"/>
  <c r="R34"/>
  <c r="AQ34" s="1"/>
  <c r="T34"/>
  <c r="AS34" s="1"/>
  <c r="R35"/>
  <c r="AQ35" s="1"/>
  <c r="T35"/>
  <c r="AS35" s="1"/>
  <c r="R36"/>
  <c r="AQ36" s="1"/>
  <c r="T36"/>
  <c r="AS36" s="1"/>
  <c r="R30"/>
  <c r="AQ30" s="1"/>
  <c r="S30"/>
  <c r="T30"/>
  <c r="AS30" s="1"/>
  <c r="R31"/>
  <c r="AQ31" s="1"/>
  <c r="T31"/>
  <c r="AS31" s="1"/>
  <c r="R29"/>
  <c r="AQ29" s="1"/>
  <c r="S29"/>
  <c r="T29"/>
  <c r="AS29" s="1"/>
  <c r="R28"/>
  <c r="AQ28" s="1"/>
  <c r="S28"/>
  <c r="T28"/>
  <c r="AS28" s="1"/>
  <c r="R27"/>
  <c r="AQ27" s="1"/>
  <c r="S27"/>
  <c r="T27"/>
  <c r="AS27" s="1"/>
  <c r="R25"/>
  <c r="AQ25" s="1"/>
  <c r="S25"/>
  <c r="T25"/>
  <c r="AS25" s="1"/>
  <c r="R21"/>
  <c r="AQ21" s="1"/>
  <c r="T21"/>
  <c r="AS21" s="1"/>
  <c r="R19"/>
  <c r="AQ19" s="1"/>
  <c r="T19"/>
  <c r="AS19" s="1"/>
  <c r="AQ477" l="1"/>
  <c r="AQ426"/>
  <c r="AQ381"/>
  <c r="AQ373"/>
  <c r="AQ379" l="1"/>
  <c r="R46"/>
  <c r="AQ46" s="1"/>
  <c r="AQ389"/>
  <c r="R45"/>
  <c r="AQ45" s="1"/>
  <c r="AQ212"/>
  <c r="T137"/>
  <c r="R137"/>
  <c r="AQ106"/>
  <c r="Q59"/>
  <c r="Q58"/>
  <c r="Q57"/>
  <c r="Q55"/>
  <c r="Q54"/>
  <c r="Q53"/>
  <c r="Q52"/>
  <c r="Q49"/>
  <c r="Q50"/>
  <c r="Q48"/>
  <c r="Q47"/>
  <c r="Q46"/>
  <c r="Q45"/>
  <c r="Q44"/>
  <c r="Q40"/>
  <c r="Q41"/>
  <c r="Q42"/>
  <c r="Q39"/>
  <c r="Q36"/>
  <c r="Q35"/>
  <c r="Q34"/>
  <c r="Q31"/>
  <c r="Q30"/>
  <c r="Q29"/>
  <c r="Q28"/>
  <c r="Q27"/>
  <c r="Q25"/>
  <c r="Q21"/>
  <c r="Q19"/>
  <c r="Q18"/>
  <c r="AV18" s="1"/>
  <c r="Q17"/>
  <c r="Q16"/>
  <c r="Q15"/>
  <c r="Q14"/>
  <c r="Q13"/>
  <c r="AV19" l="1"/>
  <c r="AP19"/>
  <c r="AV17"/>
  <c r="AP17"/>
  <c r="AV16"/>
  <c r="AP16"/>
  <c r="AV21"/>
  <c r="AP21"/>
  <c r="Q137"/>
  <c r="Q123"/>
  <c r="Q119"/>
  <c r="Q103"/>
  <c r="Q99"/>
  <c r="C599"/>
  <c r="B578"/>
  <c r="B500"/>
  <c r="B552"/>
  <c r="C547"/>
  <c r="C540"/>
  <c r="B489"/>
  <c r="B477"/>
  <c r="B460"/>
  <c r="B452"/>
  <c r="B440"/>
  <c r="B438"/>
  <c r="B437"/>
  <c r="B433"/>
  <c r="B432"/>
  <c r="C411"/>
  <c r="C406"/>
  <c r="C350"/>
  <c r="B326"/>
  <c r="B318"/>
  <c r="C317"/>
  <c r="B313"/>
  <c r="B296"/>
  <c r="B293"/>
  <c r="B279"/>
  <c r="B267"/>
  <c r="B265"/>
  <c r="B263"/>
  <c r="B260"/>
  <c r="B259"/>
  <c r="B257"/>
  <c r="B255"/>
  <c r="B253"/>
  <c r="B252"/>
  <c r="B250"/>
  <c r="B242"/>
  <c r="C241"/>
  <c r="C240"/>
  <c r="B239"/>
  <c r="C214"/>
  <c r="C213"/>
  <c r="B211"/>
  <c r="B202"/>
  <c r="C197"/>
  <c r="C191"/>
  <c r="B190"/>
  <c r="C161"/>
  <c r="Q83"/>
  <c r="Q93"/>
  <c r="Q64"/>
  <c r="Q78"/>
  <c r="Q74"/>
  <c r="C198" l="1"/>
  <c r="BI197"/>
  <c r="BE197"/>
  <c r="BA197"/>
  <c r="AY197"/>
  <c r="BG197"/>
  <c r="BC197"/>
  <c r="AS197"/>
  <c r="AU197"/>
  <c r="BM197"/>
  <c r="BK197"/>
  <c r="AW197"/>
  <c r="AQ197"/>
  <c r="BM214"/>
  <c r="BK214"/>
  <c r="BG214"/>
  <c r="BC214"/>
  <c r="BI214"/>
  <c r="BE214"/>
  <c r="AY214"/>
  <c r="AW214"/>
  <c r="AU214"/>
  <c r="AQ214"/>
  <c r="BA214"/>
  <c r="AS214"/>
  <c r="BM240"/>
  <c r="BK240"/>
  <c r="BG240"/>
  <c r="BC240"/>
  <c r="BI240"/>
  <c r="BE240"/>
  <c r="AW240"/>
  <c r="AU240"/>
  <c r="AQ240"/>
  <c r="BA240"/>
  <c r="AY240"/>
  <c r="AS240"/>
  <c r="BM350"/>
  <c r="BK350"/>
  <c r="BG350"/>
  <c r="BC350"/>
  <c r="BI350"/>
  <c r="BE350"/>
  <c r="AW350"/>
  <c r="AU350"/>
  <c r="AQ350"/>
  <c r="AY350"/>
  <c r="BA350"/>
  <c r="AS350"/>
  <c r="BI411"/>
  <c r="BC411"/>
  <c r="BA411"/>
  <c r="AY411"/>
  <c r="BM411"/>
  <c r="BK411"/>
  <c r="BG411"/>
  <c r="AS411"/>
  <c r="AW411"/>
  <c r="AU411"/>
  <c r="AQ411"/>
  <c r="BE411"/>
  <c r="BM540"/>
  <c r="BK540"/>
  <c r="BG540"/>
  <c r="BI540"/>
  <c r="BC540"/>
  <c r="BA540"/>
  <c r="AY540"/>
  <c r="AW540"/>
  <c r="AU540"/>
  <c r="AQ540"/>
  <c r="BE540"/>
  <c r="AS540"/>
  <c r="C162"/>
  <c r="BI161"/>
  <c r="BM161"/>
  <c r="BK161"/>
  <c r="BE161"/>
  <c r="BA161"/>
  <c r="AY161"/>
  <c r="AS161"/>
  <c r="AW161"/>
  <c r="AQ161"/>
  <c r="BG161"/>
  <c r="BC161"/>
  <c r="AU161"/>
  <c r="BI191"/>
  <c r="BE191"/>
  <c r="BA191"/>
  <c r="AY191"/>
  <c r="BG191"/>
  <c r="BC191"/>
  <c r="AS191"/>
  <c r="AW191"/>
  <c r="AQ191"/>
  <c r="BM191"/>
  <c r="BK191"/>
  <c r="AU191"/>
  <c r="BI213"/>
  <c r="BE213"/>
  <c r="BA213"/>
  <c r="AY213"/>
  <c r="BM213"/>
  <c r="BK213"/>
  <c r="BG213"/>
  <c r="BC213"/>
  <c r="AS213"/>
  <c r="AU213"/>
  <c r="AQ213"/>
  <c r="AW213"/>
  <c r="BI241"/>
  <c r="BE241"/>
  <c r="BA241"/>
  <c r="AY241"/>
  <c r="BM241"/>
  <c r="BK241"/>
  <c r="BG241"/>
  <c r="BC241"/>
  <c r="AS241"/>
  <c r="AW241"/>
  <c r="AU241"/>
  <c r="AQ241"/>
  <c r="BI317"/>
  <c r="BE317"/>
  <c r="BA317"/>
  <c r="AY317"/>
  <c r="BM317"/>
  <c r="BK317"/>
  <c r="BG317"/>
  <c r="BC317"/>
  <c r="AS317"/>
  <c r="AW317"/>
  <c r="AU317"/>
  <c r="AQ317"/>
  <c r="BM406"/>
  <c r="BK406"/>
  <c r="BI406"/>
  <c r="BG406"/>
  <c r="BE406"/>
  <c r="AY406"/>
  <c r="AW406"/>
  <c r="AU406"/>
  <c r="AQ406"/>
  <c r="AS406"/>
  <c r="BC406"/>
  <c r="BA406"/>
  <c r="BI547"/>
  <c r="BM547"/>
  <c r="BK547"/>
  <c r="BE547"/>
  <c r="BC547"/>
  <c r="BA547"/>
  <c r="AY547"/>
  <c r="AS547"/>
  <c r="BG547"/>
  <c r="AW547"/>
  <c r="AU547"/>
  <c r="AQ547"/>
  <c r="C600"/>
  <c r="BI599"/>
  <c r="BM599"/>
  <c r="BK599"/>
  <c r="BE599"/>
  <c r="BC599"/>
  <c r="BA599"/>
  <c r="AY599"/>
  <c r="AS599"/>
  <c r="AW599"/>
  <c r="AU599"/>
  <c r="BG599"/>
  <c r="AQ599"/>
  <c r="Q66"/>
  <c r="BN66" s="1"/>
  <c r="Q85"/>
  <c r="Q84" s="1"/>
  <c r="BN84" s="1"/>
  <c r="BN598"/>
  <c r="BN597"/>
  <c r="BN596"/>
  <c r="BN595"/>
  <c r="BN594"/>
  <c r="BN593"/>
  <c r="BN592"/>
  <c r="BN591"/>
  <c r="BN590"/>
  <c r="BN589"/>
  <c r="BN588"/>
  <c r="BN587"/>
  <c r="BN586"/>
  <c r="BN585"/>
  <c r="BN584"/>
  <c r="BN583"/>
  <c r="BN582"/>
  <c r="BN581"/>
  <c r="BN580"/>
  <c r="BN579"/>
  <c r="BN578"/>
  <c r="BN577"/>
  <c r="BN576"/>
  <c r="BN575"/>
  <c r="BN574"/>
  <c r="BN573"/>
  <c r="BN572"/>
  <c r="BN571"/>
  <c r="BN570"/>
  <c r="BN569"/>
  <c r="BN568"/>
  <c r="BN567"/>
  <c r="BN566"/>
  <c r="BN565"/>
  <c r="BN564"/>
  <c r="BN563"/>
  <c r="BN562"/>
  <c r="BN561"/>
  <c r="BN560"/>
  <c r="BN559"/>
  <c r="BN558"/>
  <c r="BN557"/>
  <c r="BN555"/>
  <c r="BN554"/>
  <c r="BN553"/>
  <c r="BN552"/>
  <c r="BN551"/>
  <c r="BN550"/>
  <c r="BN549"/>
  <c r="BN548"/>
  <c r="BN547"/>
  <c r="BN545"/>
  <c r="BN544"/>
  <c r="BN543"/>
  <c r="BN542"/>
  <c r="BN541"/>
  <c r="BN540"/>
  <c r="BN538"/>
  <c r="BN537"/>
  <c r="BN536"/>
  <c r="BN535"/>
  <c r="BN534"/>
  <c r="BN533"/>
  <c r="BN532"/>
  <c r="BN531"/>
  <c r="BN530"/>
  <c r="BN529"/>
  <c r="BN528"/>
  <c r="BN527"/>
  <c r="BN526"/>
  <c r="BN525"/>
  <c r="BN524"/>
  <c r="BN523"/>
  <c r="BN522"/>
  <c r="BN521"/>
  <c r="BN520"/>
  <c r="BN519"/>
  <c r="BN518"/>
  <c r="BN517"/>
  <c r="BN516"/>
  <c r="BN515"/>
  <c r="BN514"/>
  <c r="BN513"/>
  <c r="BN512"/>
  <c r="BN511"/>
  <c r="BN510"/>
  <c r="BN509"/>
  <c r="BN508"/>
  <c r="BN507"/>
  <c r="BN506"/>
  <c r="BN505"/>
  <c r="BN504"/>
  <c r="BN503"/>
  <c r="BN502"/>
  <c r="BN501"/>
  <c r="BN500"/>
  <c r="BN499"/>
  <c r="BN498"/>
  <c r="BN497"/>
  <c r="BN496"/>
  <c r="BN495"/>
  <c r="BN494"/>
  <c r="BN493"/>
  <c r="BN492"/>
  <c r="BN491"/>
  <c r="BN490"/>
  <c r="BN489"/>
  <c r="BN488"/>
  <c r="BN487"/>
  <c r="BN486"/>
  <c r="BN485"/>
  <c r="BN484"/>
  <c r="BN483"/>
  <c r="BN482"/>
  <c r="BN481"/>
  <c r="BN480"/>
  <c r="BN479"/>
  <c r="BN478"/>
  <c r="BN476"/>
  <c r="BN475"/>
  <c r="BN474"/>
  <c r="BN473"/>
  <c r="BN472"/>
  <c r="BN471"/>
  <c r="BN470"/>
  <c r="BN469"/>
  <c r="BN468"/>
  <c r="BN467"/>
  <c r="BN466"/>
  <c r="BN465"/>
  <c r="BN464"/>
  <c r="BN463"/>
  <c r="BN462"/>
  <c r="BN461"/>
  <c r="BN460"/>
  <c r="BN459"/>
  <c r="BN458"/>
  <c r="BN457"/>
  <c r="BN456"/>
  <c r="BN455"/>
  <c r="BN454"/>
  <c r="BN453"/>
  <c r="BN452"/>
  <c r="BN451"/>
  <c r="BN450"/>
  <c r="BN449"/>
  <c r="BN448"/>
  <c r="BN447"/>
  <c r="BN446"/>
  <c r="BN445"/>
  <c r="BN444"/>
  <c r="BN443"/>
  <c r="BN442"/>
  <c r="BN441"/>
  <c r="BN440"/>
  <c r="BN439"/>
  <c r="BN438"/>
  <c r="BN437"/>
  <c r="BN436"/>
  <c r="BN435"/>
  <c r="BN434"/>
  <c r="BN433"/>
  <c r="BN432"/>
  <c r="BN431"/>
  <c r="BN430"/>
  <c r="BN429"/>
  <c r="BN428"/>
  <c r="BN427"/>
  <c r="BN426"/>
  <c r="BN425"/>
  <c r="BN424"/>
  <c r="BN423"/>
  <c r="BN422"/>
  <c r="BN421"/>
  <c r="BN420"/>
  <c r="BN419"/>
  <c r="BN418"/>
  <c r="BN417"/>
  <c r="BN416"/>
  <c r="BN415"/>
  <c r="BN414"/>
  <c r="BN413"/>
  <c r="BN412"/>
  <c r="BN411"/>
  <c r="BN410"/>
  <c r="BN408"/>
  <c r="BN407"/>
  <c r="BN406"/>
  <c r="BN405"/>
  <c r="BN404"/>
  <c r="BN403"/>
  <c r="BN402"/>
  <c r="BN401"/>
  <c r="BN400"/>
  <c r="BN399"/>
  <c r="BN398"/>
  <c r="BN397"/>
  <c r="BN396"/>
  <c r="BN395"/>
  <c r="BN394"/>
  <c r="BN393"/>
  <c r="BN392"/>
  <c r="BN391"/>
  <c r="BN390"/>
  <c r="BN389"/>
  <c r="BN388"/>
  <c r="BN387"/>
  <c r="BN386"/>
  <c r="BN385"/>
  <c r="BN384"/>
  <c r="BN383"/>
  <c r="BN382"/>
  <c r="BN381"/>
  <c r="BN380"/>
  <c r="BN379"/>
  <c r="BN378"/>
  <c r="BN377"/>
  <c r="BN376"/>
  <c r="BN375"/>
  <c r="BN374"/>
  <c r="BN373"/>
  <c r="BN372"/>
  <c r="BN371"/>
  <c r="BN370"/>
  <c r="BN369"/>
  <c r="BN368"/>
  <c r="BN367"/>
  <c r="BN366"/>
  <c r="BN365"/>
  <c r="BN364"/>
  <c r="BN363"/>
  <c r="BN362"/>
  <c r="BN361"/>
  <c r="BN360"/>
  <c r="BN359"/>
  <c r="BN358"/>
  <c r="BN357"/>
  <c r="BN356"/>
  <c r="BN355"/>
  <c r="BN354"/>
  <c r="BN353"/>
  <c r="BN352"/>
  <c r="BN351"/>
  <c r="BN349"/>
  <c r="BN348"/>
  <c r="BN347"/>
  <c r="BN346"/>
  <c r="BN345"/>
  <c r="BN344"/>
  <c r="BN343"/>
  <c r="BN342"/>
  <c r="BN341"/>
  <c r="BN340"/>
  <c r="BN339"/>
  <c r="BN338"/>
  <c r="BN337"/>
  <c r="BN336"/>
  <c r="BN335"/>
  <c r="BN334"/>
  <c r="BN333"/>
  <c r="BN332"/>
  <c r="BN331"/>
  <c r="BN330"/>
  <c r="BN329"/>
  <c r="BN328"/>
  <c r="BN327"/>
  <c r="BN326"/>
  <c r="BN325"/>
  <c r="BN324"/>
  <c r="BN323"/>
  <c r="BN322"/>
  <c r="BN320"/>
  <c r="BN319"/>
  <c r="BN318"/>
  <c r="BN317"/>
  <c r="BN316"/>
  <c r="BN315"/>
  <c r="BN314"/>
  <c r="BN313"/>
  <c r="BN312"/>
  <c r="BN311"/>
  <c r="BN310"/>
  <c r="BN309"/>
  <c r="BN308"/>
  <c r="BN307"/>
  <c r="BN306"/>
  <c r="BN305"/>
  <c r="BN304"/>
  <c r="BN303"/>
  <c r="BN302"/>
  <c r="BN301"/>
  <c r="BN300"/>
  <c r="BN299"/>
  <c r="BN298"/>
  <c r="BN297"/>
  <c r="BN296"/>
  <c r="BN295"/>
  <c r="BN294"/>
  <c r="BN293"/>
  <c r="BN292"/>
  <c r="BN291"/>
  <c r="BN290"/>
  <c r="BN289"/>
  <c r="BN288"/>
  <c r="BN287"/>
  <c r="BN286"/>
  <c r="BN285"/>
  <c r="BN284"/>
  <c r="BN283"/>
  <c r="BN282"/>
  <c r="BN281"/>
  <c r="BN280"/>
  <c r="BN279"/>
  <c r="BN278"/>
  <c r="BN277"/>
  <c r="BN276"/>
  <c r="BN275"/>
  <c r="BN274"/>
  <c r="BN273"/>
  <c r="BN272"/>
  <c r="BN271"/>
  <c r="BN270"/>
  <c r="BN269"/>
  <c r="BN268"/>
  <c r="BN267"/>
  <c r="BN266"/>
  <c r="BN265"/>
  <c r="BN264"/>
  <c r="BN263"/>
  <c r="BN262"/>
  <c r="BN261"/>
  <c r="BN260"/>
  <c r="BN259"/>
  <c r="BN258"/>
  <c r="BN257"/>
  <c r="BN256"/>
  <c r="BN255"/>
  <c r="BN254"/>
  <c r="BN253"/>
  <c r="BN252"/>
  <c r="BN251"/>
  <c r="BN250"/>
  <c r="BN249"/>
  <c r="BN248"/>
  <c r="BN247"/>
  <c r="BN246"/>
  <c r="BN245"/>
  <c r="BN244"/>
  <c r="BN243"/>
  <c r="BN242"/>
  <c r="BN239"/>
  <c r="BN238"/>
  <c r="BN237"/>
  <c r="BN236"/>
  <c r="BN235"/>
  <c r="BN234"/>
  <c r="BN233"/>
  <c r="BN232"/>
  <c r="BN231"/>
  <c r="BN230"/>
  <c r="BN229"/>
  <c r="BN228"/>
  <c r="BN227"/>
  <c r="BN226"/>
  <c r="BN225"/>
  <c r="BN224"/>
  <c r="BN223"/>
  <c r="BN222"/>
  <c r="BN221"/>
  <c r="BN216"/>
  <c r="BN212"/>
  <c r="BN211"/>
  <c r="BN210"/>
  <c r="BN209"/>
  <c r="BN208"/>
  <c r="BN207"/>
  <c r="BN206"/>
  <c r="BN205"/>
  <c r="BN204"/>
  <c r="BN203"/>
  <c r="BN202"/>
  <c r="BN198"/>
  <c r="BN197"/>
  <c r="BN196"/>
  <c r="BN195"/>
  <c r="BN194"/>
  <c r="BN193"/>
  <c r="BN192"/>
  <c r="BN191"/>
  <c r="BN190"/>
  <c r="BN189"/>
  <c r="BN188"/>
  <c r="BN187"/>
  <c r="BN186"/>
  <c r="BN185"/>
  <c r="BN184"/>
  <c r="BN183"/>
  <c r="BN182"/>
  <c r="BN181"/>
  <c r="BN180"/>
  <c r="BN179"/>
  <c r="BN178"/>
  <c r="BN174"/>
  <c r="BN173"/>
  <c r="BN172"/>
  <c r="BN171"/>
  <c r="BN170"/>
  <c r="BN169"/>
  <c r="BN168"/>
  <c r="BN167"/>
  <c r="BN166"/>
  <c r="BN165"/>
  <c r="BN164"/>
  <c r="BN162"/>
  <c r="BN160"/>
  <c r="BN159"/>
  <c r="BN158"/>
  <c r="BN157"/>
  <c r="BN156"/>
  <c r="BN155"/>
  <c r="BN154"/>
  <c r="BN153"/>
  <c r="BN151"/>
  <c r="BN149"/>
  <c r="BN148"/>
  <c r="BN147"/>
  <c r="BN146"/>
  <c r="BN145"/>
  <c r="BN143"/>
  <c r="BN142"/>
  <c r="BN141"/>
  <c r="BN140"/>
  <c r="BN139"/>
  <c r="BN138"/>
  <c r="BN137"/>
  <c r="BN136"/>
  <c r="BN114"/>
  <c r="BN113"/>
  <c r="BN112"/>
  <c r="BN133"/>
  <c r="BN132"/>
  <c r="BN131"/>
  <c r="BN111"/>
  <c r="BN110"/>
  <c r="BN109"/>
  <c r="BN108"/>
  <c r="BN107"/>
  <c r="BN106"/>
  <c r="BN105"/>
  <c r="BN104"/>
  <c r="BN103"/>
  <c r="BN102"/>
  <c r="BN101"/>
  <c r="BN100"/>
  <c r="BN99"/>
  <c r="BN98"/>
  <c r="BN97"/>
  <c r="BN96"/>
  <c r="BN95"/>
  <c r="BN94"/>
  <c r="BN135"/>
  <c r="BN130"/>
  <c r="BN129"/>
  <c r="BN128"/>
  <c r="BN127"/>
  <c r="BN126"/>
  <c r="BN125"/>
  <c r="BN124"/>
  <c r="BN123"/>
  <c r="BN122"/>
  <c r="BN121"/>
  <c r="BN120"/>
  <c r="BN119"/>
  <c r="BN118"/>
  <c r="BN117"/>
  <c r="BN116"/>
  <c r="BN93"/>
  <c r="BN92"/>
  <c r="BN91"/>
  <c r="BN90"/>
  <c r="BN89"/>
  <c r="BN88"/>
  <c r="BN87"/>
  <c r="BN86"/>
  <c r="BN83"/>
  <c r="BN82"/>
  <c r="BN78"/>
  <c r="BN77"/>
  <c r="BN76"/>
  <c r="BN75"/>
  <c r="BN74"/>
  <c r="BN73"/>
  <c r="BN72"/>
  <c r="BN71"/>
  <c r="BN70"/>
  <c r="BN69"/>
  <c r="BN68"/>
  <c r="BN67"/>
  <c r="BN64"/>
  <c r="BN63"/>
  <c r="BN61"/>
  <c r="BN60"/>
  <c r="BN15"/>
  <c r="BN14"/>
  <c r="BN13"/>
  <c r="BN11"/>
  <c r="BN10"/>
  <c r="BN9"/>
  <c r="BN8"/>
  <c r="BN7"/>
  <c r="BN6"/>
  <c r="BN5"/>
  <c r="BL598"/>
  <c r="BL597"/>
  <c r="BL596"/>
  <c r="BL595"/>
  <c r="BL594"/>
  <c r="BL593"/>
  <c r="BL592"/>
  <c r="BL591"/>
  <c r="BL590"/>
  <c r="BL589"/>
  <c r="BL588"/>
  <c r="BL587"/>
  <c r="BL586"/>
  <c r="BL585"/>
  <c r="BL584"/>
  <c r="BL583"/>
  <c r="BL582"/>
  <c r="BL581"/>
  <c r="BL580"/>
  <c r="BL579"/>
  <c r="BL578"/>
  <c r="BL577"/>
  <c r="BL576"/>
  <c r="BL575"/>
  <c r="BL574"/>
  <c r="BL573"/>
  <c r="BL572"/>
  <c r="BL571"/>
  <c r="BL570"/>
  <c r="BL569"/>
  <c r="BL568"/>
  <c r="BL567"/>
  <c r="BL566"/>
  <c r="BL565"/>
  <c r="BL564"/>
  <c r="BL563"/>
  <c r="BL562"/>
  <c r="BL561"/>
  <c r="BL560"/>
  <c r="BL559"/>
  <c r="BL558"/>
  <c r="BL557"/>
  <c r="BL555"/>
  <c r="BL554"/>
  <c r="BL553"/>
  <c r="BL552"/>
  <c r="BL551"/>
  <c r="BL550"/>
  <c r="BL549"/>
  <c r="BL548"/>
  <c r="BL547"/>
  <c r="BL545"/>
  <c r="BL544"/>
  <c r="BL543"/>
  <c r="BL542"/>
  <c r="BL541"/>
  <c r="BL540"/>
  <c r="BL538"/>
  <c r="BL537"/>
  <c r="BL536"/>
  <c r="BL535"/>
  <c r="BL534"/>
  <c r="BL533"/>
  <c r="BL532"/>
  <c r="BL531"/>
  <c r="BL530"/>
  <c r="BL529"/>
  <c r="BL528"/>
  <c r="BL527"/>
  <c r="BL526"/>
  <c r="BL525"/>
  <c r="BL524"/>
  <c r="BL523"/>
  <c r="BL522"/>
  <c r="BL521"/>
  <c r="BL520"/>
  <c r="BL519"/>
  <c r="BL518"/>
  <c r="BL517"/>
  <c r="BL516"/>
  <c r="BL515"/>
  <c r="BL514"/>
  <c r="BL513"/>
  <c r="BL512"/>
  <c r="BL511"/>
  <c r="BL510"/>
  <c r="BL509"/>
  <c r="BL508"/>
  <c r="BL507"/>
  <c r="BL506"/>
  <c r="BL505"/>
  <c r="BL504"/>
  <c r="BL503"/>
  <c r="BL502"/>
  <c r="BL501"/>
  <c r="BL500"/>
  <c r="BL499"/>
  <c r="BL498"/>
  <c r="BL497"/>
  <c r="BL496"/>
  <c r="BL495"/>
  <c r="BL494"/>
  <c r="BL493"/>
  <c r="BL492"/>
  <c r="BL491"/>
  <c r="BL490"/>
  <c r="BL489"/>
  <c r="BL488"/>
  <c r="BL487"/>
  <c r="BL486"/>
  <c r="BL485"/>
  <c r="BL484"/>
  <c r="BL483"/>
  <c r="BL482"/>
  <c r="BL481"/>
  <c r="BL480"/>
  <c r="BL479"/>
  <c r="BL478"/>
  <c r="BL476"/>
  <c r="BL475"/>
  <c r="BL474"/>
  <c r="BL473"/>
  <c r="BL472"/>
  <c r="BL471"/>
  <c r="BL470"/>
  <c r="BL469"/>
  <c r="BL468"/>
  <c r="BL467"/>
  <c r="BL466"/>
  <c r="BL465"/>
  <c r="BL464"/>
  <c r="BL463"/>
  <c r="BL462"/>
  <c r="BL461"/>
  <c r="BL460"/>
  <c r="BL459"/>
  <c r="BL458"/>
  <c r="BL457"/>
  <c r="BL456"/>
  <c r="BL455"/>
  <c r="BL454"/>
  <c r="BL453"/>
  <c r="BL452"/>
  <c r="BL451"/>
  <c r="BL450"/>
  <c r="BL449"/>
  <c r="BL448"/>
  <c r="BL447"/>
  <c r="BL446"/>
  <c r="BL445"/>
  <c r="BL444"/>
  <c r="BL443"/>
  <c r="BL442"/>
  <c r="BL441"/>
  <c r="BL440"/>
  <c r="BL439"/>
  <c r="BL438"/>
  <c r="BL437"/>
  <c r="BL436"/>
  <c r="BL435"/>
  <c r="BL434"/>
  <c r="BL433"/>
  <c r="BL432"/>
  <c r="BL431"/>
  <c r="BL430"/>
  <c r="BL429"/>
  <c r="BL428"/>
  <c r="BL427"/>
  <c r="BL426"/>
  <c r="BL425"/>
  <c r="BL424"/>
  <c r="BL423"/>
  <c r="BL422"/>
  <c r="BL421"/>
  <c r="BL420"/>
  <c r="BL419"/>
  <c r="BL418"/>
  <c r="BL417"/>
  <c r="BL416"/>
  <c r="BL415"/>
  <c r="BL414"/>
  <c r="BL413"/>
  <c r="BL412"/>
  <c r="BL411"/>
  <c r="BL410"/>
  <c r="BL408"/>
  <c r="BL407"/>
  <c r="BL406"/>
  <c r="BL405"/>
  <c r="BL404"/>
  <c r="BL403"/>
  <c r="BL402"/>
  <c r="BL401"/>
  <c r="BL400"/>
  <c r="BL399"/>
  <c r="BL398"/>
  <c r="BL397"/>
  <c r="BL396"/>
  <c r="BL395"/>
  <c r="BL394"/>
  <c r="BL393"/>
  <c r="BL392"/>
  <c r="BL391"/>
  <c r="BL390"/>
  <c r="BL389"/>
  <c r="BL388"/>
  <c r="BL387"/>
  <c r="BL386"/>
  <c r="BL385"/>
  <c r="BL384"/>
  <c r="BL383"/>
  <c r="BL382"/>
  <c r="BL381"/>
  <c r="BL380"/>
  <c r="BL379"/>
  <c r="BL378"/>
  <c r="BL377"/>
  <c r="BL376"/>
  <c r="BL375"/>
  <c r="BL374"/>
  <c r="BL373"/>
  <c r="BL372"/>
  <c r="BL371"/>
  <c r="BL370"/>
  <c r="BL369"/>
  <c r="BL368"/>
  <c r="BL367"/>
  <c r="BL366"/>
  <c r="BL365"/>
  <c r="BL364"/>
  <c r="BL363"/>
  <c r="BL362"/>
  <c r="BL361"/>
  <c r="BL360"/>
  <c r="BL359"/>
  <c r="BL358"/>
  <c r="BL357"/>
  <c r="BL356"/>
  <c r="BL355"/>
  <c r="BL354"/>
  <c r="BL353"/>
  <c r="BL352"/>
  <c r="BL351"/>
  <c r="BL349"/>
  <c r="BL348"/>
  <c r="BL347"/>
  <c r="BL346"/>
  <c r="BL345"/>
  <c r="BL344"/>
  <c r="BL343"/>
  <c r="BL342"/>
  <c r="BL341"/>
  <c r="BL340"/>
  <c r="BL339"/>
  <c r="BL338"/>
  <c r="BL337"/>
  <c r="BL336"/>
  <c r="BL335"/>
  <c r="BL334"/>
  <c r="BL333"/>
  <c r="BL332"/>
  <c r="BL331"/>
  <c r="BL330"/>
  <c r="BL329"/>
  <c r="BL328"/>
  <c r="BL327"/>
  <c r="BL326"/>
  <c r="BL325"/>
  <c r="BL324"/>
  <c r="BL323"/>
  <c r="BL322"/>
  <c r="BL320"/>
  <c r="BL319"/>
  <c r="BL318"/>
  <c r="BL317"/>
  <c r="BL316"/>
  <c r="BL315"/>
  <c r="BL314"/>
  <c r="BL313"/>
  <c r="BL312"/>
  <c r="BL311"/>
  <c r="BL310"/>
  <c r="BL309"/>
  <c r="BL308"/>
  <c r="BL307"/>
  <c r="BL306"/>
  <c r="BL305"/>
  <c r="BL304"/>
  <c r="BL303"/>
  <c r="BL302"/>
  <c r="BL301"/>
  <c r="BL300"/>
  <c r="BL299"/>
  <c r="BL298"/>
  <c r="BL297"/>
  <c r="BL296"/>
  <c r="BL295"/>
  <c r="BL294"/>
  <c r="BL293"/>
  <c r="BL292"/>
  <c r="BL291"/>
  <c r="BL290"/>
  <c r="BL289"/>
  <c r="BL288"/>
  <c r="BL287"/>
  <c r="BL286"/>
  <c r="BL285"/>
  <c r="BL284"/>
  <c r="BL283"/>
  <c r="BL282"/>
  <c r="BL281"/>
  <c r="BL280"/>
  <c r="BL279"/>
  <c r="BL278"/>
  <c r="BL277"/>
  <c r="BL276"/>
  <c r="BL275"/>
  <c r="BL274"/>
  <c r="BL273"/>
  <c r="BL272"/>
  <c r="BL271"/>
  <c r="BL270"/>
  <c r="BL269"/>
  <c r="BL268"/>
  <c r="BL267"/>
  <c r="BL266"/>
  <c r="BL265"/>
  <c r="BL264"/>
  <c r="BL263"/>
  <c r="BL262"/>
  <c r="BL261"/>
  <c r="BL260"/>
  <c r="BL259"/>
  <c r="BL258"/>
  <c r="BL257"/>
  <c r="BL256"/>
  <c r="BL255"/>
  <c r="BL254"/>
  <c r="BL253"/>
  <c r="BL252"/>
  <c r="BL251"/>
  <c r="BL250"/>
  <c r="BL249"/>
  <c r="BL248"/>
  <c r="BL247"/>
  <c r="BL246"/>
  <c r="BL245"/>
  <c r="BL244"/>
  <c r="BL243"/>
  <c r="BL242"/>
  <c r="BL239"/>
  <c r="BL238"/>
  <c r="BL237"/>
  <c r="BL236"/>
  <c r="BL235"/>
  <c r="BL234"/>
  <c r="BL233"/>
  <c r="BL232"/>
  <c r="BL231"/>
  <c r="BL230"/>
  <c r="BL229"/>
  <c r="BL228"/>
  <c r="BL227"/>
  <c r="BL226"/>
  <c r="BL225"/>
  <c r="BL224"/>
  <c r="BL223"/>
  <c r="BL222"/>
  <c r="BL221"/>
  <c r="BL216"/>
  <c r="BL212"/>
  <c r="BL211"/>
  <c r="BL210"/>
  <c r="BL209"/>
  <c r="BL208"/>
  <c r="BL207"/>
  <c r="BL206"/>
  <c r="BL205"/>
  <c r="BL204"/>
  <c r="BL203"/>
  <c r="BL202"/>
  <c r="BL198"/>
  <c r="BL197"/>
  <c r="BL196"/>
  <c r="BL195"/>
  <c r="BL194"/>
  <c r="BL193"/>
  <c r="BL192"/>
  <c r="BL191"/>
  <c r="BL190"/>
  <c r="BL189"/>
  <c r="BL188"/>
  <c r="BL187"/>
  <c r="BL186"/>
  <c r="BL185"/>
  <c r="BL184"/>
  <c r="BL183"/>
  <c r="BL182"/>
  <c r="BL181"/>
  <c r="BL180"/>
  <c r="BL179"/>
  <c r="BL178"/>
  <c r="BL174"/>
  <c r="BL173"/>
  <c r="BL172"/>
  <c r="BL171"/>
  <c r="BL170"/>
  <c r="BL169"/>
  <c r="BL168"/>
  <c r="BL167"/>
  <c r="BL166"/>
  <c r="BL165"/>
  <c r="BL164"/>
  <c r="BL162"/>
  <c r="BL160"/>
  <c r="BL159"/>
  <c r="BL158"/>
  <c r="BL157"/>
  <c r="BL156"/>
  <c r="BL155"/>
  <c r="BL154"/>
  <c r="BL153"/>
  <c r="BL151"/>
  <c r="BL149"/>
  <c r="BL148"/>
  <c r="BL147"/>
  <c r="BL146"/>
  <c r="BL145"/>
  <c r="BL143"/>
  <c r="BL142"/>
  <c r="BL141"/>
  <c r="BL140"/>
  <c r="BL139"/>
  <c r="BL138"/>
  <c r="BL137"/>
  <c r="BL136"/>
  <c r="BL114"/>
  <c r="BL113"/>
  <c r="BL112"/>
  <c r="BL133"/>
  <c r="BL132"/>
  <c r="BL131"/>
  <c r="BL111"/>
  <c r="BL110"/>
  <c r="BL109"/>
  <c r="BL108"/>
  <c r="BL107"/>
  <c r="BL106"/>
  <c r="BL105"/>
  <c r="BL104"/>
  <c r="BL103"/>
  <c r="BL102"/>
  <c r="BL101"/>
  <c r="BL100"/>
  <c r="BL99"/>
  <c r="BL98"/>
  <c r="BL97"/>
  <c r="BL96"/>
  <c r="BL95"/>
  <c r="BL94"/>
  <c r="BL135"/>
  <c r="BL130"/>
  <c r="BL129"/>
  <c r="BL128"/>
  <c r="BL127"/>
  <c r="BL126"/>
  <c r="BL125"/>
  <c r="BL124"/>
  <c r="BL123"/>
  <c r="BL122"/>
  <c r="BL121"/>
  <c r="BL120"/>
  <c r="BL119"/>
  <c r="BL118"/>
  <c r="BL117"/>
  <c r="BL116"/>
  <c r="BL93"/>
  <c r="BL92"/>
  <c r="BL91"/>
  <c r="BL90"/>
  <c r="BL89"/>
  <c r="BL88"/>
  <c r="BL87"/>
  <c r="BL86"/>
  <c r="BL83"/>
  <c r="BL82"/>
  <c r="BL78"/>
  <c r="BL77"/>
  <c r="BL76"/>
  <c r="BL75"/>
  <c r="BL74"/>
  <c r="BL73"/>
  <c r="BL72"/>
  <c r="BL71"/>
  <c r="BL70"/>
  <c r="BL69"/>
  <c r="BL68"/>
  <c r="BL67"/>
  <c r="BL64"/>
  <c r="BL63"/>
  <c r="BL61"/>
  <c r="BL60"/>
  <c r="BL15"/>
  <c r="BL14"/>
  <c r="BL13"/>
  <c r="BL11"/>
  <c r="BL10"/>
  <c r="BL9"/>
  <c r="BL8"/>
  <c r="BL7"/>
  <c r="BL6"/>
  <c r="BL5"/>
  <c r="BJ598"/>
  <c r="BJ597"/>
  <c r="BJ596"/>
  <c r="BJ595"/>
  <c r="BJ594"/>
  <c r="BJ593"/>
  <c r="BJ592"/>
  <c r="BJ591"/>
  <c r="BJ590"/>
  <c r="BJ589"/>
  <c r="BJ588"/>
  <c r="BJ587"/>
  <c r="BJ586"/>
  <c r="BJ585"/>
  <c r="BJ584"/>
  <c r="BJ583"/>
  <c r="BJ582"/>
  <c r="BJ581"/>
  <c r="BJ580"/>
  <c r="BJ579"/>
  <c r="BJ578"/>
  <c r="BJ577"/>
  <c r="BJ576"/>
  <c r="BJ575"/>
  <c r="BJ574"/>
  <c r="BJ573"/>
  <c r="BJ572"/>
  <c r="BJ571"/>
  <c r="BJ570"/>
  <c r="BJ569"/>
  <c r="BJ568"/>
  <c r="BJ567"/>
  <c r="BJ566"/>
  <c r="BJ565"/>
  <c r="BJ564"/>
  <c r="BJ562"/>
  <c r="BJ561"/>
  <c r="BJ560"/>
  <c r="BJ559"/>
  <c r="BJ558"/>
  <c r="BJ557"/>
  <c r="BJ555"/>
  <c r="BJ554"/>
  <c r="BJ553"/>
  <c r="BJ552"/>
  <c r="BJ551"/>
  <c r="BJ550"/>
  <c r="BJ549"/>
  <c r="BJ548"/>
  <c r="BJ547"/>
  <c r="BJ545"/>
  <c r="BJ544"/>
  <c r="BJ543"/>
  <c r="BJ542"/>
  <c r="BJ541"/>
  <c r="BJ540"/>
  <c r="BJ538"/>
  <c r="BJ536"/>
  <c r="BJ535"/>
  <c r="BJ534"/>
  <c r="BJ533"/>
  <c r="BJ532"/>
  <c r="BJ531"/>
  <c r="BJ530"/>
  <c r="BJ529"/>
  <c r="BJ528"/>
  <c r="BJ527"/>
  <c r="BJ526"/>
  <c r="BJ525"/>
  <c r="BJ524"/>
  <c r="BJ523"/>
  <c r="BJ522"/>
  <c r="BJ521"/>
  <c r="BJ520"/>
  <c r="BJ519"/>
  <c r="BJ518"/>
  <c r="BJ517"/>
  <c r="BJ516"/>
  <c r="BJ514"/>
  <c r="BJ513"/>
  <c r="BJ512"/>
  <c r="BJ511"/>
  <c r="BJ510"/>
  <c r="BJ509"/>
  <c r="BJ508"/>
  <c r="BJ506"/>
  <c r="BJ504"/>
  <c r="BJ502"/>
  <c r="BJ501"/>
  <c r="BJ500"/>
  <c r="BJ494"/>
  <c r="BJ491"/>
  <c r="BJ489"/>
  <c r="BJ488"/>
  <c r="BJ486"/>
  <c r="BJ472"/>
  <c r="BJ471"/>
  <c r="BJ470"/>
  <c r="BJ469"/>
  <c r="BJ468"/>
  <c r="BJ467"/>
  <c r="BJ466"/>
  <c r="BJ465"/>
  <c r="BJ462"/>
  <c r="BJ459"/>
  <c r="BJ456"/>
  <c r="BJ453"/>
  <c r="BJ452"/>
  <c r="BJ451"/>
  <c r="BJ450"/>
  <c r="BJ449"/>
  <c r="BJ448"/>
  <c r="BJ447"/>
  <c r="BJ445"/>
  <c r="BJ443"/>
  <c r="BJ441"/>
  <c r="BJ439"/>
  <c r="BJ438"/>
  <c r="BJ433"/>
  <c r="BJ427"/>
  <c r="BJ425"/>
  <c r="BJ419"/>
  <c r="BJ418"/>
  <c r="BJ412"/>
  <c r="BJ411"/>
  <c r="BJ410"/>
  <c r="BJ408"/>
  <c r="BJ407"/>
  <c r="BJ406"/>
  <c r="BJ405"/>
  <c r="BJ404"/>
  <c r="BJ403"/>
  <c r="BJ402"/>
  <c r="BJ401"/>
  <c r="BJ400"/>
  <c r="BJ399"/>
  <c r="BJ398"/>
  <c r="BJ397"/>
  <c r="BJ396"/>
  <c r="BJ392"/>
  <c r="BJ390"/>
  <c r="BJ389"/>
  <c r="BJ388"/>
  <c r="BJ387"/>
  <c r="BJ386"/>
  <c r="BJ385"/>
  <c r="BJ384"/>
  <c r="BJ383"/>
  <c r="BJ382"/>
  <c r="BJ380"/>
  <c r="BJ377"/>
  <c r="BJ376"/>
  <c r="BJ375"/>
  <c r="BJ374"/>
  <c r="BJ373"/>
  <c r="BJ372"/>
  <c r="BJ371"/>
  <c r="BJ369"/>
  <c r="BJ368"/>
  <c r="BJ367"/>
  <c r="BJ366"/>
  <c r="BJ365"/>
  <c r="BJ364"/>
  <c r="BJ363"/>
  <c r="BJ362"/>
  <c r="BJ361"/>
  <c r="BJ360"/>
  <c r="BJ359"/>
  <c r="BJ358"/>
  <c r="BJ357"/>
  <c r="BJ356"/>
  <c r="BJ355"/>
  <c r="BJ354"/>
  <c r="BJ353"/>
  <c r="BJ352"/>
  <c r="BJ351"/>
  <c r="BJ349"/>
  <c r="BJ348"/>
  <c r="BJ347"/>
  <c r="BJ345"/>
  <c r="BJ344"/>
  <c r="BJ343"/>
  <c r="BJ342"/>
  <c r="BJ341"/>
  <c r="BJ340"/>
  <c r="BJ339"/>
  <c r="BJ338"/>
  <c r="BJ337"/>
  <c r="BJ336"/>
  <c r="BJ335"/>
  <c r="BJ334"/>
  <c r="BJ333"/>
  <c r="BJ332"/>
  <c r="BJ331"/>
  <c r="BJ330"/>
  <c r="BJ329"/>
  <c r="BJ328"/>
  <c r="BJ327"/>
  <c r="BJ326"/>
  <c r="BJ325"/>
  <c r="BJ324"/>
  <c r="BJ323"/>
  <c r="BJ322"/>
  <c r="BJ320"/>
  <c r="BJ319"/>
  <c r="BJ318"/>
  <c r="BJ317"/>
  <c r="BJ316"/>
  <c r="BJ315"/>
  <c r="BJ314"/>
  <c r="BJ313"/>
  <c r="BJ312"/>
  <c r="BJ311"/>
  <c r="BJ310"/>
  <c r="BJ309"/>
  <c r="BJ308"/>
  <c r="BJ307"/>
  <c r="BJ306"/>
  <c r="BJ305"/>
  <c r="BJ304"/>
  <c r="BJ303"/>
  <c r="BJ302"/>
  <c r="BJ301"/>
  <c r="BJ300"/>
  <c r="BJ299"/>
  <c r="BJ298"/>
  <c r="BJ297"/>
  <c r="BJ296"/>
  <c r="BJ295"/>
  <c r="BJ294"/>
  <c r="BJ293"/>
  <c r="BJ292"/>
  <c r="BJ291"/>
  <c r="BJ290"/>
  <c r="BJ289"/>
  <c r="BJ288"/>
  <c r="BJ287"/>
  <c r="BJ286"/>
  <c r="BJ285"/>
  <c r="BJ284"/>
  <c r="BJ283"/>
  <c r="BJ282"/>
  <c r="BJ281"/>
  <c r="BJ280"/>
  <c r="BJ279"/>
  <c r="BJ278"/>
  <c r="BJ277"/>
  <c r="BJ276"/>
  <c r="BJ275"/>
  <c r="BJ274"/>
  <c r="BJ273"/>
  <c r="BJ272"/>
  <c r="BJ271"/>
  <c r="BJ270"/>
  <c r="BJ269"/>
  <c r="BJ268"/>
  <c r="BJ267"/>
  <c r="BJ266"/>
  <c r="BJ265"/>
  <c r="BJ264"/>
  <c r="BJ263"/>
  <c r="BJ262"/>
  <c r="BJ261"/>
  <c r="BJ260"/>
  <c r="BJ259"/>
  <c r="BJ258"/>
  <c r="BJ257"/>
  <c r="BJ256"/>
  <c r="BJ255"/>
  <c r="BJ254"/>
  <c r="BJ253"/>
  <c r="BJ252"/>
  <c r="BJ251"/>
  <c r="BJ250"/>
  <c r="BJ249"/>
  <c r="BJ248"/>
  <c r="BJ247"/>
  <c r="BJ246"/>
  <c r="BJ245"/>
  <c r="BJ244"/>
  <c r="BJ243"/>
  <c r="BJ242"/>
  <c r="BJ239"/>
  <c r="BJ238"/>
  <c r="BJ237"/>
  <c r="BJ236"/>
  <c r="BJ235"/>
  <c r="BJ234"/>
  <c r="BJ233"/>
  <c r="BJ232"/>
  <c r="BJ231"/>
  <c r="BJ230"/>
  <c r="BJ229"/>
  <c r="BJ228"/>
  <c r="BJ227"/>
  <c r="BJ226"/>
  <c r="BJ225"/>
  <c r="BJ224"/>
  <c r="BJ223"/>
  <c r="BJ222"/>
  <c r="BJ221"/>
  <c r="BJ216"/>
  <c r="BJ212"/>
  <c r="BJ211"/>
  <c r="BJ210"/>
  <c r="BJ209"/>
  <c r="BJ208"/>
  <c r="BJ207"/>
  <c r="BJ206"/>
  <c r="BJ205"/>
  <c r="BJ204"/>
  <c r="BJ203"/>
  <c r="BJ202"/>
  <c r="BJ198"/>
  <c r="BJ197"/>
  <c r="BJ196"/>
  <c r="BJ195"/>
  <c r="BJ194"/>
  <c r="BJ193"/>
  <c r="BJ192"/>
  <c r="BJ191"/>
  <c r="BJ190"/>
  <c r="BJ189"/>
  <c r="BJ188"/>
  <c r="BJ187"/>
  <c r="BJ186"/>
  <c r="BJ185"/>
  <c r="BJ184"/>
  <c r="BJ183"/>
  <c r="BJ182"/>
  <c r="BJ181"/>
  <c r="BJ180"/>
  <c r="BJ179"/>
  <c r="BJ178"/>
  <c r="BJ174"/>
  <c r="BJ173"/>
  <c r="BJ172"/>
  <c r="BJ171"/>
  <c r="BJ170"/>
  <c r="BJ169"/>
  <c r="BJ168"/>
  <c r="BJ167"/>
  <c r="BJ166"/>
  <c r="BJ165"/>
  <c r="BJ164"/>
  <c r="BJ162"/>
  <c r="BJ160"/>
  <c r="BJ159"/>
  <c r="BJ158"/>
  <c r="BJ157"/>
  <c r="BJ156"/>
  <c r="BJ155"/>
  <c r="BJ154"/>
  <c r="BJ153"/>
  <c r="BJ151"/>
  <c r="BJ149"/>
  <c r="BJ148"/>
  <c r="BJ147"/>
  <c r="BJ146"/>
  <c r="BJ145"/>
  <c r="BJ143"/>
  <c r="BJ142"/>
  <c r="BJ141"/>
  <c r="BJ140"/>
  <c r="BJ139"/>
  <c r="BJ138"/>
  <c r="BJ137"/>
  <c r="BJ136"/>
  <c r="BJ114"/>
  <c r="BJ113"/>
  <c r="BJ112"/>
  <c r="BJ133"/>
  <c r="BJ132"/>
  <c r="BJ131"/>
  <c r="BJ111"/>
  <c r="BJ110"/>
  <c r="BJ109"/>
  <c r="BJ108"/>
  <c r="BJ107"/>
  <c r="BJ105"/>
  <c r="BJ104"/>
  <c r="BJ103"/>
  <c r="BJ102"/>
  <c r="BJ101"/>
  <c r="BJ100"/>
  <c r="BJ99"/>
  <c r="BJ98"/>
  <c r="BJ97"/>
  <c r="BJ96"/>
  <c r="BJ95"/>
  <c r="BJ94"/>
  <c r="BJ135"/>
  <c r="BJ130"/>
  <c r="BJ129"/>
  <c r="BJ128"/>
  <c r="BJ127"/>
  <c r="BJ126"/>
  <c r="BJ125"/>
  <c r="BJ124"/>
  <c r="BJ123"/>
  <c r="BJ122"/>
  <c r="BJ121"/>
  <c r="BJ120"/>
  <c r="BJ119"/>
  <c r="BJ118"/>
  <c r="BJ117"/>
  <c r="BJ116"/>
  <c r="BJ93"/>
  <c r="BJ92"/>
  <c r="BJ91"/>
  <c r="BJ90"/>
  <c r="BJ89"/>
  <c r="BJ88"/>
  <c r="BJ87"/>
  <c r="BJ86"/>
  <c r="BJ83"/>
  <c r="BJ82"/>
  <c r="BJ78"/>
  <c r="BJ77"/>
  <c r="BJ76"/>
  <c r="BJ75"/>
  <c r="BJ74"/>
  <c r="BJ73"/>
  <c r="BJ72"/>
  <c r="BJ71"/>
  <c r="BJ70"/>
  <c r="BJ69"/>
  <c r="BJ68"/>
  <c r="BJ67"/>
  <c r="BJ64"/>
  <c r="BJ63"/>
  <c r="BJ61"/>
  <c r="BJ60"/>
  <c r="BJ15"/>
  <c r="BJ14"/>
  <c r="BJ13"/>
  <c r="BJ11"/>
  <c r="BJ10"/>
  <c r="BJ9"/>
  <c r="BJ8"/>
  <c r="BJ7"/>
  <c r="BJ6"/>
  <c r="BJ5"/>
  <c r="BH598"/>
  <c r="BH597"/>
  <c r="BH596"/>
  <c r="BH595"/>
  <c r="BH594"/>
  <c r="BH593"/>
  <c r="BH592"/>
  <c r="BH591"/>
  <c r="BH590"/>
  <c r="BH589"/>
  <c r="BH588"/>
  <c r="BH587"/>
  <c r="BH586"/>
  <c r="BH585"/>
  <c r="BH584"/>
  <c r="BH583"/>
  <c r="BH582"/>
  <c r="BH581"/>
  <c r="BH580"/>
  <c r="BH579"/>
  <c r="BH578"/>
  <c r="BH577"/>
  <c r="BH576"/>
  <c r="BH575"/>
  <c r="BH574"/>
  <c r="BH573"/>
  <c r="BH572"/>
  <c r="BH571"/>
  <c r="BH570"/>
  <c r="BH569"/>
  <c r="BH568"/>
  <c r="BH567"/>
  <c r="BH566"/>
  <c r="BH565"/>
  <c r="BH564"/>
  <c r="BH563"/>
  <c r="BH562"/>
  <c r="BH561"/>
  <c r="BH560"/>
  <c r="BH559"/>
  <c r="BH558"/>
  <c r="BH557"/>
  <c r="BH555"/>
  <c r="BH554"/>
  <c r="BH553"/>
  <c r="BH552"/>
  <c r="BH551"/>
  <c r="BH550"/>
  <c r="BH549"/>
  <c r="BH548"/>
  <c r="BH547"/>
  <c r="BH545"/>
  <c r="BH544"/>
  <c r="BH543"/>
  <c r="BH542"/>
  <c r="BH541"/>
  <c r="BH540"/>
  <c r="BH538"/>
  <c r="BH537"/>
  <c r="BH536"/>
  <c r="BH535"/>
  <c r="BH534"/>
  <c r="BH533"/>
  <c r="BH532"/>
  <c r="BH531"/>
  <c r="BH530"/>
  <c r="BH529"/>
  <c r="BH528"/>
  <c r="BH527"/>
  <c r="BH526"/>
  <c r="BH525"/>
  <c r="BH524"/>
  <c r="BH523"/>
  <c r="BH522"/>
  <c r="BH521"/>
  <c r="BH520"/>
  <c r="BH519"/>
  <c r="BH518"/>
  <c r="BH517"/>
  <c r="BH516"/>
  <c r="BH515"/>
  <c r="BH514"/>
  <c r="BH513"/>
  <c r="BH512"/>
  <c r="BH511"/>
  <c r="BH510"/>
  <c r="BH509"/>
  <c r="BH508"/>
  <c r="BH507"/>
  <c r="BH506"/>
  <c r="BH505"/>
  <c r="BH504"/>
  <c r="BH503"/>
  <c r="BH502"/>
  <c r="BH501"/>
  <c r="BH500"/>
  <c r="BH499"/>
  <c r="BH498"/>
  <c r="BH497"/>
  <c r="BH496"/>
  <c r="BH495"/>
  <c r="BH494"/>
  <c r="BH493"/>
  <c r="BH492"/>
  <c r="BH491"/>
  <c r="BH490"/>
  <c r="BH489"/>
  <c r="BH488"/>
  <c r="BH487"/>
  <c r="BH486"/>
  <c r="BH485"/>
  <c r="BH484"/>
  <c r="BH483"/>
  <c r="BH482"/>
  <c r="BH481"/>
  <c r="BH480"/>
  <c r="BH479"/>
  <c r="BH478"/>
  <c r="BH476"/>
  <c r="BH475"/>
  <c r="BH474"/>
  <c r="BH473"/>
  <c r="BH472"/>
  <c r="BH471"/>
  <c r="BH470"/>
  <c r="BH469"/>
  <c r="BH468"/>
  <c r="BH467"/>
  <c r="BH466"/>
  <c r="BH465"/>
  <c r="BH464"/>
  <c r="BH463"/>
  <c r="BH462"/>
  <c r="BH461"/>
  <c r="BH460"/>
  <c r="BH459"/>
  <c r="BH458"/>
  <c r="BH457"/>
  <c r="BH456"/>
  <c r="BH455"/>
  <c r="BH454"/>
  <c r="BH453"/>
  <c r="BH452"/>
  <c r="BH451"/>
  <c r="BH450"/>
  <c r="BH449"/>
  <c r="BH448"/>
  <c r="BH447"/>
  <c r="BH446"/>
  <c r="BH445"/>
  <c r="BH444"/>
  <c r="BH443"/>
  <c r="BH442"/>
  <c r="BH441"/>
  <c r="BH440"/>
  <c r="BH439"/>
  <c r="BH438"/>
  <c r="BH437"/>
  <c r="BH436"/>
  <c r="BH435"/>
  <c r="BH434"/>
  <c r="BH433"/>
  <c r="BH432"/>
  <c r="BH431"/>
  <c r="BH430"/>
  <c r="BH429"/>
  <c r="BH428"/>
  <c r="BH427"/>
  <c r="BH426"/>
  <c r="BH425"/>
  <c r="BH424"/>
  <c r="BH423"/>
  <c r="BH422"/>
  <c r="BH421"/>
  <c r="BH420"/>
  <c r="BH419"/>
  <c r="BH418"/>
  <c r="BH417"/>
  <c r="BH416"/>
  <c r="BH415"/>
  <c r="BH414"/>
  <c r="BH413"/>
  <c r="BH412"/>
  <c r="BH411"/>
  <c r="BH410"/>
  <c r="BH408"/>
  <c r="BH407"/>
  <c r="BH406"/>
  <c r="BH405"/>
  <c r="BH404"/>
  <c r="BH403"/>
  <c r="BH402"/>
  <c r="BH401"/>
  <c r="BH400"/>
  <c r="BH399"/>
  <c r="BH398"/>
  <c r="BH397"/>
  <c r="BH396"/>
  <c r="BH395"/>
  <c r="BH394"/>
  <c r="BH393"/>
  <c r="BH392"/>
  <c r="BH391"/>
  <c r="BH390"/>
  <c r="BH389"/>
  <c r="BH388"/>
  <c r="BH387"/>
  <c r="BH386"/>
  <c r="BH385"/>
  <c r="BH384"/>
  <c r="BH383"/>
  <c r="BH382"/>
  <c r="BH381"/>
  <c r="BH380"/>
  <c r="BH379"/>
  <c r="BH378"/>
  <c r="BH377"/>
  <c r="BH376"/>
  <c r="BH375"/>
  <c r="BH374"/>
  <c r="BH373"/>
  <c r="BH372"/>
  <c r="BH371"/>
  <c r="BH370"/>
  <c r="BH369"/>
  <c r="BH368"/>
  <c r="BH367"/>
  <c r="BH366"/>
  <c r="BH365"/>
  <c r="BH364"/>
  <c r="BH363"/>
  <c r="BH362"/>
  <c r="BH361"/>
  <c r="BH360"/>
  <c r="BH359"/>
  <c r="BH358"/>
  <c r="BH357"/>
  <c r="BH356"/>
  <c r="BH355"/>
  <c r="BH354"/>
  <c r="BH353"/>
  <c r="BH352"/>
  <c r="BH351"/>
  <c r="BH349"/>
  <c r="BH348"/>
  <c r="BH347"/>
  <c r="BH346"/>
  <c r="BH345"/>
  <c r="BH344"/>
  <c r="BH343"/>
  <c r="BH342"/>
  <c r="BH341"/>
  <c r="BH340"/>
  <c r="BH339"/>
  <c r="BH338"/>
  <c r="BH337"/>
  <c r="BH336"/>
  <c r="BH335"/>
  <c r="BH334"/>
  <c r="BH333"/>
  <c r="BH332"/>
  <c r="BH331"/>
  <c r="BH330"/>
  <c r="BH329"/>
  <c r="BH328"/>
  <c r="BH327"/>
  <c r="BH326"/>
  <c r="BH325"/>
  <c r="BH324"/>
  <c r="BH323"/>
  <c r="BH322"/>
  <c r="BH320"/>
  <c r="BH319"/>
  <c r="BH318"/>
  <c r="BH317"/>
  <c r="BH316"/>
  <c r="BH315"/>
  <c r="BH314"/>
  <c r="BH313"/>
  <c r="BH312"/>
  <c r="BH311"/>
  <c r="BH310"/>
  <c r="BH309"/>
  <c r="BH308"/>
  <c r="BH307"/>
  <c r="BH306"/>
  <c r="BH305"/>
  <c r="BH304"/>
  <c r="BH303"/>
  <c r="BH302"/>
  <c r="BH301"/>
  <c r="BH300"/>
  <c r="BH299"/>
  <c r="BH298"/>
  <c r="BH297"/>
  <c r="BH296"/>
  <c r="BH295"/>
  <c r="BH294"/>
  <c r="BH293"/>
  <c r="BH292"/>
  <c r="BH291"/>
  <c r="BH290"/>
  <c r="BH289"/>
  <c r="BH288"/>
  <c r="BH287"/>
  <c r="BH286"/>
  <c r="BH285"/>
  <c r="BH284"/>
  <c r="BH283"/>
  <c r="BH282"/>
  <c r="BH281"/>
  <c r="BH280"/>
  <c r="BH279"/>
  <c r="BH278"/>
  <c r="BH277"/>
  <c r="BH276"/>
  <c r="BH275"/>
  <c r="BH274"/>
  <c r="BH273"/>
  <c r="BH272"/>
  <c r="BH271"/>
  <c r="BH270"/>
  <c r="BH269"/>
  <c r="BH268"/>
  <c r="BH267"/>
  <c r="BH266"/>
  <c r="BH265"/>
  <c r="BH264"/>
  <c r="BH263"/>
  <c r="BH262"/>
  <c r="BH261"/>
  <c r="BH260"/>
  <c r="BH259"/>
  <c r="BH258"/>
  <c r="BH257"/>
  <c r="BH256"/>
  <c r="BH255"/>
  <c r="BH254"/>
  <c r="BH253"/>
  <c r="BH252"/>
  <c r="BH251"/>
  <c r="BH250"/>
  <c r="BH249"/>
  <c r="BH248"/>
  <c r="BH247"/>
  <c r="BH246"/>
  <c r="BH245"/>
  <c r="BH244"/>
  <c r="BH243"/>
  <c r="BH242"/>
  <c r="BH239"/>
  <c r="BH238"/>
  <c r="BH237"/>
  <c r="BH236"/>
  <c r="BH235"/>
  <c r="BH234"/>
  <c r="BH233"/>
  <c r="BH232"/>
  <c r="BH231"/>
  <c r="BH230"/>
  <c r="BH229"/>
  <c r="BH228"/>
  <c r="BH227"/>
  <c r="BH226"/>
  <c r="BH225"/>
  <c r="BH224"/>
  <c r="BH223"/>
  <c r="BH222"/>
  <c r="BH221"/>
  <c r="BH216"/>
  <c r="BH212"/>
  <c r="BH211"/>
  <c r="BH210"/>
  <c r="BH209"/>
  <c r="BH208"/>
  <c r="BH207"/>
  <c r="BH206"/>
  <c r="BH205"/>
  <c r="BH204"/>
  <c r="BH203"/>
  <c r="BH202"/>
  <c r="BH198"/>
  <c r="BH197"/>
  <c r="BH196"/>
  <c r="BH195"/>
  <c r="BH194"/>
  <c r="BH193"/>
  <c r="BH192"/>
  <c r="BH191"/>
  <c r="BH190"/>
  <c r="BH189"/>
  <c r="BH188"/>
  <c r="BH187"/>
  <c r="BH186"/>
  <c r="BH185"/>
  <c r="BH184"/>
  <c r="BH183"/>
  <c r="BH182"/>
  <c r="BH181"/>
  <c r="BH180"/>
  <c r="BH179"/>
  <c r="BH178"/>
  <c r="BH174"/>
  <c r="BH173"/>
  <c r="BH172"/>
  <c r="BH171"/>
  <c r="BH170"/>
  <c r="BH169"/>
  <c r="BH168"/>
  <c r="BH167"/>
  <c r="BH166"/>
  <c r="BH165"/>
  <c r="BH164"/>
  <c r="BH162"/>
  <c r="BH160"/>
  <c r="BH159"/>
  <c r="BH158"/>
  <c r="BH157"/>
  <c r="BH156"/>
  <c r="BH155"/>
  <c r="BH154"/>
  <c r="BH153"/>
  <c r="BH151"/>
  <c r="BH149"/>
  <c r="BH148"/>
  <c r="BH147"/>
  <c r="BH146"/>
  <c r="BH145"/>
  <c r="BH143"/>
  <c r="BH142"/>
  <c r="BH141"/>
  <c r="BH140"/>
  <c r="BH139"/>
  <c r="BH138"/>
  <c r="BH137"/>
  <c r="BH136"/>
  <c r="BH114"/>
  <c r="BH113"/>
  <c r="BH112"/>
  <c r="BH133"/>
  <c r="BH132"/>
  <c r="BH131"/>
  <c r="BH111"/>
  <c r="BH110"/>
  <c r="BH109"/>
  <c r="BH108"/>
  <c r="BH107"/>
  <c r="BH106"/>
  <c r="BH105"/>
  <c r="BH104"/>
  <c r="BH103"/>
  <c r="BH102"/>
  <c r="BH101"/>
  <c r="BH100"/>
  <c r="BH99"/>
  <c r="BH98"/>
  <c r="BH97"/>
  <c r="BH96"/>
  <c r="BH95"/>
  <c r="BH94"/>
  <c r="BH135"/>
  <c r="BH130"/>
  <c r="BH129"/>
  <c r="BH128"/>
  <c r="BH127"/>
  <c r="BH126"/>
  <c r="BH125"/>
  <c r="BH124"/>
  <c r="BH123"/>
  <c r="BH122"/>
  <c r="BH121"/>
  <c r="BH120"/>
  <c r="BH119"/>
  <c r="BH118"/>
  <c r="BH117"/>
  <c r="BH116"/>
  <c r="BH93"/>
  <c r="BH92"/>
  <c r="BH91"/>
  <c r="BH90"/>
  <c r="BH89"/>
  <c r="BH88"/>
  <c r="BH87"/>
  <c r="BH86"/>
  <c r="BH83"/>
  <c r="BH82"/>
  <c r="BH78"/>
  <c r="BH77"/>
  <c r="BH76"/>
  <c r="BH75"/>
  <c r="BH74"/>
  <c r="BH73"/>
  <c r="BH72"/>
  <c r="BH71"/>
  <c r="BH70"/>
  <c r="BH69"/>
  <c r="BH68"/>
  <c r="BH67"/>
  <c r="BH64"/>
  <c r="BH63"/>
  <c r="BH61"/>
  <c r="BH60"/>
  <c r="BH15"/>
  <c r="BH14"/>
  <c r="BH13"/>
  <c r="BH11"/>
  <c r="BH10"/>
  <c r="BH9"/>
  <c r="BH8"/>
  <c r="BH7"/>
  <c r="BH6"/>
  <c r="BH5"/>
  <c r="BF598"/>
  <c r="BF597"/>
  <c r="BF596"/>
  <c r="BF595"/>
  <c r="BF594"/>
  <c r="BF593"/>
  <c r="BF592"/>
  <c r="BF591"/>
  <c r="BF590"/>
  <c r="BF589"/>
  <c r="BF588"/>
  <c r="BF587"/>
  <c r="BF586"/>
  <c r="BF585"/>
  <c r="BF584"/>
  <c r="BF583"/>
  <c r="BF582"/>
  <c r="BF581"/>
  <c r="BF580"/>
  <c r="BF579"/>
  <c r="BF578"/>
  <c r="BF577"/>
  <c r="BF576"/>
  <c r="BF575"/>
  <c r="BF574"/>
  <c r="BF573"/>
  <c r="BF572"/>
  <c r="BF571"/>
  <c r="BF570"/>
  <c r="BF569"/>
  <c r="BF568"/>
  <c r="BF567"/>
  <c r="BF566"/>
  <c r="BF565"/>
  <c r="BF564"/>
  <c r="BF563"/>
  <c r="BF562"/>
  <c r="BF561"/>
  <c r="BF560"/>
  <c r="BF559"/>
  <c r="BF558"/>
  <c r="BF557"/>
  <c r="BF555"/>
  <c r="BF554"/>
  <c r="BF553"/>
  <c r="BF552"/>
  <c r="BF551"/>
  <c r="BF550"/>
  <c r="BF549"/>
  <c r="BF548"/>
  <c r="BF547"/>
  <c r="BF545"/>
  <c r="BF544"/>
  <c r="BF543"/>
  <c r="BF542"/>
  <c r="BF541"/>
  <c r="BF540"/>
  <c r="BF538"/>
  <c r="BF537"/>
  <c r="BF536"/>
  <c r="BF535"/>
  <c r="BF534"/>
  <c r="BF533"/>
  <c r="BF532"/>
  <c r="BF531"/>
  <c r="BF530"/>
  <c r="BF529"/>
  <c r="BF528"/>
  <c r="BF527"/>
  <c r="BF526"/>
  <c r="BF525"/>
  <c r="BF524"/>
  <c r="BF523"/>
  <c r="BF522"/>
  <c r="BF521"/>
  <c r="BF520"/>
  <c r="BF519"/>
  <c r="BF518"/>
  <c r="BF517"/>
  <c r="BF516"/>
  <c r="BF515"/>
  <c r="BF514"/>
  <c r="BF513"/>
  <c r="BF512"/>
  <c r="BF511"/>
  <c r="BF510"/>
  <c r="BF509"/>
  <c r="BF508"/>
  <c r="BF507"/>
  <c r="BF506"/>
  <c r="BF505"/>
  <c r="BF504"/>
  <c r="BF503"/>
  <c r="BF502"/>
  <c r="BF501"/>
  <c r="BF500"/>
  <c r="BF499"/>
  <c r="BF498"/>
  <c r="BF497"/>
  <c r="BF496"/>
  <c r="BF495"/>
  <c r="BF494"/>
  <c r="BF493"/>
  <c r="BF492"/>
  <c r="BF491"/>
  <c r="BF490"/>
  <c r="BF489"/>
  <c r="BF488"/>
  <c r="BF487"/>
  <c r="BF486"/>
  <c r="BF485"/>
  <c r="BF484"/>
  <c r="BF483"/>
  <c r="BF482"/>
  <c r="BF481"/>
  <c r="BF480"/>
  <c r="BF479"/>
  <c r="BF478"/>
  <c r="BF476"/>
  <c r="BF475"/>
  <c r="BF474"/>
  <c r="BF473"/>
  <c r="BF472"/>
  <c r="BF471"/>
  <c r="BF470"/>
  <c r="BF469"/>
  <c r="BF468"/>
  <c r="BF467"/>
  <c r="BF466"/>
  <c r="BF465"/>
  <c r="BF464"/>
  <c r="BF463"/>
  <c r="BF462"/>
  <c r="BF461"/>
  <c r="BF460"/>
  <c r="BF459"/>
  <c r="BF458"/>
  <c r="BF457"/>
  <c r="BF456"/>
  <c r="BF455"/>
  <c r="BF454"/>
  <c r="BF453"/>
  <c r="BF452"/>
  <c r="BF451"/>
  <c r="BF450"/>
  <c r="BF449"/>
  <c r="BF448"/>
  <c r="BF447"/>
  <c r="BF446"/>
  <c r="BF445"/>
  <c r="BF444"/>
  <c r="BF443"/>
  <c r="BF442"/>
  <c r="BF441"/>
  <c r="BF440"/>
  <c r="BF439"/>
  <c r="BF438"/>
  <c r="BF437"/>
  <c r="BF436"/>
  <c r="BF435"/>
  <c r="BF434"/>
  <c r="BF433"/>
  <c r="BF432"/>
  <c r="BF431"/>
  <c r="BF430"/>
  <c r="BF429"/>
  <c r="BF427"/>
  <c r="BF426"/>
  <c r="BF425"/>
  <c r="BF424"/>
  <c r="BF423"/>
  <c r="BF422"/>
  <c r="BF421"/>
  <c r="BF420"/>
  <c r="BF419"/>
  <c r="BF418"/>
  <c r="BF417"/>
  <c r="BF416"/>
  <c r="BF415"/>
  <c r="BF414"/>
  <c r="BF413"/>
  <c r="BF412"/>
  <c r="BF411"/>
  <c r="BF410"/>
  <c r="BF408"/>
  <c r="BF407"/>
  <c r="BF406"/>
  <c r="BF405"/>
  <c r="BF404"/>
  <c r="BF403"/>
  <c r="BF402"/>
  <c r="BF401"/>
  <c r="BF400"/>
  <c r="BF399"/>
  <c r="BF398"/>
  <c r="BF397"/>
  <c r="BF396"/>
  <c r="BF395"/>
  <c r="BF394"/>
  <c r="BF393"/>
  <c r="BF392"/>
  <c r="BF390"/>
  <c r="BF389"/>
  <c r="BF388"/>
  <c r="BF387"/>
  <c r="BF386"/>
  <c r="BF385"/>
  <c r="BF384"/>
  <c r="BF383"/>
  <c r="BF382"/>
  <c r="BF381"/>
  <c r="BF380"/>
  <c r="BF379"/>
  <c r="BF378"/>
  <c r="BF377"/>
  <c r="BF376"/>
  <c r="BF375"/>
  <c r="BF374"/>
  <c r="BF373"/>
  <c r="BF372"/>
  <c r="BF371"/>
  <c r="BF370"/>
  <c r="BF369"/>
  <c r="BF368"/>
  <c r="BF367"/>
  <c r="BF366"/>
  <c r="BF365"/>
  <c r="BF364"/>
  <c r="BF363"/>
  <c r="BF362"/>
  <c r="BF361"/>
  <c r="BF360"/>
  <c r="BF359"/>
  <c r="BF358"/>
  <c r="BF357"/>
  <c r="BF356"/>
  <c r="BF355"/>
  <c r="BF354"/>
  <c r="BF353"/>
  <c r="BF352"/>
  <c r="BF351"/>
  <c r="BF349"/>
  <c r="BF348"/>
  <c r="BF347"/>
  <c r="BF346"/>
  <c r="BF345"/>
  <c r="BF344"/>
  <c r="BF343"/>
  <c r="BF342"/>
  <c r="BF341"/>
  <c r="BF340"/>
  <c r="BF339"/>
  <c r="BF338"/>
  <c r="BF337"/>
  <c r="BF336"/>
  <c r="BF335"/>
  <c r="BF334"/>
  <c r="BF333"/>
  <c r="BF332"/>
  <c r="BF331"/>
  <c r="BF330"/>
  <c r="BF329"/>
  <c r="BF328"/>
  <c r="BF327"/>
  <c r="BF326"/>
  <c r="BF325"/>
  <c r="BF324"/>
  <c r="BF323"/>
  <c r="BF322"/>
  <c r="BF320"/>
  <c r="BF319"/>
  <c r="BF318"/>
  <c r="BF317"/>
  <c r="BF316"/>
  <c r="BF315"/>
  <c r="BF314"/>
  <c r="BF313"/>
  <c r="BF312"/>
  <c r="BF311"/>
  <c r="BF310"/>
  <c r="BF309"/>
  <c r="BF308"/>
  <c r="BF307"/>
  <c r="BF306"/>
  <c r="BF305"/>
  <c r="BF304"/>
  <c r="BF303"/>
  <c r="BF302"/>
  <c r="BF301"/>
  <c r="BF300"/>
  <c r="BF299"/>
  <c r="BF298"/>
  <c r="BF297"/>
  <c r="BF296"/>
  <c r="BF295"/>
  <c r="BF294"/>
  <c r="BF293"/>
  <c r="BF292"/>
  <c r="BF291"/>
  <c r="BF290"/>
  <c r="BF289"/>
  <c r="BF288"/>
  <c r="BF287"/>
  <c r="BF286"/>
  <c r="BF285"/>
  <c r="BF284"/>
  <c r="BF283"/>
  <c r="BF282"/>
  <c r="BF281"/>
  <c r="BF280"/>
  <c r="BF279"/>
  <c r="BF278"/>
  <c r="BF277"/>
  <c r="BF276"/>
  <c r="BF275"/>
  <c r="BF274"/>
  <c r="BF273"/>
  <c r="BF272"/>
  <c r="BF271"/>
  <c r="BF270"/>
  <c r="BF269"/>
  <c r="BF268"/>
  <c r="BF267"/>
  <c r="BF266"/>
  <c r="BF265"/>
  <c r="BF264"/>
  <c r="BF263"/>
  <c r="BF262"/>
  <c r="BF261"/>
  <c r="BF260"/>
  <c r="BF259"/>
  <c r="BF258"/>
  <c r="BF257"/>
  <c r="BF256"/>
  <c r="BF255"/>
  <c r="BF254"/>
  <c r="BF253"/>
  <c r="BF252"/>
  <c r="BF251"/>
  <c r="BF250"/>
  <c r="BF249"/>
  <c r="BF248"/>
  <c r="BF247"/>
  <c r="BF246"/>
  <c r="BF245"/>
  <c r="BF244"/>
  <c r="BF243"/>
  <c r="BF242"/>
  <c r="BF239"/>
  <c r="BF238"/>
  <c r="BF237"/>
  <c r="BF236"/>
  <c r="BF235"/>
  <c r="BF234"/>
  <c r="BF233"/>
  <c r="BF232"/>
  <c r="BF231"/>
  <c r="BF230"/>
  <c r="BF229"/>
  <c r="BF228"/>
  <c r="BF227"/>
  <c r="BF226"/>
  <c r="BF225"/>
  <c r="BF224"/>
  <c r="BF223"/>
  <c r="BF222"/>
  <c r="BF221"/>
  <c r="BF216"/>
  <c r="BF212"/>
  <c r="BF211"/>
  <c r="BF210"/>
  <c r="BF209"/>
  <c r="BF208"/>
  <c r="BF207"/>
  <c r="BF206"/>
  <c r="BF205"/>
  <c r="BF204"/>
  <c r="BF203"/>
  <c r="BF202"/>
  <c r="BF198"/>
  <c r="BF197"/>
  <c r="BF196"/>
  <c r="BF195"/>
  <c r="BF194"/>
  <c r="BF193"/>
  <c r="BF192"/>
  <c r="BF191"/>
  <c r="BF190"/>
  <c r="BF189"/>
  <c r="BF188"/>
  <c r="BF187"/>
  <c r="BF186"/>
  <c r="BF185"/>
  <c r="BF184"/>
  <c r="BF183"/>
  <c r="BF182"/>
  <c r="BF181"/>
  <c r="BF180"/>
  <c r="BF179"/>
  <c r="BF178"/>
  <c r="BF174"/>
  <c r="BF173"/>
  <c r="BF172"/>
  <c r="BF171"/>
  <c r="BF170"/>
  <c r="BF169"/>
  <c r="BF168"/>
  <c r="BF167"/>
  <c r="BF166"/>
  <c r="BF165"/>
  <c r="BF164"/>
  <c r="BF162"/>
  <c r="BF160"/>
  <c r="BF159"/>
  <c r="BF158"/>
  <c r="BF157"/>
  <c r="BF156"/>
  <c r="BF155"/>
  <c r="BF154"/>
  <c r="BF153"/>
  <c r="BF151"/>
  <c r="BF149"/>
  <c r="BF148"/>
  <c r="BF147"/>
  <c r="BF146"/>
  <c r="BF145"/>
  <c r="BF143"/>
  <c r="BF142"/>
  <c r="BF141"/>
  <c r="BF140"/>
  <c r="BF139"/>
  <c r="BF138"/>
  <c r="BF137"/>
  <c r="BF136"/>
  <c r="BF114"/>
  <c r="BF113"/>
  <c r="BF112"/>
  <c r="BF133"/>
  <c r="BF132"/>
  <c r="BF131"/>
  <c r="BF111"/>
  <c r="BF110"/>
  <c r="BF109"/>
  <c r="BF108"/>
  <c r="BF107"/>
  <c r="BF106"/>
  <c r="BF105"/>
  <c r="BF104"/>
  <c r="BF103"/>
  <c r="BF102"/>
  <c r="BF101"/>
  <c r="BF100"/>
  <c r="BF99"/>
  <c r="BF98"/>
  <c r="BF97"/>
  <c r="BF96"/>
  <c r="BF95"/>
  <c r="BF94"/>
  <c r="BF135"/>
  <c r="BF130"/>
  <c r="BF129"/>
  <c r="BF128"/>
  <c r="BF127"/>
  <c r="BF126"/>
  <c r="BF125"/>
  <c r="BF124"/>
  <c r="BF123"/>
  <c r="BF122"/>
  <c r="BF121"/>
  <c r="BF120"/>
  <c r="BF119"/>
  <c r="BF118"/>
  <c r="BF117"/>
  <c r="BF116"/>
  <c r="BF93"/>
  <c r="BF92"/>
  <c r="BF91"/>
  <c r="BF90"/>
  <c r="BF89"/>
  <c r="BF88"/>
  <c r="BF87"/>
  <c r="BF86"/>
  <c r="BF83"/>
  <c r="BF82"/>
  <c r="BF78"/>
  <c r="BF77"/>
  <c r="BF76"/>
  <c r="BF75"/>
  <c r="BF74"/>
  <c r="BF73"/>
  <c r="BF72"/>
  <c r="BF71"/>
  <c r="BF70"/>
  <c r="BF69"/>
  <c r="BF68"/>
  <c r="BF67"/>
  <c r="BF64"/>
  <c r="BF63"/>
  <c r="BF61"/>
  <c r="BF60"/>
  <c r="BF15"/>
  <c r="BF14"/>
  <c r="BF13"/>
  <c r="BF11"/>
  <c r="BF10"/>
  <c r="BF9"/>
  <c r="BF8"/>
  <c r="BF7"/>
  <c r="BF6"/>
  <c r="BF5"/>
  <c r="BD598"/>
  <c r="BD597"/>
  <c r="BD596"/>
  <c r="BD595"/>
  <c r="BD594"/>
  <c r="BD593"/>
  <c r="BD592"/>
  <c r="BD591"/>
  <c r="BD590"/>
  <c r="BD589"/>
  <c r="BD588"/>
  <c r="BD587"/>
  <c r="BD586"/>
  <c r="BD585"/>
  <c r="BD584"/>
  <c r="BD583"/>
  <c r="BD582"/>
  <c r="BD581"/>
  <c r="BD580"/>
  <c r="BD579"/>
  <c r="BD578"/>
  <c r="BD577"/>
  <c r="BD576"/>
  <c r="BD575"/>
  <c r="BD574"/>
  <c r="BD573"/>
  <c r="BD572"/>
  <c r="BD571"/>
  <c r="BD570"/>
  <c r="BD569"/>
  <c r="BD568"/>
  <c r="BD567"/>
  <c r="BD566"/>
  <c r="BD565"/>
  <c r="BD564"/>
  <c r="BD563"/>
  <c r="BD562"/>
  <c r="BD561"/>
  <c r="BD560"/>
  <c r="BD559"/>
  <c r="BD558"/>
  <c r="BD557"/>
  <c r="BD555"/>
  <c r="BD554"/>
  <c r="BD553"/>
  <c r="BD552"/>
  <c r="BD551"/>
  <c r="BD550"/>
  <c r="BD549"/>
  <c r="BD548"/>
  <c r="BD547"/>
  <c r="BD545"/>
  <c r="BD544"/>
  <c r="BD543"/>
  <c r="BD542"/>
  <c r="BD541"/>
  <c r="BD540"/>
  <c r="BD538"/>
  <c r="BD537"/>
  <c r="BD536"/>
  <c r="BD535"/>
  <c r="BD534"/>
  <c r="BD533"/>
  <c r="BD532"/>
  <c r="BD531"/>
  <c r="BD530"/>
  <c r="BD529"/>
  <c r="BD528"/>
  <c r="BD527"/>
  <c r="BD526"/>
  <c r="BD525"/>
  <c r="BD524"/>
  <c r="BD523"/>
  <c r="BD522"/>
  <c r="BD521"/>
  <c r="BD520"/>
  <c r="BD519"/>
  <c r="BD518"/>
  <c r="BD517"/>
  <c r="BD516"/>
  <c r="BD515"/>
  <c r="BD514"/>
  <c r="BD513"/>
  <c r="BD512"/>
  <c r="BD511"/>
  <c r="BD510"/>
  <c r="BD509"/>
  <c r="BD508"/>
  <c r="BD507"/>
  <c r="BD506"/>
  <c r="BD505"/>
  <c r="BD504"/>
  <c r="BD503"/>
  <c r="BD502"/>
  <c r="BD501"/>
  <c r="BD500"/>
  <c r="BD499"/>
  <c r="BD498"/>
  <c r="BD497"/>
  <c r="BD496"/>
  <c r="BD495"/>
  <c r="BD494"/>
  <c r="BD493"/>
  <c r="BD492"/>
  <c r="BD491"/>
  <c r="BD490"/>
  <c r="BD489"/>
  <c r="BD488"/>
  <c r="BD487"/>
  <c r="BD486"/>
  <c r="BD485"/>
  <c r="BD484"/>
  <c r="BD483"/>
  <c r="BD482"/>
  <c r="BD481"/>
  <c r="BD480"/>
  <c r="BD479"/>
  <c r="BD478"/>
  <c r="BD476"/>
  <c r="BD475"/>
  <c r="BD474"/>
  <c r="BD473"/>
  <c r="BD472"/>
  <c r="BD471"/>
  <c r="BD470"/>
  <c r="BD469"/>
  <c r="BD468"/>
  <c r="BD467"/>
  <c r="BD466"/>
  <c r="BD465"/>
  <c r="BD464"/>
  <c r="BD463"/>
  <c r="BD462"/>
  <c r="BD461"/>
  <c r="BD460"/>
  <c r="BD459"/>
  <c r="BD458"/>
  <c r="BD457"/>
  <c r="BD456"/>
  <c r="BD455"/>
  <c r="BD454"/>
  <c r="BD453"/>
  <c r="BD452"/>
  <c r="BD451"/>
  <c r="BD450"/>
  <c r="BD449"/>
  <c r="BD448"/>
  <c r="BD447"/>
  <c r="BD446"/>
  <c r="BD445"/>
  <c r="BD444"/>
  <c r="BD443"/>
  <c r="BD442"/>
  <c r="BD441"/>
  <c r="BD440"/>
  <c r="BD439"/>
  <c r="BD438"/>
  <c r="BD437"/>
  <c r="BD436"/>
  <c r="BD435"/>
  <c r="BD434"/>
  <c r="BD433"/>
  <c r="BD432"/>
  <c r="BD431"/>
  <c r="BD430"/>
  <c r="BD429"/>
  <c r="BD428"/>
  <c r="BD427"/>
  <c r="BD426"/>
  <c r="BD425"/>
  <c r="BD424"/>
  <c r="BD423"/>
  <c r="BD422"/>
  <c r="BD421"/>
  <c r="BD420"/>
  <c r="BD419"/>
  <c r="BD418"/>
  <c r="BD417"/>
  <c r="BD416"/>
  <c r="BD415"/>
  <c r="BD414"/>
  <c r="BD413"/>
  <c r="BD412"/>
  <c r="BD411"/>
  <c r="BD410"/>
  <c r="BD408"/>
  <c r="BD407"/>
  <c r="BD406"/>
  <c r="BD405"/>
  <c r="BD404"/>
  <c r="BD403"/>
  <c r="BD402"/>
  <c r="BD401"/>
  <c r="BD400"/>
  <c r="BD399"/>
  <c r="BD398"/>
  <c r="BD397"/>
  <c r="BD396"/>
  <c r="BD395"/>
  <c r="BD394"/>
  <c r="BD393"/>
  <c r="BD392"/>
  <c r="BD391"/>
  <c r="BD390"/>
  <c r="BD389"/>
  <c r="BD388"/>
  <c r="BD387"/>
  <c r="BD386"/>
  <c r="BD385"/>
  <c r="BD384"/>
  <c r="BD383"/>
  <c r="BD382"/>
  <c r="BD381"/>
  <c r="BD380"/>
  <c r="BD378"/>
  <c r="BD377"/>
  <c r="BD376"/>
  <c r="BD375"/>
  <c r="BD374"/>
  <c r="BD373"/>
  <c r="BD372"/>
  <c r="BD371"/>
  <c r="BD370"/>
  <c r="BD369"/>
  <c r="BD368"/>
  <c r="BD367"/>
  <c r="BD366"/>
  <c r="BD365"/>
  <c r="BD364"/>
  <c r="BD363"/>
  <c r="BD362"/>
  <c r="BD361"/>
  <c r="BD360"/>
  <c r="BD359"/>
  <c r="BD358"/>
  <c r="BD357"/>
  <c r="BD356"/>
  <c r="BD355"/>
  <c r="BD354"/>
  <c r="BD353"/>
  <c r="BD352"/>
  <c r="BD351"/>
  <c r="BD349"/>
  <c r="BD348"/>
  <c r="BD347"/>
  <c r="BD346"/>
  <c r="BD345"/>
  <c r="BD344"/>
  <c r="BD343"/>
  <c r="BD342"/>
  <c r="BD341"/>
  <c r="BD340"/>
  <c r="BD339"/>
  <c r="BD338"/>
  <c r="BD337"/>
  <c r="BD336"/>
  <c r="BD335"/>
  <c r="BD334"/>
  <c r="BD333"/>
  <c r="BD332"/>
  <c r="BD331"/>
  <c r="BD330"/>
  <c r="BD329"/>
  <c r="BD328"/>
  <c r="BD327"/>
  <c r="BD326"/>
  <c r="BD325"/>
  <c r="BD324"/>
  <c r="BD323"/>
  <c r="BD322"/>
  <c r="BD320"/>
  <c r="BD319"/>
  <c r="BD318"/>
  <c r="BD317"/>
  <c r="BD316"/>
  <c r="BD315"/>
  <c r="BD314"/>
  <c r="BD313"/>
  <c r="BD312"/>
  <c r="BD311"/>
  <c r="BD310"/>
  <c r="BD309"/>
  <c r="BD308"/>
  <c r="BD307"/>
  <c r="BD306"/>
  <c r="BD305"/>
  <c r="BD304"/>
  <c r="BD303"/>
  <c r="BD302"/>
  <c r="BD301"/>
  <c r="BD300"/>
  <c r="BD299"/>
  <c r="BD298"/>
  <c r="BD297"/>
  <c r="BD296"/>
  <c r="BD295"/>
  <c r="BD294"/>
  <c r="BD293"/>
  <c r="BD292"/>
  <c r="BD291"/>
  <c r="BD290"/>
  <c r="BD289"/>
  <c r="BD288"/>
  <c r="BD287"/>
  <c r="BD286"/>
  <c r="BD285"/>
  <c r="BD284"/>
  <c r="BD283"/>
  <c r="BD282"/>
  <c r="BD281"/>
  <c r="BD280"/>
  <c r="BD279"/>
  <c r="BD278"/>
  <c r="BD277"/>
  <c r="BD276"/>
  <c r="BD275"/>
  <c r="BD274"/>
  <c r="BD273"/>
  <c r="BD272"/>
  <c r="BD271"/>
  <c r="BD270"/>
  <c r="BD269"/>
  <c r="BD268"/>
  <c r="BD267"/>
  <c r="BD266"/>
  <c r="BD265"/>
  <c r="BD264"/>
  <c r="BD263"/>
  <c r="BD262"/>
  <c r="BD261"/>
  <c r="BD260"/>
  <c r="BD259"/>
  <c r="BD258"/>
  <c r="BD257"/>
  <c r="BD256"/>
  <c r="BD255"/>
  <c r="BD254"/>
  <c r="BD253"/>
  <c r="BD252"/>
  <c r="BD251"/>
  <c r="BD250"/>
  <c r="BD249"/>
  <c r="BD248"/>
  <c r="BD247"/>
  <c r="BD246"/>
  <c r="BD245"/>
  <c r="BD244"/>
  <c r="BD243"/>
  <c r="BD242"/>
  <c r="BD239"/>
  <c r="BD238"/>
  <c r="BD237"/>
  <c r="BD236"/>
  <c r="BD235"/>
  <c r="BD234"/>
  <c r="BD233"/>
  <c r="BD232"/>
  <c r="BD231"/>
  <c r="BD230"/>
  <c r="BD229"/>
  <c r="BD228"/>
  <c r="BD227"/>
  <c r="BD226"/>
  <c r="BD224"/>
  <c r="BD223"/>
  <c r="BD222"/>
  <c r="BD221"/>
  <c r="BD216"/>
  <c r="BD212"/>
  <c r="BD211"/>
  <c r="BD210"/>
  <c r="BD209"/>
  <c r="BD208"/>
  <c r="BD207"/>
  <c r="BD206"/>
  <c r="BD205"/>
  <c r="BD204"/>
  <c r="BD203"/>
  <c r="BD202"/>
  <c r="BD198"/>
  <c r="BD197"/>
  <c r="BD196"/>
  <c r="BD195"/>
  <c r="BD194"/>
  <c r="BD193"/>
  <c r="BD192"/>
  <c r="BD191"/>
  <c r="BD190"/>
  <c r="BD189"/>
  <c r="BD188"/>
  <c r="BD187"/>
  <c r="BD186"/>
  <c r="BD185"/>
  <c r="BD184"/>
  <c r="BD183"/>
  <c r="BD182"/>
  <c r="BD181"/>
  <c r="BD180"/>
  <c r="BD179"/>
  <c r="BD178"/>
  <c r="BD174"/>
  <c r="BD173"/>
  <c r="BD172"/>
  <c r="BD171"/>
  <c r="BD170"/>
  <c r="BD169"/>
  <c r="BD168"/>
  <c r="BD167"/>
  <c r="BD166"/>
  <c r="BD165"/>
  <c r="BD164"/>
  <c r="BD162"/>
  <c r="BD160"/>
  <c r="BD159"/>
  <c r="BD158"/>
  <c r="BD157"/>
  <c r="BD156"/>
  <c r="BD155"/>
  <c r="BD154"/>
  <c r="BD153"/>
  <c r="BD151"/>
  <c r="BD149"/>
  <c r="BD148"/>
  <c r="BD147"/>
  <c r="BD146"/>
  <c r="BD145"/>
  <c r="BD143"/>
  <c r="BD142"/>
  <c r="BD141"/>
  <c r="BD140"/>
  <c r="BD139"/>
  <c r="BD138"/>
  <c r="BD137"/>
  <c r="BD136"/>
  <c r="BD114"/>
  <c r="BD113"/>
  <c r="BD112"/>
  <c r="BD133"/>
  <c r="BD131"/>
  <c r="BD111"/>
  <c r="BD110"/>
  <c r="BD109"/>
  <c r="BD108"/>
  <c r="BD107"/>
  <c r="BD106"/>
  <c r="BD105"/>
  <c r="BD104"/>
  <c r="BD103"/>
  <c r="BD102"/>
  <c r="BD101"/>
  <c r="BD100"/>
  <c r="BD99"/>
  <c r="BD98"/>
  <c r="BD97"/>
  <c r="BD96"/>
  <c r="BD95"/>
  <c r="BD94"/>
  <c r="BD135"/>
  <c r="BD130"/>
  <c r="BD129"/>
  <c r="BD128"/>
  <c r="BD127"/>
  <c r="BD126"/>
  <c r="BD125"/>
  <c r="BD124"/>
  <c r="BD123"/>
  <c r="BD122"/>
  <c r="BD120"/>
  <c r="BD119"/>
  <c r="BD118"/>
  <c r="BD117"/>
  <c r="BD116"/>
  <c r="BD93"/>
  <c r="BD92"/>
  <c r="BD91"/>
  <c r="BD90"/>
  <c r="BD89"/>
  <c r="BD88"/>
  <c r="BD87"/>
  <c r="BD86"/>
  <c r="BD83"/>
  <c r="BD82"/>
  <c r="BD78"/>
  <c r="BD77"/>
  <c r="BD76"/>
  <c r="BD75"/>
  <c r="BD74"/>
  <c r="BD73"/>
  <c r="BD72"/>
  <c r="BD71"/>
  <c r="BD70"/>
  <c r="BD69"/>
  <c r="BD68"/>
  <c r="BD67"/>
  <c r="BD64"/>
  <c r="BD63"/>
  <c r="BD61"/>
  <c r="BD60"/>
  <c r="BD15"/>
  <c r="BD14"/>
  <c r="BD13"/>
  <c r="BD11"/>
  <c r="BD10"/>
  <c r="BD9"/>
  <c r="BD8"/>
  <c r="BD7"/>
  <c r="BD6"/>
  <c r="BD5"/>
  <c r="BD602"/>
  <c r="BB598"/>
  <c r="BB597"/>
  <c r="BB596"/>
  <c r="BB595"/>
  <c r="BB594"/>
  <c r="BB593"/>
  <c r="BB592"/>
  <c r="BB591"/>
  <c r="BB590"/>
  <c r="BB589"/>
  <c r="BB588"/>
  <c r="BB587"/>
  <c r="BB586"/>
  <c r="BB585"/>
  <c r="BB584"/>
  <c r="BB583"/>
  <c r="BB582"/>
  <c r="BB581"/>
  <c r="BB580"/>
  <c r="BB579"/>
  <c r="BB578"/>
  <c r="BB577"/>
  <c r="BB576"/>
  <c r="BB575"/>
  <c r="BB574"/>
  <c r="BB573"/>
  <c r="BB572"/>
  <c r="BB571"/>
  <c r="BB570"/>
  <c r="BB569"/>
  <c r="BB568"/>
  <c r="BB567"/>
  <c r="BB566"/>
  <c r="BB565"/>
  <c r="BB564"/>
  <c r="BB563"/>
  <c r="BB562"/>
  <c r="BB561"/>
  <c r="BB560"/>
  <c r="BB559"/>
  <c r="BB558"/>
  <c r="BB557"/>
  <c r="BB555"/>
  <c r="BB554"/>
  <c r="BB553"/>
  <c r="BB552"/>
  <c r="BB551"/>
  <c r="BB550"/>
  <c r="BB549"/>
  <c r="BB548"/>
  <c r="BB547"/>
  <c r="BB545"/>
  <c r="BB544"/>
  <c r="BB543"/>
  <c r="BB542"/>
  <c r="BB541"/>
  <c r="BB540"/>
  <c r="BB538"/>
  <c r="BB537"/>
  <c r="BB536"/>
  <c r="BB535"/>
  <c r="BB534"/>
  <c r="BB533"/>
  <c r="BB532"/>
  <c r="BB531"/>
  <c r="BB530"/>
  <c r="BB529"/>
  <c r="BB528"/>
  <c r="BB527"/>
  <c r="BB526"/>
  <c r="BB525"/>
  <c r="BB524"/>
  <c r="BB523"/>
  <c r="BB522"/>
  <c r="BB521"/>
  <c r="BB520"/>
  <c r="BB519"/>
  <c r="BB518"/>
  <c r="BB517"/>
  <c r="BB516"/>
  <c r="BB515"/>
  <c r="BB514"/>
  <c r="BB513"/>
  <c r="BB512"/>
  <c r="BB511"/>
  <c r="BB510"/>
  <c r="BB509"/>
  <c r="BB508"/>
  <c r="BB507"/>
  <c r="BB506"/>
  <c r="BB505"/>
  <c r="BB504"/>
  <c r="BB503"/>
  <c r="BB502"/>
  <c r="BB501"/>
  <c r="BB500"/>
  <c r="BB499"/>
  <c r="BB498"/>
  <c r="BB497"/>
  <c r="BB496"/>
  <c r="BB495"/>
  <c r="BB494"/>
  <c r="BB493"/>
  <c r="BB492"/>
  <c r="BB491"/>
  <c r="BB490"/>
  <c r="BB489"/>
  <c r="BB488"/>
  <c r="BB487"/>
  <c r="BB486"/>
  <c r="BB485"/>
  <c r="BB484"/>
  <c r="BB483"/>
  <c r="BB482"/>
  <c r="BB481"/>
  <c r="BB480"/>
  <c r="BB479"/>
  <c r="BB478"/>
  <c r="BB476"/>
  <c r="BB475"/>
  <c r="BB474"/>
  <c r="BB473"/>
  <c r="BB472"/>
  <c r="BB471"/>
  <c r="BB470"/>
  <c r="BB469"/>
  <c r="BB468"/>
  <c r="BB467"/>
  <c r="BB466"/>
  <c r="BB465"/>
  <c r="BB464"/>
  <c r="BB463"/>
  <c r="BB462"/>
  <c r="BB461"/>
  <c r="BB460"/>
  <c r="BB459"/>
  <c r="BB458"/>
  <c r="BB457"/>
  <c r="BB456"/>
  <c r="BB455"/>
  <c r="BB454"/>
  <c r="BB453"/>
  <c r="BB452"/>
  <c r="BB451"/>
  <c r="BB450"/>
  <c r="BB449"/>
  <c r="BB448"/>
  <c r="BB447"/>
  <c r="BB446"/>
  <c r="BB445"/>
  <c r="BB444"/>
  <c r="BB443"/>
  <c r="BB442"/>
  <c r="BB441"/>
  <c r="BB440"/>
  <c r="BB439"/>
  <c r="BB438"/>
  <c r="BB437"/>
  <c r="BB436"/>
  <c r="BB435"/>
  <c r="BB434"/>
  <c r="BB433"/>
  <c r="BB432"/>
  <c r="BB431"/>
  <c r="BB430"/>
  <c r="BB429"/>
  <c r="BB428"/>
  <c r="BB427"/>
  <c r="BB426"/>
  <c r="BB425"/>
  <c r="BB424"/>
  <c r="BB423"/>
  <c r="BB422"/>
  <c r="BB421"/>
  <c r="BB420"/>
  <c r="BB419"/>
  <c r="BB418"/>
  <c r="BB417"/>
  <c r="BB416"/>
  <c r="BB415"/>
  <c r="BB414"/>
  <c r="BB413"/>
  <c r="BB412"/>
  <c r="BB411"/>
  <c r="BB410"/>
  <c r="BB408"/>
  <c r="BB407"/>
  <c r="BB406"/>
  <c r="BB405"/>
  <c r="BB404"/>
  <c r="BB403"/>
  <c r="BB402"/>
  <c r="BB401"/>
  <c r="BB400"/>
  <c r="BB399"/>
  <c r="BB398"/>
  <c r="BB397"/>
  <c r="BB396"/>
  <c r="BB395"/>
  <c r="BB394"/>
  <c r="BB393"/>
  <c r="BB392"/>
  <c r="BB391"/>
  <c r="BB390"/>
  <c r="BB389"/>
  <c r="BB388"/>
  <c r="BB387"/>
  <c r="BB386"/>
  <c r="BB385"/>
  <c r="BB384"/>
  <c r="BB383"/>
  <c r="BB382"/>
  <c r="BB381"/>
  <c r="BB380"/>
  <c r="BB379"/>
  <c r="BB378"/>
  <c r="BB377"/>
  <c r="BB376"/>
  <c r="BB375"/>
  <c r="BB374"/>
  <c r="BB373"/>
  <c r="BB372"/>
  <c r="BB371"/>
  <c r="BB370"/>
  <c r="BB369"/>
  <c r="BB368"/>
  <c r="BB367"/>
  <c r="BB366"/>
  <c r="BB365"/>
  <c r="BB364"/>
  <c r="BB363"/>
  <c r="BB362"/>
  <c r="BB361"/>
  <c r="BB360"/>
  <c r="BB359"/>
  <c r="BB358"/>
  <c r="BB357"/>
  <c r="BB356"/>
  <c r="BB355"/>
  <c r="BB354"/>
  <c r="BB353"/>
  <c r="BB352"/>
  <c r="BB351"/>
  <c r="BB349"/>
  <c r="BB348"/>
  <c r="BB347"/>
  <c r="BB345"/>
  <c r="BB344"/>
  <c r="BB343"/>
  <c r="BB342"/>
  <c r="BB341"/>
  <c r="BB340"/>
  <c r="BB339"/>
  <c r="BB338"/>
  <c r="BB337"/>
  <c r="BB336"/>
  <c r="BB335"/>
  <c r="BB334"/>
  <c r="BB333"/>
  <c r="BB332"/>
  <c r="BB331"/>
  <c r="BB330"/>
  <c r="BB329"/>
  <c r="BB328"/>
  <c r="BB327"/>
  <c r="BB326"/>
  <c r="BB325"/>
  <c r="BB324"/>
  <c r="BB323"/>
  <c r="BB322"/>
  <c r="BB320"/>
  <c r="BB319"/>
  <c r="BB318"/>
  <c r="BB317"/>
  <c r="BB316"/>
  <c r="BB315"/>
  <c r="BB314"/>
  <c r="BB313"/>
  <c r="BB312"/>
  <c r="BB311"/>
  <c r="BB310"/>
  <c r="BB309"/>
  <c r="BB308"/>
  <c r="BB307"/>
  <c r="BB306"/>
  <c r="BB305"/>
  <c r="BB304"/>
  <c r="BB303"/>
  <c r="BB302"/>
  <c r="BB301"/>
  <c r="BB300"/>
  <c r="BB299"/>
  <c r="BB298"/>
  <c r="BB297"/>
  <c r="BB296"/>
  <c r="BB295"/>
  <c r="BB294"/>
  <c r="BB293"/>
  <c r="BB292"/>
  <c r="BB291"/>
  <c r="BB290"/>
  <c r="BB289"/>
  <c r="BB288"/>
  <c r="BB287"/>
  <c r="BB286"/>
  <c r="BB285"/>
  <c r="BB284"/>
  <c r="BB283"/>
  <c r="BB282"/>
  <c r="BB281"/>
  <c r="BB280"/>
  <c r="BB279"/>
  <c r="BB278"/>
  <c r="BB277"/>
  <c r="BB276"/>
  <c r="BB275"/>
  <c r="BB274"/>
  <c r="BB273"/>
  <c r="BB272"/>
  <c r="BB271"/>
  <c r="BB270"/>
  <c r="BB269"/>
  <c r="BB268"/>
  <c r="BB267"/>
  <c r="BB266"/>
  <c r="BB265"/>
  <c r="BB264"/>
  <c r="BB263"/>
  <c r="BB262"/>
  <c r="BB261"/>
  <c r="BB260"/>
  <c r="BB259"/>
  <c r="BB258"/>
  <c r="BB257"/>
  <c r="BB256"/>
  <c r="BB255"/>
  <c r="BB254"/>
  <c r="BB253"/>
  <c r="BB252"/>
  <c r="BB251"/>
  <c r="BB250"/>
  <c r="BB249"/>
  <c r="BB248"/>
  <c r="BB247"/>
  <c r="BB246"/>
  <c r="BB245"/>
  <c r="BB244"/>
  <c r="BB243"/>
  <c r="BB242"/>
  <c r="BB239"/>
  <c r="BB238"/>
  <c r="BB237"/>
  <c r="BB236"/>
  <c r="BB235"/>
  <c r="BB234"/>
  <c r="BB233"/>
  <c r="BB232"/>
  <c r="BB231"/>
  <c r="BB230"/>
  <c r="BB229"/>
  <c r="BB228"/>
  <c r="BB227"/>
  <c r="BB226"/>
  <c r="BB225"/>
  <c r="BB224"/>
  <c r="BB223"/>
  <c r="BB222"/>
  <c r="BB221"/>
  <c r="BB216"/>
  <c r="BB211"/>
  <c r="BB210"/>
  <c r="BB209"/>
  <c r="BB208"/>
  <c r="BB207"/>
  <c r="BB206"/>
  <c r="BB205"/>
  <c r="BB204"/>
  <c r="BB203"/>
  <c r="BB202"/>
  <c r="BB197"/>
  <c r="BB196"/>
  <c r="BB195"/>
  <c r="BB194"/>
  <c r="BB193"/>
  <c r="BB192"/>
  <c r="BB191"/>
  <c r="BB190"/>
  <c r="BB189"/>
  <c r="BB188"/>
  <c r="BB187"/>
  <c r="BB186"/>
  <c r="BB185"/>
  <c r="BB184"/>
  <c r="BB183"/>
  <c r="BB181"/>
  <c r="BB178"/>
  <c r="BB174"/>
  <c r="BB173"/>
  <c r="BB172"/>
  <c r="BB171"/>
  <c r="BB170"/>
  <c r="BB169"/>
  <c r="BB168"/>
  <c r="BB167"/>
  <c r="BB166"/>
  <c r="BB165"/>
  <c r="BB164"/>
  <c r="BB162"/>
  <c r="BB160"/>
  <c r="BB159"/>
  <c r="BB158"/>
  <c r="BB157"/>
  <c r="BB155"/>
  <c r="BB154"/>
  <c r="BB153"/>
  <c r="BB151"/>
  <c r="BB149"/>
  <c r="BB148"/>
  <c r="BB147"/>
  <c r="BB145"/>
  <c r="BB142"/>
  <c r="BB141"/>
  <c r="BB140"/>
  <c r="BB139"/>
  <c r="BB138"/>
  <c r="BB137"/>
  <c r="BB136"/>
  <c r="BB114"/>
  <c r="BB113"/>
  <c r="BB112"/>
  <c r="BB133"/>
  <c r="BB131"/>
  <c r="BB111"/>
  <c r="BB110"/>
  <c r="BB109"/>
  <c r="BB108"/>
  <c r="BB107"/>
  <c r="BB106"/>
  <c r="BB105"/>
  <c r="BB104"/>
  <c r="BB103"/>
  <c r="BB102"/>
  <c r="BB101"/>
  <c r="BB100"/>
  <c r="BB99"/>
  <c r="BB98"/>
  <c r="BB96"/>
  <c r="BB95"/>
  <c r="BB94"/>
  <c r="BB135"/>
  <c r="BB130"/>
  <c r="BB129"/>
  <c r="BB128"/>
  <c r="BB127"/>
  <c r="BB126"/>
  <c r="BB124"/>
  <c r="BB123"/>
  <c r="BB122"/>
  <c r="BB121"/>
  <c r="BB120"/>
  <c r="BB119"/>
  <c r="BB118"/>
  <c r="BB117"/>
  <c r="BB116"/>
  <c r="BB93"/>
  <c r="BB92"/>
  <c r="BB91"/>
  <c r="BB90"/>
  <c r="BB89"/>
  <c r="BB88"/>
  <c r="BB87"/>
  <c r="BB86"/>
  <c r="BB84"/>
  <c r="BB83"/>
  <c r="BB82"/>
  <c r="BB78"/>
  <c r="BB77"/>
  <c r="BB75"/>
  <c r="BB74"/>
  <c r="BB73"/>
  <c r="BB72"/>
  <c r="BB71"/>
  <c r="BB70"/>
  <c r="BB69"/>
  <c r="BB68"/>
  <c r="BB67"/>
  <c r="BB64"/>
  <c r="BB63"/>
  <c r="BB61"/>
  <c r="BB60"/>
  <c r="BB15"/>
  <c r="BB14"/>
  <c r="BB13"/>
  <c r="BB11"/>
  <c r="BB10"/>
  <c r="BB9"/>
  <c r="BB8"/>
  <c r="BB7"/>
  <c r="BB6"/>
  <c r="BB5"/>
  <c r="AZ598"/>
  <c r="AZ597"/>
  <c r="AZ596"/>
  <c r="AZ595"/>
  <c r="AZ594"/>
  <c r="AZ593"/>
  <c r="AZ592"/>
  <c r="AZ591"/>
  <c r="AZ590"/>
  <c r="AZ589"/>
  <c r="AZ588"/>
  <c r="AZ587"/>
  <c r="AZ586"/>
  <c r="AZ585"/>
  <c r="AZ584"/>
  <c r="AZ583"/>
  <c r="AZ582"/>
  <c r="AZ581"/>
  <c r="AZ580"/>
  <c r="AZ579"/>
  <c r="AZ578"/>
  <c r="AZ577"/>
  <c r="AZ576"/>
  <c r="AZ575"/>
  <c r="AZ574"/>
  <c r="AZ573"/>
  <c r="AZ572"/>
  <c r="AZ571"/>
  <c r="AZ570"/>
  <c r="AZ569"/>
  <c r="AZ568"/>
  <c r="AZ567"/>
  <c r="AZ566"/>
  <c r="AZ565"/>
  <c r="AZ564"/>
  <c r="AZ563"/>
  <c r="AZ562"/>
  <c r="AZ561"/>
  <c r="AZ560"/>
  <c r="AZ559"/>
  <c r="AZ558"/>
  <c r="AZ557"/>
  <c r="AZ555"/>
  <c r="AZ554"/>
  <c r="AZ553"/>
  <c r="AZ552"/>
  <c r="AZ551"/>
  <c r="AZ550"/>
  <c r="AZ549"/>
  <c r="AZ548"/>
  <c r="AZ547"/>
  <c r="AZ545"/>
  <c r="AZ544"/>
  <c r="AZ543"/>
  <c r="AZ542"/>
  <c r="AZ541"/>
  <c r="AZ540"/>
  <c r="AZ538"/>
  <c r="AZ536"/>
  <c r="AZ535"/>
  <c r="AZ534"/>
  <c r="AZ533"/>
  <c r="AZ532"/>
  <c r="AZ531"/>
  <c r="AZ530"/>
  <c r="AZ529"/>
  <c r="AZ528"/>
  <c r="AZ527"/>
  <c r="AZ526"/>
  <c r="AZ525"/>
  <c r="AZ524"/>
  <c r="AZ523"/>
  <c r="AZ522"/>
  <c r="AZ520"/>
  <c r="AZ518"/>
  <c r="AZ517"/>
  <c r="AZ516"/>
  <c r="AZ515"/>
  <c r="AZ514"/>
  <c r="AZ513"/>
  <c r="AZ512"/>
  <c r="AZ511"/>
  <c r="AZ510"/>
  <c r="AZ509"/>
  <c r="AZ508"/>
  <c r="AZ506"/>
  <c r="AZ505"/>
  <c r="AZ504"/>
  <c r="AZ503"/>
  <c r="AZ502"/>
  <c r="AZ501"/>
  <c r="AZ500"/>
  <c r="AZ499"/>
  <c r="AZ498"/>
  <c r="AZ497"/>
  <c r="AZ496"/>
  <c r="AZ495"/>
  <c r="AZ494"/>
  <c r="AZ493"/>
  <c r="AZ492"/>
  <c r="AZ491"/>
  <c r="AZ490"/>
  <c r="AZ489"/>
  <c r="AZ488"/>
  <c r="AZ487"/>
  <c r="AZ486"/>
  <c r="AZ485"/>
  <c r="AZ484"/>
  <c r="AZ483"/>
  <c r="AZ482"/>
  <c r="AZ481"/>
  <c r="AZ480"/>
  <c r="AZ479"/>
  <c r="AZ478"/>
  <c r="AZ476"/>
  <c r="AZ475"/>
  <c r="AZ474"/>
  <c r="AZ473"/>
  <c r="AZ472"/>
  <c r="AZ471"/>
  <c r="AZ470"/>
  <c r="AZ469"/>
  <c r="AZ468"/>
  <c r="AZ467"/>
  <c r="AZ466"/>
  <c r="AZ465"/>
  <c r="AZ464"/>
  <c r="AZ463"/>
  <c r="AZ462"/>
  <c r="AZ460"/>
  <c r="AZ459"/>
  <c r="AZ458"/>
  <c r="AZ457"/>
  <c r="AZ456"/>
  <c r="AZ455"/>
  <c r="AZ454"/>
  <c r="AZ453"/>
  <c r="AZ452"/>
  <c r="AZ451"/>
  <c r="AZ450"/>
  <c r="AZ449"/>
  <c r="AZ448"/>
  <c r="AZ447"/>
  <c r="AZ446"/>
  <c r="AZ445"/>
  <c r="AZ443"/>
  <c r="AZ441"/>
  <c r="AZ439"/>
  <c r="AZ438"/>
  <c r="AZ437"/>
  <c r="AZ436"/>
  <c r="AZ435"/>
  <c r="AZ434"/>
  <c r="AZ433"/>
  <c r="AZ432"/>
  <c r="AZ431"/>
  <c r="AZ430"/>
  <c r="AZ429"/>
  <c r="AZ428"/>
  <c r="AZ427"/>
  <c r="AZ425"/>
  <c r="AZ424"/>
  <c r="AZ423"/>
  <c r="AZ422"/>
  <c r="AZ421"/>
  <c r="AZ420"/>
  <c r="AZ419"/>
  <c r="AZ418"/>
  <c r="AZ416"/>
  <c r="AZ415"/>
  <c r="AZ412"/>
  <c r="AZ411"/>
  <c r="AZ410"/>
  <c r="AZ408"/>
  <c r="AZ407"/>
  <c r="AZ406"/>
  <c r="AZ404"/>
  <c r="AZ403"/>
  <c r="AZ402"/>
  <c r="AZ401"/>
  <c r="AZ400"/>
  <c r="AZ399"/>
  <c r="AZ398"/>
  <c r="AZ397"/>
  <c r="AZ396"/>
  <c r="AZ395"/>
  <c r="AZ394"/>
  <c r="AZ392"/>
  <c r="AZ389"/>
  <c r="AZ388"/>
  <c r="AZ387"/>
  <c r="AZ386"/>
  <c r="AZ385"/>
  <c r="AZ384"/>
  <c r="AZ383"/>
  <c r="AZ382"/>
  <c r="AZ380"/>
  <c r="AZ379"/>
  <c r="AZ378"/>
  <c r="AZ377"/>
  <c r="AZ376"/>
  <c r="AZ375"/>
  <c r="AZ374"/>
  <c r="AZ373"/>
  <c r="AZ372"/>
  <c r="AZ370"/>
  <c r="AZ369"/>
  <c r="AZ368"/>
  <c r="AZ367"/>
  <c r="AZ366"/>
  <c r="AZ365"/>
  <c r="AZ364"/>
  <c r="AZ363"/>
  <c r="AZ362"/>
  <c r="AZ361"/>
  <c r="AZ360"/>
  <c r="AZ359"/>
  <c r="AZ358"/>
  <c r="AZ357"/>
  <c r="AZ356"/>
  <c r="AZ355"/>
  <c r="AZ354"/>
  <c r="AZ353"/>
  <c r="AZ352"/>
  <c r="AZ351"/>
  <c r="AZ349"/>
  <c r="AZ348"/>
  <c r="AZ347"/>
  <c r="AZ345"/>
  <c r="AZ344"/>
  <c r="AZ343"/>
  <c r="AZ342"/>
  <c r="AZ341"/>
  <c r="AZ340"/>
  <c r="AZ339"/>
  <c r="AZ338"/>
  <c r="AZ337"/>
  <c r="AZ336"/>
  <c r="AZ335"/>
  <c r="AZ334"/>
  <c r="AZ333"/>
  <c r="AZ332"/>
  <c r="AZ331"/>
  <c r="AZ330"/>
  <c r="AZ329"/>
  <c r="AZ328"/>
  <c r="AZ327"/>
  <c r="AZ326"/>
  <c r="AZ325"/>
  <c r="AZ324"/>
  <c r="AZ323"/>
  <c r="AZ322"/>
  <c r="AZ320"/>
  <c r="AZ319"/>
  <c r="AZ318"/>
  <c r="AZ317"/>
  <c r="AZ316"/>
  <c r="AZ315"/>
  <c r="AZ314"/>
  <c r="AZ313"/>
  <c r="AZ312"/>
  <c r="AZ311"/>
  <c r="AZ310"/>
  <c r="AZ309"/>
  <c r="AZ308"/>
  <c r="AZ307"/>
  <c r="AZ306"/>
  <c r="AZ305"/>
  <c r="AZ304"/>
  <c r="AZ303"/>
  <c r="AZ302"/>
  <c r="AZ301"/>
  <c r="AZ300"/>
  <c r="AZ299"/>
  <c r="AZ298"/>
  <c r="AZ297"/>
  <c r="AZ296"/>
  <c r="AZ295"/>
  <c r="AZ294"/>
  <c r="AZ293"/>
  <c r="AZ292"/>
  <c r="AZ291"/>
  <c r="AZ290"/>
  <c r="AZ289"/>
  <c r="AZ288"/>
  <c r="AZ287"/>
  <c r="AZ286"/>
  <c r="AZ285"/>
  <c r="AZ284"/>
  <c r="AZ283"/>
  <c r="AZ282"/>
  <c r="AZ281"/>
  <c r="AZ280"/>
  <c r="AZ279"/>
  <c r="AZ278"/>
  <c r="AZ277"/>
  <c r="AZ276"/>
  <c r="AZ275"/>
  <c r="AZ274"/>
  <c r="AZ273"/>
  <c r="AZ272"/>
  <c r="AZ271"/>
  <c r="AZ270"/>
  <c r="AZ269"/>
  <c r="AZ268"/>
  <c r="AZ267"/>
  <c r="AZ266"/>
  <c r="AZ265"/>
  <c r="AZ264"/>
  <c r="AZ263"/>
  <c r="AZ262"/>
  <c r="AZ261"/>
  <c r="AZ260"/>
  <c r="AZ259"/>
  <c r="AZ258"/>
  <c r="AZ257"/>
  <c r="AZ256"/>
  <c r="AZ255"/>
  <c r="AZ254"/>
  <c r="AZ253"/>
  <c r="AZ252"/>
  <c r="AZ251"/>
  <c r="AZ250"/>
  <c r="AZ249"/>
  <c r="AZ248"/>
  <c r="AZ247"/>
  <c r="AZ246"/>
  <c r="AZ245"/>
  <c r="AZ244"/>
  <c r="AZ243"/>
  <c r="AZ242"/>
  <c r="AZ239"/>
  <c r="AZ238"/>
  <c r="AZ237"/>
  <c r="AZ236"/>
  <c r="AZ235"/>
  <c r="AZ234"/>
  <c r="AZ233"/>
  <c r="AZ232"/>
  <c r="AZ230"/>
  <c r="AZ229"/>
  <c r="AZ227"/>
  <c r="AZ226"/>
  <c r="AZ225"/>
  <c r="AZ224"/>
  <c r="AZ223"/>
  <c r="AZ222"/>
  <c r="AZ221"/>
  <c r="AZ216"/>
  <c r="AZ212"/>
  <c r="AZ211"/>
  <c r="AZ210"/>
  <c r="AZ209"/>
  <c r="AZ208"/>
  <c r="AZ207"/>
  <c r="AZ206"/>
  <c r="AZ205"/>
  <c r="AZ204"/>
  <c r="AZ203"/>
  <c r="AZ202"/>
  <c r="AZ198"/>
  <c r="AZ197"/>
  <c r="AZ196"/>
  <c r="AZ195"/>
  <c r="AZ194"/>
  <c r="AZ193"/>
  <c r="AZ192"/>
  <c r="AZ191"/>
  <c r="AZ190"/>
  <c r="AZ189"/>
  <c r="AZ188"/>
  <c r="AZ187"/>
  <c r="AZ186"/>
  <c r="AZ185"/>
  <c r="AZ184"/>
  <c r="AZ183"/>
  <c r="AZ182"/>
  <c r="AZ181"/>
  <c r="AZ180"/>
  <c r="AZ179"/>
  <c r="AZ178"/>
  <c r="AZ174"/>
  <c r="AZ173"/>
  <c r="AZ172"/>
  <c r="AZ171"/>
  <c r="AZ170"/>
  <c r="AZ169"/>
  <c r="AZ168"/>
  <c r="AZ167"/>
  <c r="AZ166"/>
  <c r="AZ165"/>
  <c r="AZ164"/>
  <c r="AZ162"/>
  <c r="AZ160"/>
  <c r="AZ159"/>
  <c r="AZ158"/>
  <c r="AZ157"/>
  <c r="AZ156"/>
  <c r="AZ155"/>
  <c r="AZ154"/>
  <c r="AZ153"/>
  <c r="AZ151"/>
  <c r="AZ149"/>
  <c r="AZ148"/>
  <c r="AZ147"/>
  <c r="AZ146"/>
  <c r="AZ145"/>
  <c r="AZ143"/>
  <c r="AZ142"/>
  <c r="AZ141"/>
  <c r="AZ140"/>
  <c r="AZ139"/>
  <c r="AZ138"/>
  <c r="AZ137"/>
  <c r="AZ136"/>
  <c r="AZ114"/>
  <c r="AZ113"/>
  <c r="AZ112"/>
  <c r="AZ133"/>
  <c r="AZ132"/>
  <c r="AZ131"/>
  <c r="AZ111"/>
  <c r="AZ110"/>
  <c r="AZ109"/>
  <c r="AZ108"/>
  <c r="AZ107"/>
  <c r="AZ106"/>
  <c r="AZ105"/>
  <c r="AZ104"/>
  <c r="AZ103"/>
  <c r="AZ102"/>
  <c r="AZ101"/>
  <c r="AZ100"/>
  <c r="AZ99"/>
  <c r="AZ98"/>
  <c r="AZ97"/>
  <c r="AZ96"/>
  <c r="AZ95"/>
  <c r="AZ94"/>
  <c r="AZ135"/>
  <c r="AZ130"/>
  <c r="AZ129"/>
  <c r="AZ128"/>
  <c r="AZ127"/>
  <c r="AZ126"/>
  <c r="AZ125"/>
  <c r="AZ124"/>
  <c r="AZ123"/>
  <c r="AZ122"/>
  <c r="AZ121"/>
  <c r="AZ120"/>
  <c r="AZ119"/>
  <c r="AZ118"/>
  <c r="AZ117"/>
  <c r="AZ116"/>
  <c r="AZ93"/>
  <c r="AZ92"/>
  <c r="AZ91"/>
  <c r="AZ90"/>
  <c r="AZ89"/>
  <c r="AZ88"/>
  <c r="AZ87"/>
  <c r="AZ86"/>
  <c r="AZ85"/>
  <c r="AZ83"/>
  <c r="AZ82"/>
  <c r="AZ78"/>
  <c r="AZ77"/>
  <c r="AZ76"/>
  <c r="AZ75"/>
  <c r="AZ74"/>
  <c r="AZ73"/>
  <c r="AZ72"/>
  <c r="AZ71"/>
  <c r="AZ70"/>
  <c r="AZ69"/>
  <c r="AZ68"/>
  <c r="AZ67"/>
  <c r="AZ64"/>
  <c r="AZ63"/>
  <c r="AZ61"/>
  <c r="AZ60"/>
  <c r="AZ15"/>
  <c r="AZ14"/>
  <c r="AZ13"/>
  <c r="AZ11"/>
  <c r="AZ10"/>
  <c r="AZ9"/>
  <c r="AZ8"/>
  <c r="AZ7"/>
  <c r="AZ6"/>
  <c r="AZ5"/>
  <c r="AX598"/>
  <c r="AX597"/>
  <c r="AX596"/>
  <c r="AX595"/>
  <c r="AX594"/>
  <c r="AX593"/>
  <c r="AX592"/>
  <c r="AX591"/>
  <c r="AX590"/>
  <c r="AX589"/>
  <c r="AX588"/>
  <c r="AX587"/>
  <c r="AX586"/>
  <c r="AX585"/>
  <c r="AX584"/>
  <c r="AX583"/>
  <c r="AX582"/>
  <c r="AX581"/>
  <c r="AX580"/>
  <c r="AX579"/>
  <c r="AX578"/>
  <c r="AX577"/>
  <c r="AX576"/>
  <c r="AX575"/>
  <c r="AX574"/>
  <c r="AX573"/>
  <c r="AX572"/>
  <c r="AX571"/>
  <c r="AX570"/>
  <c r="AX569"/>
  <c r="AX568"/>
  <c r="AX567"/>
  <c r="AX566"/>
  <c r="AX565"/>
  <c r="AX564"/>
  <c r="AX563"/>
  <c r="AX562"/>
  <c r="AX561"/>
  <c r="AX560"/>
  <c r="AX559"/>
  <c r="AX558"/>
  <c r="AX557"/>
  <c r="AX555"/>
  <c r="AX554"/>
  <c r="AX553"/>
  <c r="AX552"/>
  <c r="AX551"/>
  <c r="AX550"/>
  <c r="AX549"/>
  <c r="AX548"/>
  <c r="AX547"/>
  <c r="AX545"/>
  <c r="AX544"/>
  <c r="AX543"/>
  <c r="AX542"/>
  <c r="AX541"/>
  <c r="AX540"/>
  <c r="AX538"/>
  <c r="AX536"/>
  <c r="AX535"/>
  <c r="AX534"/>
  <c r="AX533"/>
  <c r="AX532"/>
  <c r="AX531"/>
  <c r="AX530"/>
  <c r="AX529"/>
  <c r="AX528"/>
  <c r="AX527"/>
  <c r="AX526"/>
  <c r="AX525"/>
  <c r="AX524"/>
  <c r="AX522"/>
  <c r="AX521"/>
  <c r="AX520"/>
  <c r="AX519"/>
  <c r="AX517"/>
  <c r="AX516"/>
  <c r="AX514"/>
  <c r="AX513"/>
  <c r="AX512"/>
  <c r="AX511"/>
  <c r="AX510"/>
  <c r="AX509"/>
  <c r="AX508"/>
  <c r="AX506"/>
  <c r="AX504"/>
  <c r="AX502"/>
  <c r="AX501"/>
  <c r="AX500"/>
  <c r="AX499"/>
  <c r="AX498"/>
  <c r="AX497"/>
  <c r="AX496"/>
  <c r="AX495"/>
  <c r="AX494"/>
  <c r="AX493"/>
  <c r="AX492"/>
  <c r="AX491"/>
  <c r="AX490"/>
  <c r="AX489"/>
  <c r="AX488"/>
  <c r="AX487"/>
  <c r="AX486"/>
  <c r="AX485"/>
  <c r="AX484"/>
  <c r="AX483"/>
  <c r="AX482"/>
  <c r="AX481"/>
  <c r="AX480"/>
  <c r="AX479"/>
  <c r="AX478"/>
  <c r="AX476"/>
  <c r="AX475"/>
  <c r="AX474"/>
  <c r="AX473"/>
  <c r="AX472"/>
  <c r="AX471"/>
  <c r="AX470"/>
  <c r="AX469"/>
  <c r="AX468"/>
  <c r="AX467"/>
  <c r="AX466"/>
  <c r="AX465"/>
  <c r="AX464"/>
  <c r="AX463"/>
  <c r="AX462"/>
  <c r="AX461"/>
  <c r="AX460"/>
  <c r="AX459"/>
  <c r="AX457"/>
  <c r="AX456"/>
  <c r="AX455"/>
  <c r="AX454"/>
  <c r="AX453"/>
  <c r="AX452"/>
  <c r="AX451"/>
  <c r="AX450"/>
  <c r="AX449"/>
  <c r="AX443"/>
  <c r="AX441"/>
  <c r="AX440"/>
  <c r="AX439"/>
  <c r="AX438"/>
  <c r="AX437"/>
  <c r="AX436"/>
  <c r="AX435"/>
  <c r="AX434"/>
  <c r="AX433"/>
  <c r="AX432"/>
  <c r="AX427"/>
  <c r="AX426"/>
  <c r="AX425"/>
  <c r="AX419"/>
  <c r="AX418"/>
  <c r="AX417"/>
  <c r="AX414"/>
  <c r="AX413"/>
  <c r="AX412"/>
  <c r="AX411"/>
  <c r="AX410"/>
  <c r="AX408"/>
  <c r="AX407"/>
  <c r="AX406"/>
  <c r="AX405"/>
  <c r="AX404"/>
  <c r="AX403"/>
  <c r="AX402"/>
  <c r="AX401"/>
  <c r="AX400"/>
  <c r="AX399"/>
  <c r="AX398"/>
  <c r="AX397"/>
  <c r="AX396"/>
  <c r="AX395"/>
  <c r="AX394"/>
  <c r="AX392"/>
  <c r="AX391"/>
  <c r="AX390"/>
  <c r="AX389"/>
  <c r="AX388"/>
  <c r="AX387"/>
  <c r="AX386"/>
  <c r="AX385"/>
  <c r="AX384"/>
  <c r="AX383"/>
  <c r="AX382"/>
  <c r="AX381"/>
  <c r="AX380"/>
  <c r="AX379"/>
  <c r="AX378"/>
  <c r="AX377"/>
  <c r="AX376"/>
  <c r="AX375"/>
  <c r="AX374"/>
  <c r="AX373"/>
  <c r="AX372"/>
  <c r="AX371"/>
  <c r="AX370"/>
  <c r="AX369"/>
  <c r="AX368"/>
  <c r="AX367"/>
  <c r="AX366"/>
  <c r="AX365"/>
  <c r="AX364"/>
  <c r="AX363"/>
  <c r="AX362"/>
  <c r="AX361"/>
  <c r="AX360"/>
  <c r="AX359"/>
  <c r="AX358"/>
  <c r="AX357"/>
  <c r="AX356"/>
  <c r="AX355"/>
  <c r="AX354"/>
  <c r="AX353"/>
  <c r="AX352"/>
  <c r="AX351"/>
  <c r="AX349"/>
  <c r="AX348"/>
  <c r="AX347"/>
  <c r="AX346"/>
  <c r="AX345"/>
  <c r="AX344"/>
  <c r="AX343"/>
  <c r="AX342"/>
  <c r="AX341"/>
  <c r="AX340"/>
  <c r="AX339"/>
  <c r="AX338"/>
  <c r="AX337"/>
  <c r="AX336"/>
  <c r="AX335"/>
  <c r="AX334"/>
  <c r="AX333"/>
  <c r="AX332"/>
  <c r="AX331"/>
  <c r="AX330"/>
  <c r="AX329"/>
  <c r="AX328"/>
  <c r="AX327"/>
  <c r="AX326"/>
  <c r="AX325"/>
  <c r="AX324"/>
  <c r="AX323"/>
  <c r="AX322"/>
  <c r="AX320"/>
  <c r="AX319"/>
  <c r="AX318"/>
  <c r="AX317"/>
  <c r="AX316"/>
  <c r="AX315"/>
  <c r="AX314"/>
  <c r="AX313"/>
  <c r="AX312"/>
  <c r="AX311"/>
  <c r="AX310"/>
  <c r="AX309"/>
  <c r="AX308"/>
  <c r="AX307"/>
  <c r="AX306"/>
  <c r="AX305"/>
  <c r="AX304"/>
  <c r="AX303"/>
  <c r="AX302"/>
  <c r="AX299"/>
  <c r="AX298"/>
  <c r="AX297"/>
  <c r="AX296"/>
  <c r="AX295"/>
  <c r="AX294"/>
  <c r="AX293"/>
  <c r="AX292"/>
  <c r="AX291"/>
  <c r="AX290"/>
  <c r="AX289"/>
  <c r="AX288"/>
  <c r="AX287"/>
  <c r="AX286"/>
  <c r="AX285"/>
  <c r="AX284"/>
  <c r="AX283"/>
  <c r="AX282"/>
  <c r="AX281"/>
  <c r="AX280"/>
  <c r="AX279"/>
  <c r="AX278"/>
  <c r="AX275"/>
  <c r="AX274"/>
  <c r="AX273"/>
  <c r="AX272"/>
  <c r="AX271"/>
  <c r="AX270"/>
  <c r="AX269"/>
  <c r="AX268"/>
  <c r="AX267"/>
  <c r="AX266"/>
  <c r="AX265"/>
  <c r="AX264"/>
  <c r="AX263"/>
  <c r="AX262"/>
  <c r="AX261"/>
  <c r="AX260"/>
  <c r="AX259"/>
  <c r="AX258"/>
  <c r="AX257"/>
  <c r="AX256"/>
  <c r="AX255"/>
  <c r="AX254"/>
  <c r="AX253"/>
  <c r="AX252"/>
  <c r="AX251"/>
  <c r="AX250"/>
  <c r="AX249"/>
  <c r="AX248"/>
  <c r="AX247"/>
  <c r="AX246"/>
  <c r="AX245"/>
  <c r="AX244"/>
  <c r="AX243"/>
  <c r="AX242"/>
  <c r="AX239"/>
  <c r="AX238"/>
  <c r="AX237"/>
  <c r="AX236"/>
  <c r="AX235"/>
  <c r="AX234"/>
  <c r="AX233"/>
  <c r="AX232"/>
  <c r="AX230"/>
  <c r="AX229"/>
  <c r="AX227"/>
  <c r="AX226"/>
  <c r="AX225"/>
  <c r="AX224"/>
  <c r="AX222"/>
  <c r="AX221"/>
  <c r="AX216"/>
  <c r="AX212"/>
  <c r="AX211"/>
  <c r="AX210"/>
  <c r="AX209"/>
  <c r="AX208"/>
  <c r="AX207"/>
  <c r="AX206"/>
  <c r="AX205"/>
  <c r="AX204"/>
  <c r="AX203"/>
  <c r="AX202"/>
  <c r="AX198"/>
  <c r="AX197"/>
  <c r="AX196"/>
  <c r="AX195"/>
  <c r="AX194"/>
  <c r="AX193"/>
  <c r="AX192"/>
  <c r="AX191"/>
  <c r="AX190"/>
  <c r="AX189"/>
  <c r="AX188"/>
  <c r="AX187"/>
  <c r="AX186"/>
  <c r="AX185"/>
  <c r="AX184"/>
  <c r="AX183"/>
  <c r="AX182"/>
  <c r="AX181"/>
  <c r="AX180"/>
  <c r="AX179"/>
  <c r="AX178"/>
  <c r="AX174"/>
  <c r="AX173"/>
  <c r="AX172"/>
  <c r="AX171"/>
  <c r="AX170"/>
  <c r="AX169"/>
  <c r="AX168"/>
  <c r="AX167"/>
  <c r="AX166"/>
  <c r="AX165"/>
  <c r="AX164"/>
  <c r="AX162"/>
  <c r="AX160"/>
  <c r="AX159"/>
  <c r="AX158"/>
  <c r="AX157"/>
  <c r="AX156"/>
  <c r="AX155"/>
  <c r="AX154"/>
  <c r="AX153"/>
  <c r="AX151"/>
  <c r="AX149"/>
  <c r="AX148"/>
  <c r="AX147"/>
  <c r="AX146"/>
  <c r="AX145"/>
  <c r="AX143"/>
  <c r="AX142"/>
  <c r="AX141"/>
  <c r="AX140"/>
  <c r="AX139"/>
  <c r="AX138"/>
  <c r="AX137"/>
  <c r="AX136"/>
  <c r="AX114"/>
  <c r="AX113"/>
  <c r="AX112"/>
  <c r="AX133"/>
  <c r="AX132"/>
  <c r="AX131"/>
  <c r="AX111"/>
  <c r="AX110"/>
  <c r="AX109"/>
  <c r="AX108"/>
  <c r="AX107"/>
  <c r="AX106"/>
  <c r="AX105"/>
  <c r="AX104"/>
  <c r="AX103"/>
  <c r="AX102"/>
  <c r="AX101"/>
  <c r="AX100"/>
  <c r="AX99"/>
  <c r="AX98"/>
  <c r="AX97"/>
  <c r="AX96"/>
  <c r="AX95"/>
  <c r="AX94"/>
  <c r="AX135"/>
  <c r="AX130"/>
  <c r="AX129"/>
  <c r="AX128"/>
  <c r="AX127"/>
  <c r="AX126"/>
  <c r="AX125"/>
  <c r="AX124"/>
  <c r="AX123"/>
  <c r="AX122"/>
  <c r="AX121"/>
  <c r="AX120"/>
  <c r="AX119"/>
  <c r="AX118"/>
  <c r="AX117"/>
  <c r="AX116"/>
  <c r="AX93"/>
  <c r="AX92"/>
  <c r="AX91"/>
  <c r="AX90"/>
  <c r="AX89"/>
  <c r="AX88"/>
  <c r="AX87"/>
  <c r="AX86"/>
  <c r="AX83"/>
  <c r="AX82"/>
  <c r="AX78"/>
  <c r="AX77"/>
  <c r="AX76"/>
  <c r="AX75"/>
  <c r="AX74"/>
  <c r="AX73"/>
  <c r="AX71"/>
  <c r="AX70"/>
  <c r="AX69"/>
  <c r="AX68"/>
  <c r="AX67"/>
  <c r="AX64"/>
  <c r="AX63"/>
  <c r="AX61"/>
  <c r="AX60"/>
  <c r="AX15"/>
  <c r="AX14"/>
  <c r="AX13"/>
  <c r="AX11"/>
  <c r="AX10"/>
  <c r="AX9"/>
  <c r="AX8"/>
  <c r="AX7"/>
  <c r="AX6"/>
  <c r="AX5"/>
  <c r="AV598"/>
  <c r="AV597"/>
  <c r="AV596"/>
  <c r="AV595"/>
  <c r="AV594"/>
  <c r="AV593"/>
  <c r="AV592"/>
  <c r="AV591"/>
  <c r="AV590"/>
  <c r="AV589"/>
  <c r="AV588"/>
  <c r="AV587"/>
  <c r="AV586"/>
  <c r="AV585"/>
  <c r="AV584"/>
  <c r="AV583"/>
  <c r="AV582"/>
  <c r="AV581"/>
  <c r="AV580"/>
  <c r="AV579"/>
  <c r="AV578"/>
  <c r="AV577"/>
  <c r="AV576"/>
  <c r="AV575"/>
  <c r="AV574"/>
  <c r="AV573"/>
  <c r="AV572"/>
  <c r="AV571"/>
  <c r="AV570"/>
  <c r="AV569"/>
  <c r="AV568"/>
  <c r="AV567"/>
  <c r="AV566"/>
  <c r="AV565"/>
  <c r="AV564"/>
  <c r="AV563"/>
  <c r="AV562"/>
  <c r="AV561"/>
  <c r="AV560"/>
  <c r="AV559"/>
  <c r="AV558"/>
  <c r="AV557"/>
  <c r="AV555"/>
  <c r="AV554"/>
  <c r="AV553"/>
  <c r="AV552"/>
  <c r="AV551"/>
  <c r="AV550"/>
  <c r="AV549"/>
  <c r="AV548"/>
  <c r="AV547"/>
  <c r="AV545"/>
  <c r="AV544"/>
  <c r="AV543"/>
  <c r="AV542"/>
  <c r="AV541"/>
  <c r="AV540"/>
  <c r="AV538"/>
  <c r="AV537"/>
  <c r="AV536"/>
  <c r="AV535"/>
  <c r="AV534"/>
  <c r="AV533"/>
  <c r="AV532"/>
  <c r="AV531"/>
  <c r="AV530"/>
  <c r="AV529"/>
  <c r="AV528"/>
  <c r="AV527"/>
  <c r="AV526"/>
  <c r="AV525"/>
  <c r="AV524"/>
  <c r="AV523"/>
  <c r="AV522"/>
  <c r="AV521"/>
  <c r="AV520"/>
  <c r="AV519"/>
  <c r="AV518"/>
  <c r="AV517"/>
  <c r="AV516"/>
  <c r="AV515"/>
  <c r="AV514"/>
  <c r="AV513"/>
  <c r="AV512"/>
  <c r="AV511"/>
  <c r="AV510"/>
  <c r="AV509"/>
  <c r="AV508"/>
  <c r="AV506"/>
  <c r="AV505"/>
  <c r="AV504"/>
  <c r="AV503"/>
  <c r="AV502"/>
  <c r="AV501"/>
  <c r="AV500"/>
  <c r="AV499"/>
  <c r="AV498"/>
  <c r="AV497"/>
  <c r="AV496"/>
  <c r="AV495"/>
  <c r="AV494"/>
  <c r="AV493"/>
  <c r="AV492"/>
  <c r="AV491"/>
  <c r="AV490"/>
  <c r="AV489"/>
  <c r="AV488"/>
  <c r="AV487"/>
  <c r="AV486"/>
  <c r="AV485"/>
  <c r="AV484"/>
  <c r="AV483"/>
  <c r="AV482"/>
  <c r="AV481"/>
  <c r="AV480"/>
  <c r="AV479"/>
  <c r="AV478"/>
  <c r="AV477"/>
  <c r="AV476"/>
  <c r="AV475"/>
  <c r="AV474"/>
  <c r="AV473"/>
  <c r="AV472"/>
  <c r="AV471"/>
  <c r="AV470"/>
  <c r="AV469"/>
  <c r="AV468"/>
  <c r="AV467"/>
  <c r="AV466"/>
  <c r="AV465"/>
  <c r="AV464"/>
  <c r="AV463"/>
  <c r="AV462"/>
  <c r="AV461"/>
  <c r="AV460"/>
  <c r="AV459"/>
  <c r="AV458"/>
  <c r="AV457"/>
  <c r="AV456"/>
  <c r="AV455"/>
  <c r="AV454"/>
  <c r="AV453"/>
  <c r="AV452"/>
  <c r="AV451"/>
  <c r="AV450"/>
  <c r="AV449"/>
  <c r="AV448"/>
  <c r="AV447"/>
  <c r="AV446"/>
  <c r="AV445"/>
  <c r="AV444"/>
  <c r="AV443"/>
  <c r="AV442"/>
  <c r="AV441"/>
  <c r="AV440"/>
  <c r="AV439"/>
  <c r="AV438"/>
  <c r="AV437"/>
  <c r="AV436"/>
  <c r="AV435"/>
  <c r="AV434"/>
  <c r="AV433"/>
  <c r="AV432"/>
  <c r="AV431"/>
  <c r="AV430"/>
  <c r="AV429"/>
  <c r="AV428"/>
  <c r="AV427"/>
  <c r="AV426"/>
  <c r="AV425"/>
  <c r="AV424"/>
  <c r="AV423"/>
  <c r="AV422"/>
  <c r="AV421"/>
  <c r="AV420"/>
  <c r="AV419"/>
  <c r="AV418"/>
  <c r="AV417"/>
  <c r="AV416"/>
  <c r="AV415"/>
  <c r="AV414"/>
  <c r="AV413"/>
  <c r="AV412"/>
  <c r="AV411"/>
  <c r="AV410"/>
  <c r="AV408"/>
  <c r="AV407"/>
  <c r="AV406"/>
  <c r="AV405"/>
  <c r="AV404"/>
  <c r="AV403"/>
  <c r="AV402"/>
  <c r="AV401"/>
  <c r="AV400"/>
  <c r="AV399"/>
  <c r="AV398"/>
  <c r="AV397"/>
  <c r="AV396"/>
  <c r="AV395"/>
  <c r="AV394"/>
  <c r="AV393"/>
  <c r="AV392"/>
  <c r="AV391"/>
  <c r="AV390"/>
  <c r="AV389"/>
  <c r="AV388"/>
  <c r="AV387"/>
  <c r="AV386"/>
  <c r="AV385"/>
  <c r="AV384"/>
  <c r="AV383"/>
  <c r="AV382"/>
  <c r="AV381"/>
  <c r="AV380"/>
  <c r="AV379"/>
  <c r="AV378"/>
  <c r="AV377"/>
  <c r="AV376"/>
  <c r="AV375"/>
  <c r="AV374"/>
  <c r="AV373"/>
  <c r="AV372"/>
  <c r="AV371"/>
  <c r="AV370"/>
  <c r="AV369"/>
  <c r="AV368"/>
  <c r="AV367"/>
  <c r="AV366"/>
  <c r="AV365"/>
  <c r="AV364"/>
  <c r="AV363"/>
  <c r="AV362"/>
  <c r="AV361"/>
  <c r="AV360"/>
  <c r="AV359"/>
  <c r="AV358"/>
  <c r="AV357"/>
  <c r="AV356"/>
  <c r="AV355"/>
  <c r="AV354"/>
  <c r="AV353"/>
  <c r="AV352"/>
  <c r="AV351"/>
  <c r="AV349"/>
  <c r="AV348"/>
  <c r="AV347"/>
  <c r="AV346"/>
  <c r="AV345"/>
  <c r="AV344"/>
  <c r="AV343"/>
  <c r="AV342"/>
  <c r="AV341"/>
  <c r="AV340"/>
  <c r="AV339"/>
  <c r="AV338"/>
  <c r="AV337"/>
  <c r="AV336"/>
  <c r="AV335"/>
  <c r="AV334"/>
  <c r="AV333"/>
  <c r="AV332"/>
  <c r="AV331"/>
  <c r="AV330"/>
  <c r="AV329"/>
  <c r="AV328"/>
  <c r="AV327"/>
  <c r="AV326"/>
  <c r="AV325"/>
  <c r="AV324"/>
  <c r="AV323"/>
  <c r="AV322"/>
  <c r="AV320"/>
  <c r="AV319"/>
  <c r="AV318"/>
  <c r="AV317"/>
  <c r="AV316"/>
  <c r="AV315"/>
  <c r="AV314"/>
  <c r="AV313"/>
  <c r="AV312"/>
  <c r="AV311"/>
  <c r="AV310"/>
  <c r="AV309"/>
  <c r="AV308"/>
  <c r="AV307"/>
  <c r="AV306"/>
  <c r="AV305"/>
  <c r="AV304"/>
  <c r="AV303"/>
  <c r="AV302"/>
  <c r="AV301"/>
  <c r="AV300"/>
  <c r="AV299"/>
  <c r="AV298"/>
  <c r="AV297"/>
  <c r="AV296"/>
  <c r="AV295"/>
  <c r="AV294"/>
  <c r="AV293"/>
  <c r="AV292"/>
  <c r="AV291"/>
  <c r="AV290"/>
  <c r="AV289"/>
  <c r="AV288"/>
  <c r="AV287"/>
  <c r="AV286"/>
  <c r="AV285"/>
  <c r="AV284"/>
  <c r="AV283"/>
  <c r="AV282"/>
  <c r="AV281"/>
  <c r="AV280"/>
  <c r="AV279"/>
  <c r="AV278"/>
  <c r="AV277"/>
  <c r="AV276"/>
  <c r="AV275"/>
  <c r="AV274"/>
  <c r="AV273"/>
  <c r="AV272"/>
  <c r="AV271"/>
  <c r="AV270"/>
  <c r="AV269"/>
  <c r="AV268"/>
  <c r="AV267"/>
  <c r="AV266"/>
  <c r="AV265"/>
  <c r="AV264"/>
  <c r="AV263"/>
  <c r="AV262"/>
  <c r="AV261"/>
  <c r="AV260"/>
  <c r="AV259"/>
  <c r="AV258"/>
  <c r="AV257"/>
  <c r="AV256"/>
  <c r="AV255"/>
  <c r="AV254"/>
  <c r="AV253"/>
  <c r="AV252"/>
  <c r="AV251"/>
  <c r="AV250"/>
  <c r="AV249"/>
  <c r="AV248"/>
  <c r="AV247"/>
  <c r="AV246"/>
  <c r="AV245"/>
  <c r="AV244"/>
  <c r="AV243"/>
  <c r="AV242"/>
  <c r="AV239"/>
  <c r="AV238"/>
  <c r="AV237"/>
  <c r="AV236"/>
  <c r="AV235"/>
  <c r="AV234"/>
  <c r="AV233"/>
  <c r="AV232"/>
  <c r="AV231"/>
  <c r="AV230"/>
  <c r="AV229"/>
  <c r="AV228"/>
  <c r="AV227"/>
  <c r="AV226"/>
  <c r="AV225"/>
  <c r="AV224"/>
  <c r="AV223"/>
  <c r="AV222"/>
  <c r="AV221"/>
  <c r="AV216"/>
  <c r="AV212"/>
  <c r="AV211"/>
  <c r="AV210"/>
  <c r="AV209"/>
  <c r="AV208"/>
  <c r="AV207"/>
  <c r="AV206"/>
  <c r="AV205"/>
  <c r="AV204"/>
  <c r="AV203"/>
  <c r="AV202"/>
  <c r="AV198"/>
  <c r="AV197"/>
  <c r="AV196"/>
  <c r="AV195"/>
  <c r="AV194"/>
  <c r="AV193"/>
  <c r="AV192"/>
  <c r="AV191"/>
  <c r="AV190"/>
  <c r="AV189"/>
  <c r="AV188"/>
  <c r="AV187"/>
  <c r="AV186"/>
  <c r="AV185"/>
  <c r="AV184"/>
  <c r="AV183"/>
  <c r="AV182"/>
  <c r="AV181"/>
  <c r="AV180"/>
  <c r="AV179"/>
  <c r="AV178"/>
  <c r="AV174"/>
  <c r="AV173"/>
  <c r="AV172"/>
  <c r="AV171"/>
  <c r="AV170"/>
  <c r="AV169"/>
  <c r="AV168"/>
  <c r="AV167"/>
  <c r="AV166"/>
  <c r="AV165"/>
  <c r="AV164"/>
  <c r="AV162"/>
  <c r="AV160"/>
  <c r="AV159"/>
  <c r="AV158"/>
  <c r="AV157"/>
  <c r="AV156"/>
  <c r="AV155"/>
  <c r="AV154"/>
  <c r="AV153"/>
  <c r="AV151"/>
  <c r="AV149"/>
  <c r="AV148"/>
  <c r="AV147"/>
  <c r="AV146"/>
  <c r="AV145"/>
  <c r="AV143"/>
  <c r="AV142"/>
  <c r="AV141"/>
  <c r="AV140"/>
  <c r="AV139"/>
  <c r="AV138"/>
  <c r="AV137"/>
  <c r="AV136"/>
  <c r="AV114"/>
  <c r="AV113"/>
  <c r="AV112"/>
  <c r="AV133"/>
  <c r="AV132"/>
  <c r="AV131"/>
  <c r="AV111"/>
  <c r="AV110"/>
  <c r="AV109"/>
  <c r="AV108"/>
  <c r="AV107"/>
  <c r="AV106"/>
  <c r="AV105"/>
  <c r="AV104"/>
  <c r="AV103"/>
  <c r="AV102"/>
  <c r="AV101"/>
  <c r="AV100"/>
  <c r="AV99"/>
  <c r="AV98"/>
  <c r="AV97"/>
  <c r="AV96"/>
  <c r="AV95"/>
  <c r="AV94"/>
  <c r="AV135"/>
  <c r="AV130"/>
  <c r="AV129"/>
  <c r="AV128"/>
  <c r="AV127"/>
  <c r="AV126"/>
  <c r="AV125"/>
  <c r="AV124"/>
  <c r="AV123"/>
  <c r="AV122"/>
  <c r="AV121"/>
  <c r="AV120"/>
  <c r="AV119"/>
  <c r="AV118"/>
  <c r="AV117"/>
  <c r="AV116"/>
  <c r="AV93"/>
  <c r="AV92"/>
  <c r="AV91"/>
  <c r="AV90"/>
  <c r="AV89"/>
  <c r="AV88"/>
  <c r="AV87"/>
  <c r="AV86"/>
  <c r="AV83"/>
  <c r="AV82"/>
  <c r="AV78"/>
  <c r="AV77"/>
  <c r="AV76"/>
  <c r="AV75"/>
  <c r="AV74"/>
  <c r="AV73"/>
  <c r="AV72"/>
  <c r="AV71"/>
  <c r="AV70"/>
  <c r="AV69"/>
  <c r="AV68"/>
  <c r="AV67"/>
  <c r="AV64"/>
  <c r="AV63"/>
  <c r="AV61"/>
  <c r="AV60"/>
  <c r="AV15"/>
  <c r="AV14"/>
  <c r="AV13"/>
  <c r="AV11"/>
  <c r="AV10"/>
  <c r="AV9"/>
  <c r="AV8"/>
  <c r="AV7"/>
  <c r="AV6"/>
  <c r="AV5"/>
  <c r="AT598"/>
  <c r="AT597"/>
  <c r="AT596"/>
  <c r="AT595"/>
  <c r="AT594"/>
  <c r="AT593"/>
  <c r="AT592"/>
  <c r="AT591"/>
  <c r="AT590"/>
  <c r="AT589"/>
  <c r="AT588"/>
  <c r="AT587"/>
  <c r="AT586"/>
  <c r="AT585"/>
  <c r="AT584"/>
  <c r="AT583"/>
  <c r="AT582"/>
  <c r="AT581"/>
  <c r="AT580"/>
  <c r="AT579"/>
  <c r="AT578"/>
  <c r="AT577"/>
  <c r="AT576"/>
  <c r="AT575"/>
  <c r="AT574"/>
  <c r="AT573"/>
  <c r="AT572"/>
  <c r="AT571"/>
  <c r="AT570"/>
  <c r="AT569"/>
  <c r="AT568"/>
  <c r="AT567"/>
  <c r="AT566"/>
  <c r="AT565"/>
  <c r="AT564"/>
  <c r="AT563"/>
  <c r="AT562"/>
  <c r="AT561"/>
  <c r="AT560"/>
  <c r="AT559"/>
  <c r="AT558"/>
  <c r="AT557"/>
  <c r="AT555"/>
  <c r="AT554"/>
  <c r="AT553"/>
  <c r="AT552"/>
  <c r="AT551"/>
  <c r="AT550"/>
  <c r="AT549"/>
  <c r="AT548"/>
  <c r="AT547"/>
  <c r="AT545"/>
  <c r="AT544"/>
  <c r="AT543"/>
  <c r="AT542"/>
  <c r="AT541"/>
  <c r="AT540"/>
  <c r="AT538"/>
  <c r="AT537"/>
  <c r="AT536"/>
  <c r="AT535"/>
  <c r="AT534"/>
  <c r="AT533"/>
  <c r="AT532"/>
  <c r="AT531"/>
  <c r="AT530"/>
  <c r="AT529"/>
  <c r="AT528"/>
  <c r="AT527"/>
  <c r="AT526"/>
  <c r="AT525"/>
  <c r="AT524"/>
  <c r="AT523"/>
  <c r="AT522"/>
  <c r="AT521"/>
  <c r="AT520"/>
  <c r="AT519"/>
  <c r="AT518"/>
  <c r="AT517"/>
  <c r="AT516"/>
  <c r="AT515"/>
  <c r="AT514"/>
  <c r="AT513"/>
  <c r="AT512"/>
  <c r="AT511"/>
  <c r="AT510"/>
  <c r="AT509"/>
  <c r="AT508"/>
  <c r="AT507"/>
  <c r="AT506"/>
  <c r="AT505"/>
  <c r="AT504"/>
  <c r="AT503"/>
  <c r="AT502"/>
  <c r="AT501"/>
  <c r="AT500"/>
  <c r="AT499"/>
  <c r="AT498"/>
  <c r="AT497"/>
  <c r="AT496"/>
  <c r="AT495"/>
  <c r="AT494"/>
  <c r="AT493"/>
  <c r="AT492"/>
  <c r="AT491"/>
  <c r="AT490"/>
  <c r="AT489"/>
  <c r="AT488"/>
  <c r="AT487"/>
  <c r="AT486"/>
  <c r="AT485"/>
  <c r="AT484"/>
  <c r="AT483"/>
  <c r="AT482"/>
  <c r="AT481"/>
  <c r="AT480"/>
  <c r="AT479"/>
  <c r="AT478"/>
  <c r="AT477"/>
  <c r="AT476"/>
  <c r="AT475"/>
  <c r="AT474"/>
  <c r="AT473"/>
  <c r="AT472"/>
  <c r="AT471"/>
  <c r="AT470"/>
  <c r="AT469"/>
  <c r="AT468"/>
  <c r="AT467"/>
  <c r="AT466"/>
  <c r="AT465"/>
  <c r="AT464"/>
  <c r="AT463"/>
  <c r="AT462"/>
  <c r="AT461"/>
  <c r="AT460"/>
  <c r="AT459"/>
  <c r="AT458"/>
  <c r="AT457"/>
  <c r="AT456"/>
  <c r="AT455"/>
  <c r="AT454"/>
  <c r="AT453"/>
  <c r="AT452"/>
  <c r="AT451"/>
  <c r="AT450"/>
  <c r="AT449"/>
  <c r="AT448"/>
  <c r="AT447"/>
  <c r="AT446"/>
  <c r="AT445"/>
  <c r="AT444"/>
  <c r="AT443"/>
  <c r="AT442"/>
  <c r="AT441"/>
  <c r="AT440"/>
  <c r="AT439"/>
  <c r="AT438"/>
  <c r="AT437"/>
  <c r="AT436"/>
  <c r="AT435"/>
  <c r="AT434"/>
  <c r="AT433"/>
  <c r="AT432"/>
  <c r="AT431"/>
  <c r="AT430"/>
  <c r="AT429"/>
  <c r="AT428"/>
  <c r="AT427"/>
  <c r="AT426"/>
  <c r="AT425"/>
  <c r="AT424"/>
  <c r="AT423"/>
  <c r="AT422"/>
  <c r="AT421"/>
  <c r="AT420"/>
  <c r="AT419"/>
  <c r="AT418"/>
  <c r="AT417"/>
  <c r="AT416"/>
  <c r="AT415"/>
  <c r="AT414"/>
  <c r="AT413"/>
  <c r="AT412"/>
  <c r="AT411"/>
  <c r="AT410"/>
  <c r="AT408"/>
  <c r="AT407"/>
  <c r="AT406"/>
  <c r="AT405"/>
  <c r="AT404"/>
  <c r="AT403"/>
  <c r="AT402"/>
  <c r="AT401"/>
  <c r="AT400"/>
  <c r="AT399"/>
  <c r="AT398"/>
  <c r="AT397"/>
  <c r="AT396"/>
  <c r="AT395"/>
  <c r="AT394"/>
  <c r="AT393"/>
  <c r="AT392"/>
  <c r="AT391"/>
  <c r="AT390"/>
  <c r="AT389"/>
  <c r="AT388"/>
  <c r="AT387"/>
  <c r="AT386"/>
  <c r="AT385"/>
  <c r="AT384"/>
  <c r="AT383"/>
  <c r="AT382"/>
  <c r="AT381"/>
  <c r="AT380"/>
  <c r="AT379"/>
  <c r="AT378"/>
  <c r="AT377"/>
  <c r="AT376"/>
  <c r="AT375"/>
  <c r="AT374"/>
  <c r="AT373"/>
  <c r="AT372"/>
  <c r="AT371"/>
  <c r="AT370"/>
  <c r="AT369"/>
  <c r="AT368"/>
  <c r="AT367"/>
  <c r="AT366"/>
  <c r="AT365"/>
  <c r="AT364"/>
  <c r="AT363"/>
  <c r="AT362"/>
  <c r="AT361"/>
  <c r="AT360"/>
  <c r="AT359"/>
  <c r="AT358"/>
  <c r="AT357"/>
  <c r="AT356"/>
  <c r="AT355"/>
  <c r="AT354"/>
  <c r="AT353"/>
  <c r="AT352"/>
  <c r="AT351"/>
  <c r="AT349"/>
  <c r="AT348"/>
  <c r="AT347"/>
  <c r="AT346"/>
  <c r="AT345"/>
  <c r="AT344"/>
  <c r="AT343"/>
  <c r="AT342"/>
  <c r="AT341"/>
  <c r="AT340"/>
  <c r="AT339"/>
  <c r="AT338"/>
  <c r="AT337"/>
  <c r="AT336"/>
  <c r="AT335"/>
  <c r="AT334"/>
  <c r="AT333"/>
  <c r="AT332"/>
  <c r="AT331"/>
  <c r="AT330"/>
  <c r="AT329"/>
  <c r="AT328"/>
  <c r="AT327"/>
  <c r="AT326"/>
  <c r="AT325"/>
  <c r="AT324"/>
  <c r="AT323"/>
  <c r="AT322"/>
  <c r="AT320"/>
  <c r="AT319"/>
  <c r="AT318"/>
  <c r="AT317"/>
  <c r="AT316"/>
  <c r="AT315"/>
  <c r="AT314"/>
  <c r="AT313"/>
  <c r="AT312"/>
  <c r="AT311"/>
  <c r="AT310"/>
  <c r="AT309"/>
  <c r="AT308"/>
  <c r="AT307"/>
  <c r="AT306"/>
  <c r="AT305"/>
  <c r="AT304"/>
  <c r="AT303"/>
  <c r="AT302"/>
  <c r="AT301"/>
  <c r="AT300"/>
  <c r="AT299"/>
  <c r="AT298"/>
  <c r="AT297"/>
  <c r="AT296"/>
  <c r="AT295"/>
  <c r="AT294"/>
  <c r="AT293"/>
  <c r="AT292"/>
  <c r="AT291"/>
  <c r="AT290"/>
  <c r="AT289"/>
  <c r="AT288"/>
  <c r="AT287"/>
  <c r="AT286"/>
  <c r="AT285"/>
  <c r="AT284"/>
  <c r="AT283"/>
  <c r="AT282"/>
  <c r="AT281"/>
  <c r="AT280"/>
  <c r="AT279"/>
  <c r="AT278"/>
  <c r="AT277"/>
  <c r="AT276"/>
  <c r="AT275"/>
  <c r="AT274"/>
  <c r="AT273"/>
  <c r="AT272"/>
  <c r="AT271"/>
  <c r="AT270"/>
  <c r="AT269"/>
  <c r="AT268"/>
  <c r="AT267"/>
  <c r="AT266"/>
  <c r="AT265"/>
  <c r="AT264"/>
  <c r="AT263"/>
  <c r="AT262"/>
  <c r="AT261"/>
  <c r="AT260"/>
  <c r="AT259"/>
  <c r="AT258"/>
  <c r="AT257"/>
  <c r="AT256"/>
  <c r="AT255"/>
  <c r="AT254"/>
  <c r="AT253"/>
  <c r="AT252"/>
  <c r="AT251"/>
  <c r="AT250"/>
  <c r="AT249"/>
  <c r="AT248"/>
  <c r="AT247"/>
  <c r="AT246"/>
  <c r="AT245"/>
  <c r="AT244"/>
  <c r="AT243"/>
  <c r="AT242"/>
  <c r="AT239"/>
  <c r="AT238"/>
  <c r="AT237"/>
  <c r="AT236"/>
  <c r="AT235"/>
  <c r="AT234"/>
  <c r="AT233"/>
  <c r="AT232"/>
  <c r="AT231"/>
  <c r="AT230"/>
  <c r="AT229"/>
  <c r="AT228"/>
  <c r="AT227"/>
  <c r="AT226"/>
  <c r="AT225"/>
  <c r="AT224"/>
  <c r="AT223"/>
  <c r="AT222"/>
  <c r="AT221"/>
  <c r="AT216"/>
  <c r="AT212"/>
  <c r="AT211"/>
  <c r="AT210"/>
  <c r="AT209"/>
  <c r="AT208"/>
  <c r="AT207"/>
  <c r="AT206"/>
  <c r="AT205"/>
  <c r="AT204"/>
  <c r="AT203"/>
  <c r="AT202"/>
  <c r="AT198"/>
  <c r="AT197"/>
  <c r="AT196"/>
  <c r="AT195"/>
  <c r="AT194"/>
  <c r="AT193"/>
  <c r="AT192"/>
  <c r="AT191"/>
  <c r="AT190"/>
  <c r="AT189"/>
  <c r="AT188"/>
  <c r="AT187"/>
  <c r="AT186"/>
  <c r="AT185"/>
  <c r="AT184"/>
  <c r="AT183"/>
  <c r="AT182"/>
  <c r="AT181"/>
  <c r="AT180"/>
  <c r="AT179"/>
  <c r="AT178"/>
  <c r="AT174"/>
  <c r="AT173"/>
  <c r="AT172"/>
  <c r="AT171"/>
  <c r="AT170"/>
  <c r="AT169"/>
  <c r="AT168"/>
  <c r="AT167"/>
  <c r="AT166"/>
  <c r="AT165"/>
  <c r="AT164"/>
  <c r="AT162"/>
  <c r="AT160"/>
  <c r="AT159"/>
  <c r="AT158"/>
  <c r="AT157"/>
  <c r="AT156"/>
  <c r="AT155"/>
  <c r="AT154"/>
  <c r="AT153"/>
  <c r="AT151"/>
  <c r="AT149"/>
  <c r="AT148"/>
  <c r="AT147"/>
  <c r="AT146"/>
  <c r="AT145"/>
  <c r="AT143"/>
  <c r="AT142"/>
  <c r="AT141"/>
  <c r="AT140"/>
  <c r="AT139"/>
  <c r="AT138"/>
  <c r="AT137"/>
  <c r="AT136"/>
  <c r="AT114"/>
  <c r="AT113"/>
  <c r="AT112"/>
  <c r="AT133"/>
  <c r="AT132"/>
  <c r="AT131"/>
  <c r="AT111"/>
  <c r="AT110"/>
  <c r="AT109"/>
  <c r="AT108"/>
  <c r="AT107"/>
  <c r="AT106"/>
  <c r="AT105"/>
  <c r="AT104"/>
  <c r="AT103"/>
  <c r="AT102"/>
  <c r="AT101"/>
  <c r="AT100"/>
  <c r="AT99"/>
  <c r="AT98"/>
  <c r="AT97"/>
  <c r="AT96"/>
  <c r="AT95"/>
  <c r="AT94"/>
  <c r="AT135"/>
  <c r="AT130"/>
  <c r="AT129"/>
  <c r="AT128"/>
  <c r="AT127"/>
  <c r="AT126"/>
  <c r="AT125"/>
  <c r="AT124"/>
  <c r="AT123"/>
  <c r="AT122"/>
  <c r="AT121"/>
  <c r="AT120"/>
  <c r="AT119"/>
  <c r="AT118"/>
  <c r="AT117"/>
  <c r="AT116"/>
  <c r="AT93"/>
  <c r="AT92"/>
  <c r="AT91"/>
  <c r="AT90"/>
  <c r="AT89"/>
  <c r="AT88"/>
  <c r="AT87"/>
  <c r="AT86"/>
  <c r="AT83"/>
  <c r="AT82"/>
  <c r="AT78"/>
  <c r="AT77"/>
  <c r="AT76"/>
  <c r="AT75"/>
  <c r="AT74"/>
  <c r="AT73"/>
  <c r="AT72"/>
  <c r="AT71"/>
  <c r="AT70"/>
  <c r="AT69"/>
  <c r="AT68"/>
  <c r="AT67"/>
  <c r="AT64"/>
  <c r="AT63"/>
  <c r="AT61"/>
  <c r="AT60"/>
  <c r="AT15"/>
  <c r="AT14"/>
  <c r="AT13"/>
  <c r="AT11"/>
  <c r="AT10"/>
  <c r="AT9"/>
  <c r="AT8"/>
  <c r="AT7"/>
  <c r="AT6"/>
  <c r="AT5"/>
  <c r="AR6"/>
  <c r="AR7"/>
  <c r="AR8"/>
  <c r="AR9"/>
  <c r="AR10"/>
  <c r="AR11"/>
  <c r="AR13"/>
  <c r="AR14"/>
  <c r="AR15"/>
  <c r="AR60"/>
  <c r="AR61"/>
  <c r="AR63"/>
  <c r="AR64"/>
  <c r="AR67"/>
  <c r="AR68"/>
  <c r="AR69"/>
  <c r="AR70"/>
  <c r="AR71"/>
  <c r="AR72"/>
  <c r="AR73"/>
  <c r="AR74"/>
  <c r="AR75"/>
  <c r="AR76"/>
  <c r="AR77"/>
  <c r="AR78"/>
  <c r="AR82"/>
  <c r="AR83"/>
  <c r="AR86"/>
  <c r="AR87"/>
  <c r="AR88"/>
  <c r="AR89"/>
  <c r="AR90"/>
  <c r="AR91"/>
  <c r="AR92"/>
  <c r="AR93"/>
  <c r="AR116"/>
  <c r="AR117"/>
  <c r="AR118"/>
  <c r="AR119"/>
  <c r="AR120"/>
  <c r="AR121"/>
  <c r="AR122"/>
  <c r="AR123"/>
  <c r="AR124"/>
  <c r="AR125"/>
  <c r="AR126"/>
  <c r="AR127"/>
  <c r="AR128"/>
  <c r="AR129"/>
  <c r="AR130"/>
  <c r="AR135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31"/>
  <c r="AR132"/>
  <c r="AR133"/>
  <c r="AR112"/>
  <c r="AR113"/>
  <c r="AR114"/>
  <c r="AR136"/>
  <c r="AR137"/>
  <c r="AR138"/>
  <c r="AR139"/>
  <c r="AR140"/>
  <c r="AR141"/>
  <c r="AR142"/>
  <c r="AR143"/>
  <c r="AR145"/>
  <c r="AR146"/>
  <c r="AR147"/>
  <c r="AR148"/>
  <c r="AR149"/>
  <c r="AR151"/>
  <c r="AR153"/>
  <c r="AR154"/>
  <c r="AR155"/>
  <c r="AR156"/>
  <c r="AR157"/>
  <c r="AR158"/>
  <c r="AR159"/>
  <c r="AR160"/>
  <c r="AR162"/>
  <c r="AR164"/>
  <c r="AR165"/>
  <c r="AR166"/>
  <c r="AR167"/>
  <c r="AR168"/>
  <c r="AR169"/>
  <c r="AR170"/>
  <c r="AR171"/>
  <c r="AR172"/>
  <c r="AR173"/>
  <c r="AR174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202"/>
  <c r="AR203"/>
  <c r="AR204"/>
  <c r="AR205"/>
  <c r="AR206"/>
  <c r="AR207"/>
  <c r="AR208"/>
  <c r="AR209"/>
  <c r="AR210"/>
  <c r="AR211"/>
  <c r="AR212"/>
  <c r="AR216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40"/>
  <c r="AR541"/>
  <c r="AR542"/>
  <c r="AR543"/>
  <c r="AR544"/>
  <c r="AR545"/>
  <c r="AR547"/>
  <c r="AR548"/>
  <c r="AR549"/>
  <c r="AR550"/>
  <c r="AR551"/>
  <c r="AR552"/>
  <c r="AR553"/>
  <c r="AR554"/>
  <c r="AR555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"/>
  <c r="BM6"/>
  <c r="BM5"/>
  <c r="BK6"/>
  <c r="BK5"/>
  <c r="BI6"/>
  <c r="BI5"/>
  <c r="BG6"/>
  <c r="BG5"/>
  <c r="BE6"/>
  <c r="BE5"/>
  <c r="BC6"/>
  <c r="BC5"/>
  <c r="BA6"/>
  <c r="BA5"/>
  <c r="AY6"/>
  <c r="AY5"/>
  <c r="AW6"/>
  <c r="AW5"/>
  <c r="AU6"/>
  <c r="AU5"/>
  <c r="AS6"/>
  <c r="AS5"/>
  <c r="AQ6"/>
  <c r="AQ5"/>
  <c r="AO597"/>
  <c r="AO595"/>
  <c r="AO588"/>
  <c r="AO584"/>
  <c r="AO580"/>
  <c r="AO578"/>
  <c r="AO577"/>
  <c r="AO571"/>
  <c r="AO566"/>
  <c r="AO565"/>
  <c r="AO564"/>
  <c r="AO561"/>
  <c r="AO552"/>
  <c r="AO508"/>
  <c r="AO504"/>
  <c r="AO502"/>
  <c r="AO501"/>
  <c r="AO500"/>
  <c r="AO452"/>
  <c r="AO438"/>
  <c r="AO433"/>
  <c r="AO427"/>
  <c r="AO419"/>
  <c r="AO412"/>
  <c r="AO377"/>
  <c r="AO375"/>
  <c r="AO374"/>
  <c r="AO365"/>
  <c r="AO364"/>
  <c r="AO363"/>
  <c r="AO355"/>
  <c r="AO347"/>
  <c r="AO345"/>
  <c r="AO344"/>
  <c r="AO341"/>
  <c r="AO338"/>
  <c r="AO334"/>
  <c r="AO330"/>
  <c r="AO308"/>
  <c r="AO303"/>
  <c r="AO296"/>
  <c r="AO293"/>
  <c r="AO279"/>
  <c r="AO274"/>
  <c r="AO267"/>
  <c r="AO266"/>
  <c r="AO249"/>
  <c r="AO246"/>
  <c r="AO243"/>
  <c r="AO242"/>
  <c r="AO238"/>
  <c r="AO222"/>
  <c r="AO221"/>
  <c r="AO216"/>
  <c r="AO211"/>
  <c r="AO210"/>
  <c r="AO202"/>
  <c r="AO190"/>
  <c r="AO189"/>
  <c r="AO183"/>
  <c r="AO178"/>
  <c r="AO157"/>
  <c r="AO154"/>
  <c r="AO145"/>
  <c r="AO137"/>
  <c r="AO136"/>
  <c r="AO112"/>
  <c r="AO131"/>
  <c r="AO105"/>
  <c r="AO104"/>
  <c r="AO100"/>
  <c r="AO96"/>
  <c r="AO95"/>
  <c r="AO94"/>
  <c r="AO128"/>
  <c r="AO124"/>
  <c r="AO120"/>
  <c r="AO116"/>
  <c r="AO90"/>
  <c r="AO86"/>
  <c r="AO82"/>
  <c r="AO75"/>
  <c r="AO6"/>
  <c r="AO5"/>
  <c r="AM597"/>
  <c r="AM595"/>
  <c r="AM588"/>
  <c r="AM584"/>
  <c r="AM580"/>
  <c r="AM578"/>
  <c r="AM577"/>
  <c r="AM571"/>
  <c r="AM566"/>
  <c r="AM565"/>
  <c r="AM564"/>
  <c r="AM561"/>
  <c r="AM552"/>
  <c r="AM508"/>
  <c r="AM504"/>
  <c r="AM502"/>
  <c r="AM501"/>
  <c r="AM500"/>
  <c r="AM452"/>
  <c r="AM438"/>
  <c r="AM433"/>
  <c r="AM427"/>
  <c r="AM419"/>
  <c r="AM412"/>
  <c r="AM377"/>
  <c r="AM375"/>
  <c r="AM374"/>
  <c r="AM365"/>
  <c r="AM364"/>
  <c r="AM363"/>
  <c r="AM355"/>
  <c r="AM347"/>
  <c r="AM345"/>
  <c r="AM344"/>
  <c r="AM341"/>
  <c r="AM338"/>
  <c r="AM334"/>
  <c r="AM330"/>
  <c r="AM308"/>
  <c r="AM303"/>
  <c r="AM296"/>
  <c r="AM293"/>
  <c r="AM279"/>
  <c r="AM274"/>
  <c r="AM267"/>
  <c r="AM266"/>
  <c r="AM249"/>
  <c r="AM246"/>
  <c r="AM243"/>
  <c r="AM242"/>
  <c r="AM238"/>
  <c r="AM222"/>
  <c r="AM221"/>
  <c r="AM216"/>
  <c r="AM211"/>
  <c r="AM210"/>
  <c r="AM202"/>
  <c r="AM190"/>
  <c r="AM189"/>
  <c r="AM183"/>
  <c r="AM178"/>
  <c r="AM157"/>
  <c r="AM154"/>
  <c r="AM145"/>
  <c r="AM137"/>
  <c r="AM136"/>
  <c r="AM112"/>
  <c r="AM131"/>
  <c r="AM105"/>
  <c r="AM104"/>
  <c r="AM100"/>
  <c r="AM96"/>
  <c r="AM95"/>
  <c r="AM94"/>
  <c r="AM128"/>
  <c r="AM124"/>
  <c r="AM120"/>
  <c r="AM116"/>
  <c r="AM90"/>
  <c r="AM86"/>
  <c r="AM82"/>
  <c r="AM75"/>
  <c r="AM6"/>
  <c r="AM5"/>
  <c r="AK597"/>
  <c r="AK595"/>
  <c r="AK588"/>
  <c r="AK584"/>
  <c r="AK580"/>
  <c r="AK578"/>
  <c r="AK577"/>
  <c r="AK571"/>
  <c r="AK566"/>
  <c r="AK565"/>
  <c r="AK564"/>
  <c r="AK561"/>
  <c r="AK552"/>
  <c r="AK508"/>
  <c r="AK504"/>
  <c r="AK502"/>
  <c r="AK501"/>
  <c r="AK500"/>
  <c r="AK452"/>
  <c r="AK438"/>
  <c r="AK433"/>
  <c r="AK427"/>
  <c r="AK419"/>
  <c r="AK412"/>
  <c r="AK377"/>
  <c r="AK375"/>
  <c r="AK374"/>
  <c r="AK365"/>
  <c r="AK364"/>
  <c r="AK363"/>
  <c r="AK355"/>
  <c r="AK347"/>
  <c r="AK345"/>
  <c r="AK344"/>
  <c r="AK341"/>
  <c r="AK338"/>
  <c r="AK334"/>
  <c r="AK330"/>
  <c r="AK308"/>
  <c r="AK303"/>
  <c r="AK296"/>
  <c r="AK293"/>
  <c r="AK279"/>
  <c r="AK274"/>
  <c r="AK267"/>
  <c r="AK266"/>
  <c r="AK249"/>
  <c r="AK246"/>
  <c r="AK243"/>
  <c r="AK242"/>
  <c r="AK238"/>
  <c r="AK222"/>
  <c r="AK221"/>
  <c r="AK216"/>
  <c r="AK211"/>
  <c r="AK210"/>
  <c r="AK202"/>
  <c r="AK190"/>
  <c r="AK189"/>
  <c r="AK183"/>
  <c r="AK178"/>
  <c r="AK157"/>
  <c r="AK154"/>
  <c r="AK145"/>
  <c r="AK137"/>
  <c r="AK136"/>
  <c r="AK112"/>
  <c r="AK131"/>
  <c r="AK105"/>
  <c r="AK104"/>
  <c r="AK100"/>
  <c r="AK96"/>
  <c r="AK95"/>
  <c r="AK94"/>
  <c r="AK128"/>
  <c r="AK124"/>
  <c r="AK120"/>
  <c r="AK116"/>
  <c r="AK90"/>
  <c r="AK86"/>
  <c r="AK82"/>
  <c r="AK75"/>
  <c r="AK6"/>
  <c r="AK5"/>
  <c r="AI597"/>
  <c r="AI595"/>
  <c r="AI588"/>
  <c r="AI584"/>
  <c r="AI580"/>
  <c r="AI578"/>
  <c r="AI577"/>
  <c r="AI571"/>
  <c r="AI566"/>
  <c r="AI565"/>
  <c r="AI564"/>
  <c r="AI561"/>
  <c r="AI552"/>
  <c r="AI508"/>
  <c r="AI504"/>
  <c r="AI502"/>
  <c r="AI501"/>
  <c r="AI500"/>
  <c r="AI452"/>
  <c r="AI438"/>
  <c r="AI433"/>
  <c r="AI427"/>
  <c r="AI419"/>
  <c r="AI412"/>
  <c r="AI377"/>
  <c r="AI375"/>
  <c r="AI374"/>
  <c r="AI365"/>
  <c r="AI364"/>
  <c r="AI363"/>
  <c r="AI355"/>
  <c r="AI347"/>
  <c r="AI345"/>
  <c r="AI344"/>
  <c r="AI341"/>
  <c r="AI338"/>
  <c r="AI334"/>
  <c r="AI330"/>
  <c r="AI308"/>
  <c r="AI303"/>
  <c r="AI296"/>
  <c r="AI293"/>
  <c r="AI279"/>
  <c r="AI274"/>
  <c r="AI267"/>
  <c r="AI266"/>
  <c r="AI249"/>
  <c r="AI246"/>
  <c r="AI243"/>
  <c r="AI242"/>
  <c r="AI238"/>
  <c r="AI222"/>
  <c r="AI221"/>
  <c r="AI216"/>
  <c r="AI211"/>
  <c r="AI210"/>
  <c r="AI202"/>
  <c r="AI190"/>
  <c r="AI189"/>
  <c r="AI183"/>
  <c r="AI178"/>
  <c r="AI157"/>
  <c r="AI154"/>
  <c r="AI145"/>
  <c r="AI137"/>
  <c r="AI136"/>
  <c r="AI112"/>
  <c r="AI131"/>
  <c r="AI105"/>
  <c r="AI104"/>
  <c r="AI100"/>
  <c r="AI96"/>
  <c r="AI95"/>
  <c r="AI94"/>
  <c r="AI128"/>
  <c r="AI124"/>
  <c r="AI120"/>
  <c r="AI116"/>
  <c r="AI90"/>
  <c r="AI86"/>
  <c r="AI82"/>
  <c r="AI75"/>
  <c r="AI6"/>
  <c r="AI5"/>
  <c r="AG597"/>
  <c r="AG595"/>
  <c r="AG588"/>
  <c r="AG584"/>
  <c r="AG580"/>
  <c r="AG578"/>
  <c r="AG577"/>
  <c r="AG571"/>
  <c r="AG566"/>
  <c r="AG565"/>
  <c r="AG564"/>
  <c r="AG561"/>
  <c r="AG552"/>
  <c r="AG508"/>
  <c r="AG504"/>
  <c r="AG502"/>
  <c r="AG501"/>
  <c r="AG500"/>
  <c r="AG452"/>
  <c r="AG438"/>
  <c r="AG433"/>
  <c r="AG427"/>
  <c r="AG419"/>
  <c r="AG412"/>
  <c r="AG377"/>
  <c r="AG375"/>
  <c r="AG374"/>
  <c r="AG365"/>
  <c r="AG364"/>
  <c r="AG363"/>
  <c r="AG355"/>
  <c r="AG347"/>
  <c r="AG345"/>
  <c r="AG344"/>
  <c r="AG341"/>
  <c r="AG338"/>
  <c r="AG334"/>
  <c r="AG330"/>
  <c r="AG308"/>
  <c r="AG303"/>
  <c r="AG296"/>
  <c r="AG293"/>
  <c r="AG279"/>
  <c r="AG274"/>
  <c r="AG267"/>
  <c r="AG266"/>
  <c r="AG249"/>
  <c r="AG246"/>
  <c r="AG243"/>
  <c r="AG242"/>
  <c r="AG238"/>
  <c r="AG222"/>
  <c r="AG221"/>
  <c r="AG216"/>
  <c r="AG211"/>
  <c r="AG210"/>
  <c r="AG202"/>
  <c r="AG190"/>
  <c r="AG189"/>
  <c r="AG183"/>
  <c r="AG178"/>
  <c r="AG157"/>
  <c r="AG154"/>
  <c r="AG145"/>
  <c r="AG137"/>
  <c r="AG136"/>
  <c r="AG112"/>
  <c r="AG131"/>
  <c r="AG105"/>
  <c r="AG104"/>
  <c r="AG100"/>
  <c r="AG96"/>
  <c r="AG95"/>
  <c r="AG94"/>
  <c r="AG128"/>
  <c r="AG124"/>
  <c r="AG120"/>
  <c r="AG116"/>
  <c r="AG90"/>
  <c r="AG86"/>
  <c r="AG82"/>
  <c r="AG75"/>
  <c r="AG6"/>
  <c r="AG5"/>
  <c r="AE6"/>
  <c r="AE75"/>
  <c r="AE82"/>
  <c r="AE86"/>
  <c r="AE90"/>
  <c r="AE116"/>
  <c r="AE120"/>
  <c r="AE124"/>
  <c r="AE128"/>
  <c r="AE94"/>
  <c r="AE95"/>
  <c r="AE96"/>
  <c r="AE100"/>
  <c r="AE104"/>
  <c r="AE105"/>
  <c r="AE131"/>
  <c r="AE112"/>
  <c r="AE136"/>
  <c r="AE137"/>
  <c r="AE145"/>
  <c r="AE154"/>
  <c r="AE157"/>
  <c r="AE178"/>
  <c r="AE183"/>
  <c r="AE189"/>
  <c r="AE190"/>
  <c r="AE202"/>
  <c r="AE210"/>
  <c r="AE211"/>
  <c r="AE216"/>
  <c r="AE221"/>
  <c r="AE222"/>
  <c r="AE238"/>
  <c r="AE242"/>
  <c r="AE243"/>
  <c r="AE246"/>
  <c r="AE249"/>
  <c r="AE266"/>
  <c r="AE267"/>
  <c r="AE274"/>
  <c r="AE279"/>
  <c r="AE293"/>
  <c r="AE296"/>
  <c r="AE303"/>
  <c r="AE308"/>
  <c r="AE330"/>
  <c r="AE334"/>
  <c r="AE338"/>
  <c r="AE341"/>
  <c r="AE344"/>
  <c r="AE345"/>
  <c r="AE347"/>
  <c r="AE355"/>
  <c r="AE363"/>
  <c r="AE364"/>
  <c r="AE365"/>
  <c r="AE374"/>
  <c r="AE375"/>
  <c r="AE377"/>
  <c r="AE412"/>
  <c r="AE419"/>
  <c r="AE427"/>
  <c r="AE433"/>
  <c r="AE438"/>
  <c r="AE452"/>
  <c r="AE500"/>
  <c r="AE501"/>
  <c r="AE502"/>
  <c r="AE504"/>
  <c r="AE508"/>
  <c r="AE552"/>
  <c r="AE561"/>
  <c r="AE564"/>
  <c r="AE565"/>
  <c r="AE566"/>
  <c r="AE571"/>
  <c r="AE577"/>
  <c r="AE578"/>
  <c r="AE580"/>
  <c r="AE584"/>
  <c r="AE588"/>
  <c r="AE595"/>
  <c r="AE597"/>
  <c r="AC6"/>
  <c r="AC75"/>
  <c r="AC82"/>
  <c r="AC86"/>
  <c r="AC90"/>
  <c r="AC116"/>
  <c r="AC120"/>
  <c r="AC124"/>
  <c r="AC128"/>
  <c r="AC94"/>
  <c r="AC95"/>
  <c r="AC96"/>
  <c r="AC100"/>
  <c r="AC104"/>
  <c r="AC105"/>
  <c r="AC131"/>
  <c r="AC112"/>
  <c r="AC136"/>
  <c r="AC137"/>
  <c r="AC145"/>
  <c r="AC154"/>
  <c r="AC157"/>
  <c r="AC178"/>
  <c r="AC183"/>
  <c r="AC189"/>
  <c r="AC190"/>
  <c r="AC202"/>
  <c r="AC210"/>
  <c r="AC211"/>
  <c r="AC216"/>
  <c r="AC221"/>
  <c r="AC222"/>
  <c r="AC238"/>
  <c r="AC242"/>
  <c r="AC243"/>
  <c r="AC246"/>
  <c r="AC249"/>
  <c r="AC266"/>
  <c r="AC267"/>
  <c r="AC274"/>
  <c r="AC279"/>
  <c r="AC293"/>
  <c r="AC296"/>
  <c r="AC303"/>
  <c r="AC308"/>
  <c r="AC330"/>
  <c r="AC334"/>
  <c r="AC338"/>
  <c r="AC341"/>
  <c r="AC344"/>
  <c r="AC345"/>
  <c r="AC347"/>
  <c r="AC355"/>
  <c r="AC363"/>
  <c r="AC364"/>
  <c r="AC365"/>
  <c r="AC374"/>
  <c r="AC375"/>
  <c r="AC377"/>
  <c r="AC412"/>
  <c r="AC419"/>
  <c r="AC427"/>
  <c r="AC433"/>
  <c r="AC438"/>
  <c r="AC452"/>
  <c r="AC500"/>
  <c r="AC501"/>
  <c r="AC502"/>
  <c r="AC504"/>
  <c r="AC508"/>
  <c r="AC552"/>
  <c r="AC561"/>
  <c r="AC564"/>
  <c r="AC565"/>
  <c r="AC566"/>
  <c r="AC571"/>
  <c r="AC577"/>
  <c r="AC578"/>
  <c r="AC580"/>
  <c r="AC584"/>
  <c r="AC588"/>
  <c r="AC595"/>
  <c r="AC597"/>
  <c r="AE5"/>
  <c r="AC5"/>
  <c r="AA6"/>
  <c r="AA75"/>
  <c r="AA82"/>
  <c r="AA86"/>
  <c r="AA90"/>
  <c r="AA116"/>
  <c r="AA120"/>
  <c r="AA124"/>
  <c r="AA128"/>
  <c r="AA94"/>
  <c r="AA95"/>
  <c r="AA96"/>
  <c r="AA100"/>
  <c r="AA104"/>
  <c r="AA105"/>
  <c r="AA131"/>
  <c r="AA112"/>
  <c r="AA136"/>
  <c r="AA137"/>
  <c r="AA145"/>
  <c r="AA154"/>
  <c r="AA157"/>
  <c r="AA178"/>
  <c r="AA183"/>
  <c r="AA189"/>
  <c r="AA190"/>
  <c r="AA202"/>
  <c r="AA210"/>
  <c r="AA211"/>
  <c r="AA216"/>
  <c r="AA221"/>
  <c r="AA222"/>
  <c r="AA238"/>
  <c r="AA242"/>
  <c r="AA243"/>
  <c r="AA246"/>
  <c r="AA249"/>
  <c r="AA266"/>
  <c r="AA267"/>
  <c r="AA274"/>
  <c r="AA279"/>
  <c r="AA293"/>
  <c r="AA296"/>
  <c r="AA303"/>
  <c r="AA308"/>
  <c r="AA330"/>
  <c r="AA334"/>
  <c r="AA338"/>
  <c r="AA341"/>
  <c r="AA344"/>
  <c r="AA345"/>
  <c r="AA347"/>
  <c r="AA355"/>
  <c r="AA363"/>
  <c r="AA364"/>
  <c r="AA365"/>
  <c r="AA374"/>
  <c r="AA375"/>
  <c r="AA377"/>
  <c r="AA412"/>
  <c r="AA419"/>
  <c r="AA427"/>
  <c r="AA433"/>
  <c r="AA438"/>
  <c r="AA452"/>
  <c r="AA500"/>
  <c r="AA501"/>
  <c r="AA502"/>
  <c r="AA504"/>
  <c r="AA508"/>
  <c r="AA552"/>
  <c r="AA561"/>
  <c r="AA564"/>
  <c r="AA565"/>
  <c r="AA566"/>
  <c r="AA571"/>
  <c r="AA577"/>
  <c r="AA578"/>
  <c r="AA580"/>
  <c r="AA584"/>
  <c r="AA588"/>
  <c r="AA595"/>
  <c r="AA597"/>
  <c r="Y6"/>
  <c r="Y75"/>
  <c r="Y82"/>
  <c r="Y86"/>
  <c r="Y90"/>
  <c r="Y116"/>
  <c r="Y120"/>
  <c r="Y124"/>
  <c r="Y128"/>
  <c r="Y94"/>
  <c r="Y95"/>
  <c r="Y96"/>
  <c r="Y100"/>
  <c r="Y104"/>
  <c r="Y105"/>
  <c r="Y131"/>
  <c r="Y112"/>
  <c r="Y136"/>
  <c r="Y137"/>
  <c r="Y145"/>
  <c r="Y154"/>
  <c r="Y157"/>
  <c r="Y178"/>
  <c r="Y183"/>
  <c r="Y189"/>
  <c r="Y190"/>
  <c r="Y202"/>
  <c r="Y210"/>
  <c r="Y211"/>
  <c r="Y216"/>
  <c r="Y221"/>
  <c r="Y222"/>
  <c r="Y238"/>
  <c r="Y242"/>
  <c r="Y243"/>
  <c r="Y246"/>
  <c r="Y249"/>
  <c r="Y266"/>
  <c r="Y267"/>
  <c r="Y274"/>
  <c r="Y279"/>
  <c r="Y293"/>
  <c r="Y296"/>
  <c r="Y303"/>
  <c r="Y308"/>
  <c r="Y330"/>
  <c r="Y334"/>
  <c r="Y338"/>
  <c r="Y341"/>
  <c r="Y344"/>
  <c r="Y345"/>
  <c r="Y347"/>
  <c r="Y355"/>
  <c r="Y363"/>
  <c r="Y364"/>
  <c r="Y365"/>
  <c r="Y374"/>
  <c r="Y375"/>
  <c r="Y377"/>
  <c r="Y412"/>
  <c r="Y419"/>
  <c r="Y427"/>
  <c r="Y433"/>
  <c r="Y438"/>
  <c r="Y452"/>
  <c r="Y500"/>
  <c r="Y501"/>
  <c r="Y502"/>
  <c r="Y504"/>
  <c r="Y508"/>
  <c r="Y552"/>
  <c r="Y561"/>
  <c r="Y564"/>
  <c r="Y565"/>
  <c r="Y566"/>
  <c r="Y571"/>
  <c r="Y577"/>
  <c r="Y578"/>
  <c r="Y580"/>
  <c r="Y584"/>
  <c r="Y588"/>
  <c r="Y595"/>
  <c r="Y597"/>
  <c r="AA5"/>
  <c r="Y5"/>
  <c r="W6"/>
  <c r="W75"/>
  <c r="W82"/>
  <c r="W86"/>
  <c r="W90"/>
  <c r="W116"/>
  <c r="W120"/>
  <c r="W124"/>
  <c r="W128"/>
  <c r="W94"/>
  <c r="W95"/>
  <c r="W96"/>
  <c r="W100"/>
  <c r="W104"/>
  <c r="W105"/>
  <c r="W131"/>
  <c r="W112"/>
  <c r="W136"/>
  <c r="W137"/>
  <c r="W145"/>
  <c r="W154"/>
  <c r="W157"/>
  <c r="W178"/>
  <c r="W183"/>
  <c r="W189"/>
  <c r="W190"/>
  <c r="W202"/>
  <c r="W210"/>
  <c r="W211"/>
  <c r="W216"/>
  <c r="W221"/>
  <c r="W222"/>
  <c r="W238"/>
  <c r="W242"/>
  <c r="W243"/>
  <c r="W246"/>
  <c r="W249"/>
  <c r="W266"/>
  <c r="W267"/>
  <c r="W274"/>
  <c r="W279"/>
  <c r="W293"/>
  <c r="W296"/>
  <c r="W303"/>
  <c r="W308"/>
  <c r="W330"/>
  <c r="W334"/>
  <c r="AP334" s="1"/>
  <c r="W341"/>
  <c r="W344"/>
  <c r="W345"/>
  <c r="W347"/>
  <c r="W355"/>
  <c r="W363"/>
  <c r="W364"/>
  <c r="W365"/>
  <c r="W374"/>
  <c r="W375"/>
  <c r="W377"/>
  <c r="W412"/>
  <c r="W419"/>
  <c r="W427"/>
  <c r="W433"/>
  <c r="W438"/>
  <c r="W452"/>
  <c r="W500"/>
  <c r="W501"/>
  <c r="W502"/>
  <c r="W504"/>
  <c r="W508"/>
  <c r="W552"/>
  <c r="W561"/>
  <c r="W564"/>
  <c r="W565"/>
  <c r="W566"/>
  <c r="W571"/>
  <c r="W577"/>
  <c r="W578"/>
  <c r="W580"/>
  <c r="W583"/>
  <c r="W584"/>
  <c r="W588"/>
  <c r="W595"/>
  <c r="W597"/>
  <c r="W5"/>
  <c r="U5"/>
  <c r="U6"/>
  <c r="U75"/>
  <c r="U82"/>
  <c r="U86"/>
  <c r="U90"/>
  <c r="U116"/>
  <c r="U120"/>
  <c r="U124"/>
  <c r="U128"/>
  <c r="U94"/>
  <c r="U95"/>
  <c r="U96"/>
  <c r="U100"/>
  <c r="U104"/>
  <c r="U105"/>
  <c r="U131"/>
  <c r="U112"/>
  <c r="U136"/>
  <c r="U145"/>
  <c r="U154"/>
  <c r="U178"/>
  <c r="U183"/>
  <c r="U21" s="1"/>
  <c r="U189"/>
  <c r="U190"/>
  <c r="U202"/>
  <c r="U210"/>
  <c r="U211"/>
  <c r="U216"/>
  <c r="U221"/>
  <c r="U222"/>
  <c r="U238"/>
  <c r="U242"/>
  <c r="U243"/>
  <c r="U246"/>
  <c r="U249"/>
  <c r="U266"/>
  <c r="U267"/>
  <c r="U274"/>
  <c r="U279"/>
  <c r="U293"/>
  <c r="U296"/>
  <c r="U303"/>
  <c r="U308"/>
  <c r="U330"/>
  <c r="U334"/>
  <c r="U338"/>
  <c r="U341"/>
  <c r="U344"/>
  <c r="U345"/>
  <c r="U347"/>
  <c r="U355"/>
  <c r="U363"/>
  <c r="U364"/>
  <c r="U365"/>
  <c r="U374"/>
  <c r="U375"/>
  <c r="U377"/>
  <c r="U412"/>
  <c r="U419"/>
  <c r="U427"/>
  <c r="U433"/>
  <c r="U438"/>
  <c r="U500"/>
  <c r="U501"/>
  <c r="U502"/>
  <c r="U504"/>
  <c r="U508"/>
  <c r="U552"/>
  <c r="U561"/>
  <c r="U564"/>
  <c r="U565"/>
  <c r="U566"/>
  <c r="U571"/>
  <c r="U577"/>
  <c r="U578"/>
  <c r="U580"/>
  <c r="U584"/>
  <c r="U588"/>
  <c r="U595"/>
  <c r="U597"/>
  <c r="S6"/>
  <c r="S7"/>
  <c r="U7" s="1"/>
  <c r="W7" s="1"/>
  <c r="Y7" s="1"/>
  <c r="AA7" s="1"/>
  <c r="AC7" s="1"/>
  <c r="AE7" s="1"/>
  <c r="AG7" s="1"/>
  <c r="AI7" s="1"/>
  <c r="AK7" s="1"/>
  <c r="AM7" s="1"/>
  <c r="AO7" s="1"/>
  <c r="S8"/>
  <c r="U8" s="1"/>
  <c r="W8" s="1"/>
  <c r="Y8" s="1"/>
  <c r="AA8" s="1"/>
  <c r="AC8" s="1"/>
  <c r="AE8" s="1"/>
  <c r="AG8" s="1"/>
  <c r="AI8" s="1"/>
  <c r="AK8" s="1"/>
  <c r="AM8" s="1"/>
  <c r="AO8" s="1"/>
  <c r="S9"/>
  <c r="U9" s="1"/>
  <c r="W9" s="1"/>
  <c r="Y9" s="1"/>
  <c r="AA9" s="1"/>
  <c r="AC9" s="1"/>
  <c r="AE9" s="1"/>
  <c r="AG9" s="1"/>
  <c r="AI9" s="1"/>
  <c r="AK9" s="1"/>
  <c r="AM9" s="1"/>
  <c r="AO9" s="1"/>
  <c r="S10"/>
  <c r="U10" s="1"/>
  <c r="W10" s="1"/>
  <c r="Y10" s="1"/>
  <c r="AA10" s="1"/>
  <c r="AC10" s="1"/>
  <c r="AE10" s="1"/>
  <c r="AG10" s="1"/>
  <c r="AI10" s="1"/>
  <c r="AK10" s="1"/>
  <c r="AM10" s="1"/>
  <c r="AO10" s="1"/>
  <c r="S11"/>
  <c r="U11" s="1"/>
  <c r="W11" s="1"/>
  <c r="Y11" s="1"/>
  <c r="AA11" s="1"/>
  <c r="AC11" s="1"/>
  <c r="AE11" s="1"/>
  <c r="AG11" s="1"/>
  <c r="AI11" s="1"/>
  <c r="AK11" s="1"/>
  <c r="AM11" s="1"/>
  <c r="AO11" s="1"/>
  <c r="S12"/>
  <c r="U12" s="1"/>
  <c r="W12" s="1"/>
  <c r="Y12" s="1"/>
  <c r="AA12" s="1"/>
  <c r="AC12" s="1"/>
  <c r="AE12" s="1"/>
  <c r="AG12" s="1"/>
  <c r="AI12" s="1"/>
  <c r="AK12" s="1"/>
  <c r="AM12" s="1"/>
  <c r="AO12" s="1"/>
  <c r="S13"/>
  <c r="U13" s="1"/>
  <c r="W13" s="1"/>
  <c r="Y13" s="1"/>
  <c r="AA13" s="1"/>
  <c r="AC13" s="1"/>
  <c r="AE13" s="1"/>
  <c r="AG13" s="1"/>
  <c r="AI13" s="1"/>
  <c r="AK13" s="1"/>
  <c r="AM13" s="1"/>
  <c r="AO13" s="1"/>
  <c r="S14"/>
  <c r="U14" s="1"/>
  <c r="W14" s="1"/>
  <c r="Y14" s="1"/>
  <c r="AA14" s="1"/>
  <c r="AC14" s="1"/>
  <c r="AE14" s="1"/>
  <c r="AG14" s="1"/>
  <c r="AI14" s="1"/>
  <c r="AK14" s="1"/>
  <c r="AM14" s="1"/>
  <c r="AO14" s="1"/>
  <c r="S15"/>
  <c r="U15" s="1"/>
  <c r="W15" s="1"/>
  <c r="Y15" s="1"/>
  <c r="AA15" s="1"/>
  <c r="AC15" s="1"/>
  <c r="AE15" s="1"/>
  <c r="AG15" s="1"/>
  <c r="AI15" s="1"/>
  <c r="AK15" s="1"/>
  <c r="AM15" s="1"/>
  <c r="AO15" s="1"/>
  <c r="S60"/>
  <c r="U60" s="1"/>
  <c r="W60" s="1"/>
  <c r="Y60" s="1"/>
  <c r="AA60" s="1"/>
  <c r="AC60" s="1"/>
  <c r="AE60" s="1"/>
  <c r="AG60" s="1"/>
  <c r="AI60" s="1"/>
  <c r="AK60" s="1"/>
  <c r="AM60" s="1"/>
  <c r="AO60" s="1"/>
  <c r="S61"/>
  <c r="U61" s="1"/>
  <c r="W61" s="1"/>
  <c r="Y61" s="1"/>
  <c r="AA61" s="1"/>
  <c r="AC61" s="1"/>
  <c r="AE61" s="1"/>
  <c r="AG61" s="1"/>
  <c r="AI61" s="1"/>
  <c r="AK61" s="1"/>
  <c r="AM61" s="1"/>
  <c r="AO61" s="1"/>
  <c r="S62"/>
  <c r="U62" s="1"/>
  <c r="W62" s="1"/>
  <c r="Y62" s="1"/>
  <c r="AA62" s="1"/>
  <c r="AC62" s="1"/>
  <c r="AE62" s="1"/>
  <c r="AG62" s="1"/>
  <c r="AI62" s="1"/>
  <c r="AK62" s="1"/>
  <c r="AM62" s="1"/>
  <c r="AO62" s="1"/>
  <c r="S63"/>
  <c r="U63" s="1"/>
  <c r="W63" s="1"/>
  <c r="Y63" s="1"/>
  <c r="AA63" s="1"/>
  <c r="AC63" s="1"/>
  <c r="AE63" s="1"/>
  <c r="AG63" s="1"/>
  <c r="AI63" s="1"/>
  <c r="AK63" s="1"/>
  <c r="AM63" s="1"/>
  <c r="AO63" s="1"/>
  <c r="S64"/>
  <c r="U64" s="1"/>
  <c r="W64" s="1"/>
  <c r="Y64" s="1"/>
  <c r="AA64" s="1"/>
  <c r="AC64" s="1"/>
  <c r="AE64" s="1"/>
  <c r="AG64" s="1"/>
  <c r="AI64" s="1"/>
  <c r="AK64" s="1"/>
  <c r="AM64" s="1"/>
  <c r="AO64" s="1"/>
  <c r="S65"/>
  <c r="U65" s="1"/>
  <c r="W65" s="1"/>
  <c r="Y65" s="1"/>
  <c r="AA65" s="1"/>
  <c r="AC65" s="1"/>
  <c r="AE65" s="1"/>
  <c r="AG65" s="1"/>
  <c r="AI65" s="1"/>
  <c r="AK65" s="1"/>
  <c r="AM65" s="1"/>
  <c r="AO65" s="1"/>
  <c r="S66"/>
  <c r="U66" s="1"/>
  <c r="W66" s="1"/>
  <c r="Y66" s="1"/>
  <c r="AA66" s="1"/>
  <c r="AC66" s="1"/>
  <c r="AE66" s="1"/>
  <c r="AG66" s="1"/>
  <c r="AI66" s="1"/>
  <c r="AK66" s="1"/>
  <c r="AM66" s="1"/>
  <c r="AO66" s="1"/>
  <c r="S67"/>
  <c r="U67" s="1"/>
  <c r="W67" s="1"/>
  <c r="Y67" s="1"/>
  <c r="AA67" s="1"/>
  <c r="AC67" s="1"/>
  <c r="AE67" s="1"/>
  <c r="AG67" s="1"/>
  <c r="AI67" s="1"/>
  <c r="AK67" s="1"/>
  <c r="AM67" s="1"/>
  <c r="AO67" s="1"/>
  <c r="S68"/>
  <c r="U68" s="1"/>
  <c r="W68" s="1"/>
  <c r="Y68" s="1"/>
  <c r="AA68" s="1"/>
  <c r="AC68" s="1"/>
  <c r="AE68" s="1"/>
  <c r="AG68" s="1"/>
  <c r="AI68" s="1"/>
  <c r="AK68" s="1"/>
  <c r="AM68" s="1"/>
  <c r="AO68" s="1"/>
  <c r="S69"/>
  <c r="U69" s="1"/>
  <c r="W69" s="1"/>
  <c r="Y69" s="1"/>
  <c r="AA69" s="1"/>
  <c r="AC69" s="1"/>
  <c r="AE69" s="1"/>
  <c r="AG69" s="1"/>
  <c r="AI69" s="1"/>
  <c r="AK69" s="1"/>
  <c r="AM69" s="1"/>
  <c r="AO69" s="1"/>
  <c r="S70"/>
  <c r="U70" s="1"/>
  <c r="W70" s="1"/>
  <c r="Y70" s="1"/>
  <c r="AA70" s="1"/>
  <c r="AC70" s="1"/>
  <c r="AE70" s="1"/>
  <c r="AG70" s="1"/>
  <c r="AI70" s="1"/>
  <c r="AK70" s="1"/>
  <c r="AM70" s="1"/>
  <c r="AO70" s="1"/>
  <c r="S71"/>
  <c r="U71" s="1"/>
  <c r="W71" s="1"/>
  <c r="Y71" s="1"/>
  <c r="AA71" s="1"/>
  <c r="AC71" s="1"/>
  <c r="AE71" s="1"/>
  <c r="AG71" s="1"/>
  <c r="AI71" s="1"/>
  <c r="AK71" s="1"/>
  <c r="AM71" s="1"/>
  <c r="AO71" s="1"/>
  <c r="S72"/>
  <c r="U72" s="1"/>
  <c r="W72" s="1"/>
  <c r="AP72" s="1"/>
  <c r="S73"/>
  <c r="U73" s="1"/>
  <c r="W73" s="1"/>
  <c r="Y73" s="1"/>
  <c r="AA73" s="1"/>
  <c r="AC73" s="1"/>
  <c r="AE73" s="1"/>
  <c r="AG73" s="1"/>
  <c r="AI73" s="1"/>
  <c r="AK73" s="1"/>
  <c r="AM73" s="1"/>
  <c r="AO73" s="1"/>
  <c r="S74"/>
  <c r="U74" s="1"/>
  <c r="W74" s="1"/>
  <c r="Y74" s="1"/>
  <c r="AA74" s="1"/>
  <c r="AC74" s="1"/>
  <c r="AE74" s="1"/>
  <c r="AG74" s="1"/>
  <c r="AI74" s="1"/>
  <c r="AK74" s="1"/>
  <c r="AM74" s="1"/>
  <c r="AO74" s="1"/>
  <c r="S75"/>
  <c r="S76"/>
  <c r="U76" s="1"/>
  <c r="W76" s="1"/>
  <c r="Y76" s="1"/>
  <c r="AA76" s="1"/>
  <c r="S77"/>
  <c r="U77" s="1"/>
  <c r="W77" s="1"/>
  <c r="Y77" s="1"/>
  <c r="AA77" s="1"/>
  <c r="AC77" s="1"/>
  <c r="AE77" s="1"/>
  <c r="AG77" s="1"/>
  <c r="AI77" s="1"/>
  <c r="AK77" s="1"/>
  <c r="AM77" s="1"/>
  <c r="AO77" s="1"/>
  <c r="S78"/>
  <c r="U78" s="1"/>
  <c r="W78" s="1"/>
  <c r="Y78" s="1"/>
  <c r="AA78" s="1"/>
  <c r="AC78" s="1"/>
  <c r="AE78" s="1"/>
  <c r="AG78" s="1"/>
  <c r="AI78" s="1"/>
  <c r="AK78" s="1"/>
  <c r="AM78" s="1"/>
  <c r="AO78" s="1"/>
  <c r="S82"/>
  <c r="S83"/>
  <c r="U83" s="1"/>
  <c r="W83" s="1"/>
  <c r="Y83" s="1"/>
  <c r="AA83" s="1"/>
  <c r="AC83" s="1"/>
  <c r="AE83" s="1"/>
  <c r="AG83" s="1"/>
  <c r="AI83" s="1"/>
  <c r="AK83" s="1"/>
  <c r="AM83" s="1"/>
  <c r="AO83" s="1"/>
  <c r="S84"/>
  <c r="U84" s="1"/>
  <c r="W84" s="1"/>
  <c r="Y84" s="1"/>
  <c r="AA84" s="1"/>
  <c r="AC84" s="1"/>
  <c r="AE84" s="1"/>
  <c r="AG84" s="1"/>
  <c r="AI84" s="1"/>
  <c r="AK84" s="1"/>
  <c r="AM84" s="1"/>
  <c r="AO84" s="1"/>
  <c r="S85"/>
  <c r="U85" s="1"/>
  <c r="W85" s="1"/>
  <c r="Y85" s="1"/>
  <c r="AA85" s="1"/>
  <c r="AC85" s="1"/>
  <c r="AE85" s="1"/>
  <c r="AG85" s="1"/>
  <c r="AI85" s="1"/>
  <c r="AK85" s="1"/>
  <c r="AM85" s="1"/>
  <c r="AO85" s="1"/>
  <c r="S86"/>
  <c r="S87"/>
  <c r="U87" s="1"/>
  <c r="W87" s="1"/>
  <c r="Y87" s="1"/>
  <c r="AA87" s="1"/>
  <c r="AC87" s="1"/>
  <c r="AE87" s="1"/>
  <c r="AG87" s="1"/>
  <c r="AI87" s="1"/>
  <c r="AK87" s="1"/>
  <c r="AM87" s="1"/>
  <c r="AO87" s="1"/>
  <c r="S88"/>
  <c r="U88" s="1"/>
  <c r="W88" s="1"/>
  <c r="Y88" s="1"/>
  <c r="AA88" s="1"/>
  <c r="AC88" s="1"/>
  <c r="AE88" s="1"/>
  <c r="AG88" s="1"/>
  <c r="AI88" s="1"/>
  <c r="AK88" s="1"/>
  <c r="AM88" s="1"/>
  <c r="AO88" s="1"/>
  <c r="S89"/>
  <c r="U89" s="1"/>
  <c r="W89" s="1"/>
  <c r="Y89" s="1"/>
  <c r="AA89" s="1"/>
  <c r="AC89" s="1"/>
  <c r="AE89" s="1"/>
  <c r="AG89" s="1"/>
  <c r="AI89" s="1"/>
  <c r="AK89" s="1"/>
  <c r="AM89" s="1"/>
  <c r="AO89" s="1"/>
  <c r="S90"/>
  <c r="S91"/>
  <c r="U91" s="1"/>
  <c r="W91" s="1"/>
  <c r="Y91" s="1"/>
  <c r="AA91" s="1"/>
  <c r="AC91" s="1"/>
  <c r="AE91" s="1"/>
  <c r="AG91" s="1"/>
  <c r="AI91" s="1"/>
  <c r="AK91" s="1"/>
  <c r="AM91" s="1"/>
  <c r="AO91" s="1"/>
  <c r="S92"/>
  <c r="U92" s="1"/>
  <c r="W92" s="1"/>
  <c r="Y92" s="1"/>
  <c r="AA92" s="1"/>
  <c r="AC92" s="1"/>
  <c r="AE92" s="1"/>
  <c r="AG92" s="1"/>
  <c r="AI92" s="1"/>
  <c r="AK92" s="1"/>
  <c r="AM92" s="1"/>
  <c r="AO92" s="1"/>
  <c r="S93"/>
  <c r="U93" s="1"/>
  <c r="W93" s="1"/>
  <c r="Y93" s="1"/>
  <c r="AA93" s="1"/>
  <c r="AC93" s="1"/>
  <c r="AE93" s="1"/>
  <c r="AG93" s="1"/>
  <c r="AI93" s="1"/>
  <c r="AK93" s="1"/>
  <c r="AM93" s="1"/>
  <c r="AO93" s="1"/>
  <c r="S116"/>
  <c r="S117"/>
  <c r="U117" s="1"/>
  <c r="W117" s="1"/>
  <c r="Y117" s="1"/>
  <c r="AA117" s="1"/>
  <c r="AC117" s="1"/>
  <c r="AE117" s="1"/>
  <c r="AG117" s="1"/>
  <c r="AI117" s="1"/>
  <c r="AK117" s="1"/>
  <c r="AM117" s="1"/>
  <c r="AO117" s="1"/>
  <c r="S118"/>
  <c r="U118" s="1"/>
  <c r="W118" s="1"/>
  <c r="Y118" s="1"/>
  <c r="AA118" s="1"/>
  <c r="AC118" s="1"/>
  <c r="AE118" s="1"/>
  <c r="AG118" s="1"/>
  <c r="AI118" s="1"/>
  <c r="AK118" s="1"/>
  <c r="AM118" s="1"/>
  <c r="AO118" s="1"/>
  <c r="S119"/>
  <c r="U119" s="1"/>
  <c r="W119" s="1"/>
  <c r="Y119" s="1"/>
  <c r="AA119" s="1"/>
  <c r="AC119" s="1"/>
  <c r="AE119" s="1"/>
  <c r="AG119" s="1"/>
  <c r="AI119" s="1"/>
  <c r="AK119" s="1"/>
  <c r="AM119" s="1"/>
  <c r="AO119" s="1"/>
  <c r="S120"/>
  <c r="S121"/>
  <c r="U121" s="1"/>
  <c r="W121" s="1"/>
  <c r="Y121" s="1"/>
  <c r="AA121" s="1"/>
  <c r="AC121" s="1"/>
  <c r="S122"/>
  <c r="U122" s="1"/>
  <c r="W122" s="1"/>
  <c r="Y122" s="1"/>
  <c r="AA122" s="1"/>
  <c r="AC122" s="1"/>
  <c r="AE122" s="1"/>
  <c r="AG122" s="1"/>
  <c r="AI122" s="1"/>
  <c r="AK122" s="1"/>
  <c r="AM122" s="1"/>
  <c r="AO122" s="1"/>
  <c r="S123"/>
  <c r="U123" s="1"/>
  <c r="W123" s="1"/>
  <c r="Y123" s="1"/>
  <c r="AA123" s="1"/>
  <c r="AC123" s="1"/>
  <c r="AE123" s="1"/>
  <c r="AG123" s="1"/>
  <c r="AI123" s="1"/>
  <c r="AK123" s="1"/>
  <c r="AM123" s="1"/>
  <c r="AO123" s="1"/>
  <c r="S124"/>
  <c r="S125"/>
  <c r="U125" s="1"/>
  <c r="W125" s="1"/>
  <c r="Y125" s="1"/>
  <c r="AA125" s="1"/>
  <c r="S126"/>
  <c r="U126" s="1"/>
  <c r="W126" s="1"/>
  <c r="Y126" s="1"/>
  <c r="AA126" s="1"/>
  <c r="AC126" s="1"/>
  <c r="AE126" s="1"/>
  <c r="AG126" s="1"/>
  <c r="AI126" s="1"/>
  <c r="AK126" s="1"/>
  <c r="AM126" s="1"/>
  <c r="AO126" s="1"/>
  <c r="S127"/>
  <c r="U127" s="1"/>
  <c r="W127" s="1"/>
  <c r="Y127" s="1"/>
  <c r="AA127" s="1"/>
  <c r="AC127" s="1"/>
  <c r="AE127" s="1"/>
  <c r="AG127" s="1"/>
  <c r="AI127" s="1"/>
  <c r="AK127" s="1"/>
  <c r="AM127" s="1"/>
  <c r="AO127" s="1"/>
  <c r="S128"/>
  <c r="S129"/>
  <c r="U129" s="1"/>
  <c r="W129" s="1"/>
  <c r="S130"/>
  <c r="U130" s="1"/>
  <c r="W130" s="1"/>
  <c r="Y130" s="1"/>
  <c r="AA130" s="1"/>
  <c r="AC130" s="1"/>
  <c r="AE130" s="1"/>
  <c r="AG130" s="1"/>
  <c r="AI130" s="1"/>
  <c r="AK130" s="1"/>
  <c r="AM130" s="1"/>
  <c r="AO130" s="1"/>
  <c r="S135"/>
  <c r="U135" s="1"/>
  <c r="W135" s="1"/>
  <c r="Y135" s="1"/>
  <c r="AA135" s="1"/>
  <c r="AC135" s="1"/>
  <c r="AE135" s="1"/>
  <c r="AG135" s="1"/>
  <c r="AI135" s="1"/>
  <c r="AK135" s="1"/>
  <c r="AM135" s="1"/>
  <c r="AO135" s="1"/>
  <c r="S94"/>
  <c r="S95"/>
  <c r="S96"/>
  <c r="S97"/>
  <c r="U97" s="1"/>
  <c r="W97" s="1"/>
  <c r="Y97" s="1"/>
  <c r="AA97" s="1"/>
  <c r="S98"/>
  <c r="U98" s="1"/>
  <c r="W98" s="1"/>
  <c r="Y98" s="1"/>
  <c r="AA98" s="1"/>
  <c r="AC98" s="1"/>
  <c r="AE98" s="1"/>
  <c r="AG98" s="1"/>
  <c r="AI98" s="1"/>
  <c r="AK98" s="1"/>
  <c r="AM98" s="1"/>
  <c r="AO98" s="1"/>
  <c r="S99"/>
  <c r="U99" s="1"/>
  <c r="W99" s="1"/>
  <c r="Y99" s="1"/>
  <c r="AA99" s="1"/>
  <c r="AC99" s="1"/>
  <c r="AE99" s="1"/>
  <c r="AG99" s="1"/>
  <c r="AI99" s="1"/>
  <c r="AK99" s="1"/>
  <c r="AM99" s="1"/>
  <c r="AO99" s="1"/>
  <c r="S100"/>
  <c r="S101"/>
  <c r="U101" s="1"/>
  <c r="W101" s="1"/>
  <c r="Y101" s="1"/>
  <c r="AA101" s="1"/>
  <c r="AC101" s="1"/>
  <c r="AE101" s="1"/>
  <c r="AG101" s="1"/>
  <c r="AI101" s="1"/>
  <c r="AK101" s="1"/>
  <c r="AM101" s="1"/>
  <c r="AO101" s="1"/>
  <c r="S102"/>
  <c r="U102" s="1"/>
  <c r="W102" s="1"/>
  <c r="Y102" s="1"/>
  <c r="AA102" s="1"/>
  <c r="AC102" s="1"/>
  <c r="AE102" s="1"/>
  <c r="AG102" s="1"/>
  <c r="AI102" s="1"/>
  <c r="AK102" s="1"/>
  <c r="AM102" s="1"/>
  <c r="AO102" s="1"/>
  <c r="S103"/>
  <c r="U103" s="1"/>
  <c r="W103" s="1"/>
  <c r="Y103" s="1"/>
  <c r="AA103" s="1"/>
  <c r="AC103" s="1"/>
  <c r="AE103" s="1"/>
  <c r="AG103" s="1"/>
  <c r="AI103" s="1"/>
  <c r="AK103" s="1"/>
  <c r="AM103" s="1"/>
  <c r="AO103" s="1"/>
  <c r="S104"/>
  <c r="S105"/>
  <c r="S106"/>
  <c r="U106" s="1"/>
  <c r="W106" s="1"/>
  <c r="S107"/>
  <c r="U107" s="1"/>
  <c r="W107" s="1"/>
  <c r="Y107" s="1"/>
  <c r="AA107" s="1"/>
  <c r="AC107" s="1"/>
  <c r="AE107" s="1"/>
  <c r="AG107" s="1"/>
  <c r="AI107" s="1"/>
  <c r="AK107" s="1"/>
  <c r="AM107" s="1"/>
  <c r="AO107" s="1"/>
  <c r="S108"/>
  <c r="U108" s="1"/>
  <c r="W108" s="1"/>
  <c r="Y108" s="1"/>
  <c r="AA108" s="1"/>
  <c r="AC108" s="1"/>
  <c r="AE108" s="1"/>
  <c r="AG108" s="1"/>
  <c r="AI108" s="1"/>
  <c r="AK108" s="1"/>
  <c r="AM108" s="1"/>
  <c r="AO108" s="1"/>
  <c r="S109"/>
  <c r="U109" s="1"/>
  <c r="W109" s="1"/>
  <c r="Y109" s="1"/>
  <c r="AA109" s="1"/>
  <c r="AC109" s="1"/>
  <c r="AE109" s="1"/>
  <c r="AG109" s="1"/>
  <c r="AI109" s="1"/>
  <c r="AK109" s="1"/>
  <c r="AM109" s="1"/>
  <c r="AO109" s="1"/>
  <c r="S110"/>
  <c r="U110" s="1"/>
  <c r="W110" s="1"/>
  <c r="Y110" s="1"/>
  <c r="AA110" s="1"/>
  <c r="AC110" s="1"/>
  <c r="AE110" s="1"/>
  <c r="AG110" s="1"/>
  <c r="AI110" s="1"/>
  <c r="AK110" s="1"/>
  <c r="AM110" s="1"/>
  <c r="AO110" s="1"/>
  <c r="S111"/>
  <c r="U111" s="1"/>
  <c r="W111" s="1"/>
  <c r="Y111" s="1"/>
  <c r="AA111" s="1"/>
  <c r="AC111" s="1"/>
  <c r="AE111" s="1"/>
  <c r="AG111" s="1"/>
  <c r="AI111" s="1"/>
  <c r="AK111" s="1"/>
  <c r="AM111" s="1"/>
  <c r="AO111" s="1"/>
  <c r="S131"/>
  <c r="S132"/>
  <c r="U132" s="1"/>
  <c r="W132" s="1"/>
  <c r="S133"/>
  <c r="U133" s="1"/>
  <c r="W133" s="1"/>
  <c r="Y133" s="1"/>
  <c r="AA133" s="1"/>
  <c r="AC133" s="1"/>
  <c r="AE133" s="1"/>
  <c r="AG133" s="1"/>
  <c r="AI133" s="1"/>
  <c r="AK133" s="1"/>
  <c r="AM133" s="1"/>
  <c r="AO133" s="1"/>
  <c r="S112"/>
  <c r="S113"/>
  <c r="U113" s="1"/>
  <c r="W113" s="1"/>
  <c r="S114"/>
  <c r="U114" s="1"/>
  <c r="W114" s="1"/>
  <c r="Y114" s="1"/>
  <c r="AA114" s="1"/>
  <c r="AC114" s="1"/>
  <c r="AE114" s="1"/>
  <c r="AG114" s="1"/>
  <c r="AI114" s="1"/>
  <c r="AK114" s="1"/>
  <c r="AM114" s="1"/>
  <c r="AO114" s="1"/>
  <c r="S136"/>
  <c r="S138"/>
  <c r="S139"/>
  <c r="U139" s="1"/>
  <c r="W139" s="1"/>
  <c r="S140"/>
  <c r="U140" s="1"/>
  <c r="W140" s="1"/>
  <c r="S141"/>
  <c r="U141" s="1"/>
  <c r="W141" s="1"/>
  <c r="Y141" s="1"/>
  <c r="AA141" s="1"/>
  <c r="AC141" s="1"/>
  <c r="AE141" s="1"/>
  <c r="AG141" s="1"/>
  <c r="AI141" s="1"/>
  <c r="AK141" s="1"/>
  <c r="AM141" s="1"/>
  <c r="AO141" s="1"/>
  <c r="S142"/>
  <c r="U142" s="1"/>
  <c r="W142" s="1"/>
  <c r="Y142" s="1"/>
  <c r="AA142" s="1"/>
  <c r="AC142" s="1"/>
  <c r="AE142" s="1"/>
  <c r="AG142" s="1"/>
  <c r="AI142" s="1"/>
  <c r="AK142" s="1"/>
  <c r="AM142" s="1"/>
  <c r="AO142" s="1"/>
  <c r="S143"/>
  <c r="U143" s="1"/>
  <c r="W143" s="1"/>
  <c r="Y143" s="1"/>
  <c r="AA143" s="1"/>
  <c r="S145"/>
  <c r="S146"/>
  <c r="U146" s="1"/>
  <c r="W146" s="1"/>
  <c r="S147"/>
  <c r="U147" s="1"/>
  <c r="W147" s="1"/>
  <c r="Y147" s="1"/>
  <c r="AA147" s="1"/>
  <c r="AC147" s="1"/>
  <c r="AE147" s="1"/>
  <c r="AG147" s="1"/>
  <c r="AI147" s="1"/>
  <c r="AK147" s="1"/>
  <c r="AM147" s="1"/>
  <c r="AO147" s="1"/>
  <c r="S148"/>
  <c r="U148" s="1"/>
  <c r="W148" s="1"/>
  <c r="Y148" s="1"/>
  <c r="AA148" s="1"/>
  <c r="AC148" s="1"/>
  <c r="AE148" s="1"/>
  <c r="AG148" s="1"/>
  <c r="AI148" s="1"/>
  <c r="AK148" s="1"/>
  <c r="AM148" s="1"/>
  <c r="AO148" s="1"/>
  <c r="S149"/>
  <c r="U149" s="1"/>
  <c r="W149" s="1"/>
  <c r="Y149" s="1"/>
  <c r="AA149" s="1"/>
  <c r="AC149" s="1"/>
  <c r="AE149" s="1"/>
  <c r="AG149" s="1"/>
  <c r="AI149" s="1"/>
  <c r="AK149" s="1"/>
  <c r="AM149" s="1"/>
  <c r="AO149" s="1"/>
  <c r="S151"/>
  <c r="U151" s="1"/>
  <c r="W151" s="1"/>
  <c r="Y151" s="1"/>
  <c r="AA151" s="1"/>
  <c r="AC151" s="1"/>
  <c r="AE151" s="1"/>
  <c r="AG151" s="1"/>
  <c r="AI151" s="1"/>
  <c r="AK151" s="1"/>
  <c r="AM151" s="1"/>
  <c r="AO151" s="1"/>
  <c r="S153"/>
  <c r="U153" s="1"/>
  <c r="W153" s="1"/>
  <c r="Y153" s="1"/>
  <c r="AA153" s="1"/>
  <c r="AC153" s="1"/>
  <c r="AE153" s="1"/>
  <c r="AG153" s="1"/>
  <c r="AI153" s="1"/>
  <c r="AK153" s="1"/>
  <c r="AM153" s="1"/>
  <c r="AO153" s="1"/>
  <c r="S154"/>
  <c r="S155"/>
  <c r="U155" s="1"/>
  <c r="W155" s="1"/>
  <c r="Y155" s="1"/>
  <c r="AA155" s="1"/>
  <c r="AC155" s="1"/>
  <c r="AE155" s="1"/>
  <c r="AG155" s="1"/>
  <c r="AI155" s="1"/>
  <c r="AK155" s="1"/>
  <c r="AM155" s="1"/>
  <c r="AO155" s="1"/>
  <c r="S156"/>
  <c r="U156" s="1"/>
  <c r="W156" s="1"/>
  <c r="S158"/>
  <c r="U158" s="1"/>
  <c r="W158" s="1"/>
  <c r="Y158" s="1"/>
  <c r="AA158" s="1"/>
  <c r="AC158" s="1"/>
  <c r="AE158" s="1"/>
  <c r="AG158" s="1"/>
  <c r="AI158" s="1"/>
  <c r="AK158" s="1"/>
  <c r="AM158" s="1"/>
  <c r="AO158" s="1"/>
  <c r="S159"/>
  <c r="U159" s="1"/>
  <c r="W159" s="1"/>
  <c r="Y159" s="1"/>
  <c r="AA159" s="1"/>
  <c r="AC159" s="1"/>
  <c r="AE159" s="1"/>
  <c r="AG159" s="1"/>
  <c r="AI159" s="1"/>
  <c r="AK159" s="1"/>
  <c r="AM159" s="1"/>
  <c r="AO159" s="1"/>
  <c r="S160"/>
  <c r="U160" s="1"/>
  <c r="W160" s="1"/>
  <c r="Y160" s="1"/>
  <c r="AA160" s="1"/>
  <c r="AC160" s="1"/>
  <c r="AE160" s="1"/>
  <c r="AG160" s="1"/>
  <c r="AI160" s="1"/>
  <c r="AK160" s="1"/>
  <c r="AM160" s="1"/>
  <c r="AO160" s="1"/>
  <c r="S162"/>
  <c r="U162" s="1"/>
  <c r="W162" s="1"/>
  <c r="Y162" s="1"/>
  <c r="AA162" s="1"/>
  <c r="AC162" s="1"/>
  <c r="AE162" s="1"/>
  <c r="AG162" s="1"/>
  <c r="AI162" s="1"/>
  <c r="AK162" s="1"/>
  <c r="AM162" s="1"/>
  <c r="AO162" s="1"/>
  <c r="S164"/>
  <c r="U164" s="1"/>
  <c r="W164" s="1"/>
  <c r="S165"/>
  <c r="U165" s="1"/>
  <c r="W165" s="1"/>
  <c r="S166"/>
  <c r="U166" s="1"/>
  <c r="W166" s="1"/>
  <c r="S167"/>
  <c r="U167" s="1"/>
  <c r="W167" s="1"/>
  <c r="S168"/>
  <c r="U168" s="1"/>
  <c r="W168" s="1"/>
  <c r="S169"/>
  <c r="U169" s="1"/>
  <c r="W169" s="1"/>
  <c r="S170"/>
  <c r="U170" s="1"/>
  <c r="W170" s="1"/>
  <c r="S171"/>
  <c r="U171" s="1"/>
  <c r="W171" s="1"/>
  <c r="S172"/>
  <c r="U172" s="1"/>
  <c r="W172" s="1"/>
  <c r="Y172" s="1"/>
  <c r="AA172" s="1"/>
  <c r="AC172" s="1"/>
  <c r="AE172" s="1"/>
  <c r="AG172" s="1"/>
  <c r="AI172" s="1"/>
  <c r="AK172" s="1"/>
  <c r="AM172" s="1"/>
  <c r="AO172" s="1"/>
  <c r="S173"/>
  <c r="U173" s="1"/>
  <c r="W173" s="1"/>
  <c r="Y173" s="1"/>
  <c r="AA173" s="1"/>
  <c r="AC173" s="1"/>
  <c r="AE173" s="1"/>
  <c r="AG173" s="1"/>
  <c r="AI173" s="1"/>
  <c r="AK173" s="1"/>
  <c r="AM173" s="1"/>
  <c r="AO173" s="1"/>
  <c r="S174"/>
  <c r="U174" s="1"/>
  <c r="W174" s="1"/>
  <c r="S178"/>
  <c r="S179"/>
  <c r="S180"/>
  <c r="U180" s="1"/>
  <c r="W180" s="1"/>
  <c r="Y180" s="1"/>
  <c r="AA180" s="1"/>
  <c r="S181"/>
  <c r="U181" s="1"/>
  <c r="W181" s="1"/>
  <c r="Y181" s="1"/>
  <c r="AA181" s="1"/>
  <c r="AC181" s="1"/>
  <c r="AE181" s="1"/>
  <c r="AG181" s="1"/>
  <c r="AI181" s="1"/>
  <c r="AK181" s="1"/>
  <c r="AM181" s="1"/>
  <c r="AO181" s="1"/>
  <c r="S182"/>
  <c r="U182" s="1"/>
  <c r="W182" s="1"/>
  <c r="Y182" s="1"/>
  <c r="AA182" s="1"/>
  <c r="S183"/>
  <c r="S21" s="1"/>
  <c r="S184"/>
  <c r="U184" s="1"/>
  <c r="W184" s="1"/>
  <c r="Y184" s="1"/>
  <c r="AA184" s="1"/>
  <c r="AC184" s="1"/>
  <c r="AE184" s="1"/>
  <c r="AG184" s="1"/>
  <c r="AI184" s="1"/>
  <c r="AK184" s="1"/>
  <c r="AM184" s="1"/>
  <c r="AO184" s="1"/>
  <c r="S185"/>
  <c r="S186"/>
  <c r="U186" s="1"/>
  <c r="W186" s="1"/>
  <c r="Y186" s="1"/>
  <c r="AA186" s="1"/>
  <c r="AC186" s="1"/>
  <c r="AE186" s="1"/>
  <c r="AG186" s="1"/>
  <c r="AI186" s="1"/>
  <c r="AK186" s="1"/>
  <c r="AM186" s="1"/>
  <c r="AO186" s="1"/>
  <c r="S187"/>
  <c r="U187" s="1"/>
  <c r="W187" s="1"/>
  <c r="Y187" s="1"/>
  <c r="AA187" s="1"/>
  <c r="AC187" s="1"/>
  <c r="AE187" s="1"/>
  <c r="AG187" s="1"/>
  <c r="AI187" s="1"/>
  <c r="AK187" s="1"/>
  <c r="AM187" s="1"/>
  <c r="AO187" s="1"/>
  <c r="S188"/>
  <c r="U188" s="1"/>
  <c r="W188" s="1"/>
  <c r="Y188" s="1"/>
  <c r="AA188" s="1"/>
  <c r="AC188" s="1"/>
  <c r="AE188" s="1"/>
  <c r="AG188" s="1"/>
  <c r="AI188" s="1"/>
  <c r="AK188" s="1"/>
  <c r="AM188" s="1"/>
  <c r="AO188" s="1"/>
  <c r="S189"/>
  <c r="S190"/>
  <c r="S191"/>
  <c r="U191" s="1"/>
  <c r="W191" s="1"/>
  <c r="Y191" s="1"/>
  <c r="AA191" s="1"/>
  <c r="AC191" s="1"/>
  <c r="AE191" s="1"/>
  <c r="AG191" s="1"/>
  <c r="AI191" s="1"/>
  <c r="AK191" s="1"/>
  <c r="AM191" s="1"/>
  <c r="AO191" s="1"/>
  <c r="S192"/>
  <c r="U192" s="1"/>
  <c r="W192" s="1"/>
  <c r="Y192" s="1"/>
  <c r="AA192" s="1"/>
  <c r="AC192" s="1"/>
  <c r="AE192" s="1"/>
  <c r="AG192" s="1"/>
  <c r="AI192" s="1"/>
  <c r="AK192" s="1"/>
  <c r="AM192" s="1"/>
  <c r="AO192" s="1"/>
  <c r="S193"/>
  <c r="U193" s="1"/>
  <c r="W193" s="1"/>
  <c r="Y193" s="1"/>
  <c r="AA193" s="1"/>
  <c r="AC193" s="1"/>
  <c r="AE193" s="1"/>
  <c r="AG193" s="1"/>
  <c r="AI193" s="1"/>
  <c r="AK193" s="1"/>
  <c r="AM193" s="1"/>
  <c r="AO193" s="1"/>
  <c r="S194"/>
  <c r="U194" s="1"/>
  <c r="W194" s="1"/>
  <c r="Y194" s="1"/>
  <c r="AA194" s="1"/>
  <c r="AC194" s="1"/>
  <c r="AE194" s="1"/>
  <c r="AG194" s="1"/>
  <c r="AI194" s="1"/>
  <c r="AK194" s="1"/>
  <c r="AM194" s="1"/>
  <c r="AO194" s="1"/>
  <c r="S195"/>
  <c r="U195" s="1"/>
  <c r="W195" s="1"/>
  <c r="Y195" s="1"/>
  <c r="AA195" s="1"/>
  <c r="AC195" s="1"/>
  <c r="AE195" s="1"/>
  <c r="AG195" s="1"/>
  <c r="AI195" s="1"/>
  <c r="AK195" s="1"/>
  <c r="AM195" s="1"/>
  <c r="AO195" s="1"/>
  <c r="S196"/>
  <c r="U196" s="1"/>
  <c r="W196" s="1"/>
  <c r="Y196" s="1"/>
  <c r="AA196" s="1"/>
  <c r="AC196" s="1"/>
  <c r="AE196" s="1"/>
  <c r="AG196" s="1"/>
  <c r="AI196" s="1"/>
  <c r="AK196" s="1"/>
  <c r="AM196" s="1"/>
  <c r="AO196" s="1"/>
  <c r="S197"/>
  <c r="U197" s="1"/>
  <c r="W197" s="1"/>
  <c r="Y197" s="1"/>
  <c r="AA197" s="1"/>
  <c r="AC197" s="1"/>
  <c r="AE197" s="1"/>
  <c r="AG197" s="1"/>
  <c r="AI197" s="1"/>
  <c r="AK197" s="1"/>
  <c r="AM197" s="1"/>
  <c r="AO197" s="1"/>
  <c r="S198"/>
  <c r="U198" s="1"/>
  <c r="W198" s="1"/>
  <c r="S202"/>
  <c r="S203"/>
  <c r="U203" s="1"/>
  <c r="W203" s="1"/>
  <c r="Y203" s="1"/>
  <c r="AA203" s="1"/>
  <c r="AC203" s="1"/>
  <c r="AE203" s="1"/>
  <c r="AG203" s="1"/>
  <c r="AI203" s="1"/>
  <c r="AK203" s="1"/>
  <c r="AM203" s="1"/>
  <c r="AO203" s="1"/>
  <c r="S204"/>
  <c r="U204" s="1"/>
  <c r="W204" s="1"/>
  <c r="Y204" s="1"/>
  <c r="AA204" s="1"/>
  <c r="AC204" s="1"/>
  <c r="AE204" s="1"/>
  <c r="AG204" s="1"/>
  <c r="AI204" s="1"/>
  <c r="AK204" s="1"/>
  <c r="AM204" s="1"/>
  <c r="AO204" s="1"/>
  <c r="S205"/>
  <c r="U205" s="1"/>
  <c r="W205" s="1"/>
  <c r="Y205" s="1"/>
  <c r="AA205" s="1"/>
  <c r="AC205" s="1"/>
  <c r="AE205" s="1"/>
  <c r="AG205" s="1"/>
  <c r="AI205" s="1"/>
  <c r="AK205" s="1"/>
  <c r="AM205" s="1"/>
  <c r="AO205" s="1"/>
  <c r="S206"/>
  <c r="U206" s="1"/>
  <c r="W206" s="1"/>
  <c r="Y206" s="1"/>
  <c r="AA206" s="1"/>
  <c r="AC206" s="1"/>
  <c r="AE206" s="1"/>
  <c r="AG206" s="1"/>
  <c r="AI206" s="1"/>
  <c r="AK206" s="1"/>
  <c r="AM206" s="1"/>
  <c r="AO206" s="1"/>
  <c r="S207"/>
  <c r="U207" s="1"/>
  <c r="W207" s="1"/>
  <c r="Y207" s="1"/>
  <c r="AA207" s="1"/>
  <c r="AC207" s="1"/>
  <c r="AE207" s="1"/>
  <c r="AG207" s="1"/>
  <c r="AI207" s="1"/>
  <c r="AK207" s="1"/>
  <c r="AM207" s="1"/>
  <c r="AO207" s="1"/>
  <c r="S208"/>
  <c r="U208" s="1"/>
  <c r="W208" s="1"/>
  <c r="Y208" s="1"/>
  <c r="AA208" s="1"/>
  <c r="AC208" s="1"/>
  <c r="AE208" s="1"/>
  <c r="AG208" s="1"/>
  <c r="AI208" s="1"/>
  <c r="AK208" s="1"/>
  <c r="AM208" s="1"/>
  <c r="AO208" s="1"/>
  <c r="S209"/>
  <c r="U209" s="1"/>
  <c r="W209" s="1"/>
  <c r="Y209" s="1"/>
  <c r="AA209" s="1"/>
  <c r="AC209" s="1"/>
  <c r="AE209" s="1"/>
  <c r="AG209" s="1"/>
  <c r="AI209" s="1"/>
  <c r="AK209" s="1"/>
  <c r="AM209" s="1"/>
  <c r="AO209" s="1"/>
  <c r="S210"/>
  <c r="S211"/>
  <c r="S212"/>
  <c r="U212" s="1"/>
  <c r="W212" s="1"/>
  <c r="S216"/>
  <c r="S221"/>
  <c r="S222"/>
  <c r="S223"/>
  <c r="U223" s="1"/>
  <c r="W223" s="1"/>
  <c r="AP223" s="1"/>
  <c r="S224"/>
  <c r="U224" s="1"/>
  <c r="W224" s="1"/>
  <c r="S225"/>
  <c r="U225" s="1"/>
  <c r="W225" s="1"/>
  <c r="S226"/>
  <c r="U226" s="1"/>
  <c r="W226" s="1"/>
  <c r="S227"/>
  <c r="U227" s="1"/>
  <c r="W227" s="1"/>
  <c r="S228"/>
  <c r="U228" s="1"/>
  <c r="W228" s="1"/>
  <c r="AP228" s="1"/>
  <c r="S229"/>
  <c r="U229" s="1"/>
  <c r="W229" s="1"/>
  <c r="Y229" s="1"/>
  <c r="AA229" s="1"/>
  <c r="AC229" s="1"/>
  <c r="AE229" s="1"/>
  <c r="AG229" s="1"/>
  <c r="AI229" s="1"/>
  <c r="AK229" s="1"/>
  <c r="AM229" s="1"/>
  <c r="AO229" s="1"/>
  <c r="S230"/>
  <c r="U230" s="1"/>
  <c r="W230" s="1"/>
  <c r="Y230" s="1"/>
  <c r="AA230" s="1"/>
  <c r="AC230" s="1"/>
  <c r="AE230" s="1"/>
  <c r="AG230" s="1"/>
  <c r="AI230" s="1"/>
  <c r="AK230" s="1"/>
  <c r="AM230" s="1"/>
  <c r="AO230" s="1"/>
  <c r="S231"/>
  <c r="U231" s="1"/>
  <c r="W231" s="1"/>
  <c r="AP231" s="1"/>
  <c r="S232"/>
  <c r="U232" s="1"/>
  <c r="W232" s="1"/>
  <c r="Y232" s="1"/>
  <c r="AA232" s="1"/>
  <c r="AC232" s="1"/>
  <c r="AE232" s="1"/>
  <c r="AG232" s="1"/>
  <c r="AI232" s="1"/>
  <c r="AK232" s="1"/>
  <c r="AM232" s="1"/>
  <c r="AO232" s="1"/>
  <c r="S233"/>
  <c r="U233" s="1"/>
  <c r="W233" s="1"/>
  <c r="Y233" s="1"/>
  <c r="AA233" s="1"/>
  <c r="AC233" s="1"/>
  <c r="AE233" s="1"/>
  <c r="AG233" s="1"/>
  <c r="AI233" s="1"/>
  <c r="AK233" s="1"/>
  <c r="AM233" s="1"/>
  <c r="AO233" s="1"/>
  <c r="S234"/>
  <c r="U234" s="1"/>
  <c r="W234" s="1"/>
  <c r="Y234" s="1"/>
  <c r="AA234" s="1"/>
  <c r="AC234" s="1"/>
  <c r="AE234" s="1"/>
  <c r="AG234" s="1"/>
  <c r="AI234" s="1"/>
  <c r="AK234" s="1"/>
  <c r="AM234" s="1"/>
  <c r="AO234" s="1"/>
  <c r="S235"/>
  <c r="U235" s="1"/>
  <c r="W235" s="1"/>
  <c r="Y235" s="1"/>
  <c r="AA235" s="1"/>
  <c r="AC235" s="1"/>
  <c r="AE235" s="1"/>
  <c r="AG235" s="1"/>
  <c r="AI235" s="1"/>
  <c r="AK235" s="1"/>
  <c r="AM235" s="1"/>
  <c r="AO235" s="1"/>
  <c r="S236"/>
  <c r="U236" s="1"/>
  <c r="W236" s="1"/>
  <c r="Y236" s="1"/>
  <c r="AA236" s="1"/>
  <c r="AC236" s="1"/>
  <c r="AE236" s="1"/>
  <c r="AG236" s="1"/>
  <c r="AI236" s="1"/>
  <c r="AK236" s="1"/>
  <c r="AM236" s="1"/>
  <c r="AO236" s="1"/>
  <c r="S237"/>
  <c r="U237" s="1"/>
  <c r="W237" s="1"/>
  <c r="Y237" s="1"/>
  <c r="AA237" s="1"/>
  <c r="AC237" s="1"/>
  <c r="AE237" s="1"/>
  <c r="AG237" s="1"/>
  <c r="AI237" s="1"/>
  <c r="AK237" s="1"/>
  <c r="AM237" s="1"/>
  <c r="AO237" s="1"/>
  <c r="S238"/>
  <c r="S239"/>
  <c r="U239" s="1"/>
  <c r="W239" s="1"/>
  <c r="Y239" s="1"/>
  <c r="AA239" s="1"/>
  <c r="AC239" s="1"/>
  <c r="AE239" s="1"/>
  <c r="AG239" s="1"/>
  <c r="AI239" s="1"/>
  <c r="AK239" s="1"/>
  <c r="AM239" s="1"/>
  <c r="AO239" s="1"/>
  <c r="S242"/>
  <c r="S243"/>
  <c r="S244"/>
  <c r="U244" s="1"/>
  <c r="W244" s="1"/>
  <c r="Y244" s="1"/>
  <c r="AA244" s="1"/>
  <c r="AC244" s="1"/>
  <c r="AE244" s="1"/>
  <c r="AG244" s="1"/>
  <c r="AI244" s="1"/>
  <c r="AK244" s="1"/>
  <c r="AM244" s="1"/>
  <c r="AO244" s="1"/>
  <c r="S245"/>
  <c r="U245" s="1"/>
  <c r="W245" s="1"/>
  <c r="Y245" s="1"/>
  <c r="AA245" s="1"/>
  <c r="AC245" s="1"/>
  <c r="AE245" s="1"/>
  <c r="AG245" s="1"/>
  <c r="AI245" s="1"/>
  <c r="AK245" s="1"/>
  <c r="AM245" s="1"/>
  <c r="AO245" s="1"/>
  <c r="S246"/>
  <c r="S247"/>
  <c r="U247" s="1"/>
  <c r="W247" s="1"/>
  <c r="Y247" s="1"/>
  <c r="AA247" s="1"/>
  <c r="AC247" s="1"/>
  <c r="AE247" s="1"/>
  <c r="AG247" s="1"/>
  <c r="AI247" s="1"/>
  <c r="AK247" s="1"/>
  <c r="AM247" s="1"/>
  <c r="AO247" s="1"/>
  <c r="S248"/>
  <c r="U248" s="1"/>
  <c r="W248" s="1"/>
  <c r="Y248" s="1"/>
  <c r="AA248" s="1"/>
  <c r="AC248" s="1"/>
  <c r="AE248" s="1"/>
  <c r="AG248" s="1"/>
  <c r="AI248" s="1"/>
  <c r="AK248" s="1"/>
  <c r="AM248" s="1"/>
  <c r="AO248" s="1"/>
  <c r="S249"/>
  <c r="S250"/>
  <c r="W250" s="1"/>
  <c r="S251"/>
  <c r="U251" s="1"/>
  <c r="W251" s="1"/>
  <c r="Y251" s="1"/>
  <c r="AA251" s="1"/>
  <c r="AC251" s="1"/>
  <c r="AE251" s="1"/>
  <c r="AG251" s="1"/>
  <c r="AI251" s="1"/>
  <c r="AK251" s="1"/>
  <c r="AM251" s="1"/>
  <c r="AO251" s="1"/>
  <c r="S252"/>
  <c r="U252" s="1"/>
  <c r="W252" s="1"/>
  <c r="Y252" s="1"/>
  <c r="AA252" s="1"/>
  <c r="AC252" s="1"/>
  <c r="AE252" s="1"/>
  <c r="AG252" s="1"/>
  <c r="AI252" s="1"/>
  <c r="AK252" s="1"/>
  <c r="AM252" s="1"/>
  <c r="AO252" s="1"/>
  <c r="S253"/>
  <c r="U253" s="1"/>
  <c r="W253" s="1"/>
  <c r="Y253" s="1"/>
  <c r="AA253" s="1"/>
  <c r="AC253" s="1"/>
  <c r="AE253" s="1"/>
  <c r="AG253" s="1"/>
  <c r="AI253" s="1"/>
  <c r="AK253" s="1"/>
  <c r="AM253" s="1"/>
  <c r="AO253" s="1"/>
  <c r="S254"/>
  <c r="U254" s="1"/>
  <c r="W254" s="1"/>
  <c r="Y254" s="1"/>
  <c r="AA254" s="1"/>
  <c r="AC254" s="1"/>
  <c r="AE254" s="1"/>
  <c r="AG254" s="1"/>
  <c r="AI254" s="1"/>
  <c r="AK254" s="1"/>
  <c r="AM254" s="1"/>
  <c r="AO254" s="1"/>
  <c r="S255"/>
  <c r="W255" s="1"/>
  <c r="S256"/>
  <c r="U256" s="1"/>
  <c r="W256" s="1"/>
  <c r="Y256" s="1"/>
  <c r="AA256" s="1"/>
  <c r="AC256" s="1"/>
  <c r="AE256" s="1"/>
  <c r="AG256" s="1"/>
  <c r="AI256" s="1"/>
  <c r="AK256" s="1"/>
  <c r="AM256" s="1"/>
  <c r="AO256" s="1"/>
  <c r="S257"/>
  <c r="U257" s="1"/>
  <c r="W257" s="1"/>
  <c r="Y257" s="1"/>
  <c r="AA257" s="1"/>
  <c r="AC257" s="1"/>
  <c r="AE257" s="1"/>
  <c r="AG257" s="1"/>
  <c r="AI257" s="1"/>
  <c r="AK257" s="1"/>
  <c r="AM257" s="1"/>
  <c r="AO257" s="1"/>
  <c r="S258"/>
  <c r="U258" s="1"/>
  <c r="W258" s="1"/>
  <c r="Y258" s="1"/>
  <c r="AA258" s="1"/>
  <c r="AC258" s="1"/>
  <c r="AE258" s="1"/>
  <c r="AG258" s="1"/>
  <c r="AI258" s="1"/>
  <c r="AK258" s="1"/>
  <c r="AM258" s="1"/>
  <c r="AO258" s="1"/>
  <c r="S259"/>
  <c r="U259" s="1"/>
  <c r="W259" s="1"/>
  <c r="Y259" s="1"/>
  <c r="AA259" s="1"/>
  <c r="AC259" s="1"/>
  <c r="AE259" s="1"/>
  <c r="AG259" s="1"/>
  <c r="AI259" s="1"/>
  <c r="AK259" s="1"/>
  <c r="AM259" s="1"/>
  <c r="AO259" s="1"/>
  <c r="S260"/>
  <c r="U260" s="1"/>
  <c r="W260" s="1"/>
  <c r="Y260" s="1"/>
  <c r="AA260" s="1"/>
  <c r="AC260" s="1"/>
  <c r="AE260" s="1"/>
  <c r="AG260" s="1"/>
  <c r="AI260" s="1"/>
  <c r="AK260" s="1"/>
  <c r="AM260" s="1"/>
  <c r="AO260" s="1"/>
  <c r="S261"/>
  <c r="U261" s="1"/>
  <c r="W261" s="1"/>
  <c r="Y261" s="1"/>
  <c r="AA261" s="1"/>
  <c r="AC261" s="1"/>
  <c r="AE261" s="1"/>
  <c r="AG261" s="1"/>
  <c r="AI261" s="1"/>
  <c r="AK261" s="1"/>
  <c r="AM261" s="1"/>
  <c r="AO261" s="1"/>
  <c r="S262"/>
  <c r="U262" s="1"/>
  <c r="W262" s="1"/>
  <c r="Y262" s="1"/>
  <c r="AA262" s="1"/>
  <c r="AC262" s="1"/>
  <c r="AE262" s="1"/>
  <c r="AG262" s="1"/>
  <c r="AI262" s="1"/>
  <c r="AK262" s="1"/>
  <c r="AM262" s="1"/>
  <c r="AO262" s="1"/>
  <c r="S263"/>
  <c r="U263" s="1"/>
  <c r="W263" s="1"/>
  <c r="Y263" s="1"/>
  <c r="AA263" s="1"/>
  <c r="AC263" s="1"/>
  <c r="AE263" s="1"/>
  <c r="AG263" s="1"/>
  <c r="AI263" s="1"/>
  <c r="AK263" s="1"/>
  <c r="AM263" s="1"/>
  <c r="AO263" s="1"/>
  <c r="S264"/>
  <c r="U264" s="1"/>
  <c r="W264" s="1"/>
  <c r="Y264" s="1"/>
  <c r="AA264" s="1"/>
  <c r="AC264" s="1"/>
  <c r="AE264" s="1"/>
  <c r="AG264" s="1"/>
  <c r="AI264" s="1"/>
  <c r="AK264" s="1"/>
  <c r="AM264" s="1"/>
  <c r="AO264" s="1"/>
  <c r="S265"/>
  <c r="U265" s="1"/>
  <c r="W265" s="1"/>
  <c r="Y265" s="1"/>
  <c r="AA265" s="1"/>
  <c r="AC265" s="1"/>
  <c r="AE265" s="1"/>
  <c r="AG265" s="1"/>
  <c r="AI265" s="1"/>
  <c r="AK265" s="1"/>
  <c r="AM265" s="1"/>
  <c r="AO265" s="1"/>
  <c r="S266"/>
  <c r="S267"/>
  <c r="U268"/>
  <c r="W268" s="1"/>
  <c r="Y268" s="1"/>
  <c r="AA268" s="1"/>
  <c r="AC268" s="1"/>
  <c r="AE268" s="1"/>
  <c r="AG268" s="1"/>
  <c r="AI268" s="1"/>
  <c r="AM268" s="1"/>
  <c r="AO268" s="1"/>
  <c r="U269"/>
  <c r="W269" s="1"/>
  <c r="Y269" s="1"/>
  <c r="AA269" s="1"/>
  <c r="AC269" s="1"/>
  <c r="AE269" s="1"/>
  <c r="AG269" s="1"/>
  <c r="AI269" s="1"/>
  <c r="AK269" s="1"/>
  <c r="AM269" s="1"/>
  <c r="AO269" s="1"/>
  <c r="U270"/>
  <c r="W270" s="1"/>
  <c r="Y270" s="1"/>
  <c r="AA270" s="1"/>
  <c r="AC270" s="1"/>
  <c r="AE270" s="1"/>
  <c r="AG270" s="1"/>
  <c r="AI270" s="1"/>
  <c r="AK270" s="1"/>
  <c r="AM270" s="1"/>
  <c r="AO270" s="1"/>
  <c r="S271"/>
  <c r="U271" s="1"/>
  <c r="W271" s="1"/>
  <c r="Y271" s="1"/>
  <c r="AA271" s="1"/>
  <c r="AC271" s="1"/>
  <c r="AE271" s="1"/>
  <c r="AG271" s="1"/>
  <c r="AI271" s="1"/>
  <c r="AK271" s="1"/>
  <c r="AM271" s="1"/>
  <c r="AO271" s="1"/>
  <c r="U272"/>
  <c r="S273"/>
  <c r="U273" s="1"/>
  <c r="W273" s="1"/>
  <c r="Y273" s="1"/>
  <c r="AA273" s="1"/>
  <c r="AC273" s="1"/>
  <c r="AE273" s="1"/>
  <c r="AG273" s="1"/>
  <c r="AI273" s="1"/>
  <c r="AK273" s="1"/>
  <c r="AM273" s="1"/>
  <c r="AO273" s="1"/>
  <c r="S274"/>
  <c r="U275"/>
  <c r="W275" s="1"/>
  <c r="Y275" s="1"/>
  <c r="AA275" s="1"/>
  <c r="AC275" s="1"/>
  <c r="AE275" s="1"/>
  <c r="AG275" s="1"/>
  <c r="AI275" s="1"/>
  <c r="AK275" s="1"/>
  <c r="AM275" s="1"/>
  <c r="AO275" s="1"/>
  <c r="U276"/>
  <c r="W276" s="1"/>
  <c r="U277"/>
  <c r="W277" s="1"/>
  <c r="U278"/>
  <c r="W278" s="1"/>
  <c r="Y278" s="1"/>
  <c r="AA278" s="1"/>
  <c r="AC278" s="1"/>
  <c r="AE278" s="1"/>
  <c r="AG278" s="1"/>
  <c r="AI278" s="1"/>
  <c r="AK278" s="1"/>
  <c r="AM278" s="1"/>
  <c r="AO278" s="1"/>
  <c r="S279"/>
  <c r="U280"/>
  <c r="W280" s="1"/>
  <c r="Y280" s="1"/>
  <c r="AA280" s="1"/>
  <c r="AC280" s="1"/>
  <c r="AE280" s="1"/>
  <c r="AG280" s="1"/>
  <c r="AI280" s="1"/>
  <c r="AK280" s="1"/>
  <c r="AM280" s="1"/>
  <c r="AO280" s="1"/>
  <c r="U281"/>
  <c r="W281" s="1"/>
  <c r="Y281" s="1"/>
  <c r="AA281" s="1"/>
  <c r="AC281" s="1"/>
  <c r="AE281" s="1"/>
  <c r="AG281" s="1"/>
  <c r="AI281" s="1"/>
  <c r="AK281" s="1"/>
  <c r="AM281" s="1"/>
  <c r="AO281" s="1"/>
  <c r="U282"/>
  <c r="W282" s="1"/>
  <c r="Y282" s="1"/>
  <c r="AA282" s="1"/>
  <c r="AC282" s="1"/>
  <c r="AE282" s="1"/>
  <c r="AG282" s="1"/>
  <c r="AI282" s="1"/>
  <c r="AK282" s="1"/>
  <c r="AM282" s="1"/>
  <c r="AO282" s="1"/>
  <c r="U283"/>
  <c r="W283" s="1"/>
  <c r="Y283" s="1"/>
  <c r="AA283" s="1"/>
  <c r="AC283" s="1"/>
  <c r="AE283" s="1"/>
  <c r="AG283" s="1"/>
  <c r="AI283" s="1"/>
  <c r="AK283" s="1"/>
  <c r="AM283" s="1"/>
  <c r="AO283" s="1"/>
  <c r="U284"/>
  <c r="W284" s="1"/>
  <c r="Y284" s="1"/>
  <c r="AA284" s="1"/>
  <c r="AC284" s="1"/>
  <c r="AE284" s="1"/>
  <c r="AG284" s="1"/>
  <c r="AI284" s="1"/>
  <c r="AK284" s="1"/>
  <c r="AM284" s="1"/>
  <c r="AO284" s="1"/>
  <c r="U285"/>
  <c r="W285" s="1"/>
  <c r="Y285" s="1"/>
  <c r="AA285" s="1"/>
  <c r="AC285" s="1"/>
  <c r="AE285" s="1"/>
  <c r="AG285" s="1"/>
  <c r="AI285" s="1"/>
  <c r="AK285" s="1"/>
  <c r="AM285" s="1"/>
  <c r="AO285" s="1"/>
  <c r="U286"/>
  <c r="U287"/>
  <c r="W287" s="1"/>
  <c r="Y287" s="1"/>
  <c r="AA287" s="1"/>
  <c r="AC287" s="1"/>
  <c r="AE287" s="1"/>
  <c r="AG287" s="1"/>
  <c r="AI287" s="1"/>
  <c r="AK287" s="1"/>
  <c r="AM287" s="1"/>
  <c r="AO287" s="1"/>
  <c r="U288"/>
  <c r="U289"/>
  <c r="W289" s="1"/>
  <c r="Y289" s="1"/>
  <c r="AA289" s="1"/>
  <c r="AC289" s="1"/>
  <c r="AE289" s="1"/>
  <c r="AG289" s="1"/>
  <c r="AI289" s="1"/>
  <c r="AK289" s="1"/>
  <c r="AM289" s="1"/>
  <c r="AO289" s="1"/>
  <c r="U290"/>
  <c r="W290" s="1"/>
  <c r="Y290" s="1"/>
  <c r="AA290" s="1"/>
  <c r="AC290" s="1"/>
  <c r="AE290" s="1"/>
  <c r="AG290" s="1"/>
  <c r="AI290" s="1"/>
  <c r="AK290" s="1"/>
  <c r="AM290" s="1"/>
  <c r="AO290" s="1"/>
  <c r="U291"/>
  <c r="U292"/>
  <c r="S293"/>
  <c r="S294"/>
  <c r="U294" s="1"/>
  <c r="W294" s="1"/>
  <c r="Y294" s="1"/>
  <c r="AA294" s="1"/>
  <c r="AC294" s="1"/>
  <c r="AE294" s="1"/>
  <c r="AG294" s="1"/>
  <c r="AI294" s="1"/>
  <c r="AK294" s="1"/>
  <c r="AM294" s="1"/>
  <c r="AO294" s="1"/>
  <c r="S295"/>
  <c r="U295" s="1"/>
  <c r="W295" s="1"/>
  <c r="Y295" s="1"/>
  <c r="AA295" s="1"/>
  <c r="AC295" s="1"/>
  <c r="AE295" s="1"/>
  <c r="AG295" s="1"/>
  <c r="AI295" s="1"/>
  <c r="AK295" s="1"/>
  <c r="AM295" s="1"/>
  <c r="AO295" s="1"/>
  <c r="S296"/>
  <c r="U297"/>
  <c r="W297" s="1"/>
  <c r="Y297" s="1"/>
  <c r="AA297" s="1"/>
  <c r="AC297" s="1"/>
  <c r="AE297" s="1"/>
  <c r="AG297" s="1"/>
  <c r="AI297" s="1"/>
  <c r="AK297" s="1"/>
  <c r="AM297" s="1"/>
  <c r="AO297" s="1"/>
  <c r="S298"/>
  <c r="U298" s="1"/>
  <c r="W298" s="1"/>
  <c r="Y298" s="1"/>
  <c r="AA298" s="1"/>
  <c r="AC298" s="1"/>
  <c r="AE298" s="1"/>
  <c r="AG298" s="1"/>
  <c r="AI298" s="1"/>
  <c r="AK298" s="1"/>
  <c r="AM298" s="1"/>
  <c r="AO298" s="1"/>
  <c r="S299"/>
  <c r="U299" s="1"/>
  <c r="W299" s="1"/>
  <c r="Y299" s="1"/>
  <c r="AA299" s="1"/>
  <c r="AC299" s="1"/>
  <c r="AE299" s="1"/>
  <c r="AG299" s="1"/>
  <c r="AI299" s="1"/>
  <c r="AK299" s="1"/>
  <c r="AM299" s="1"/>
  <c r="AO299" s="1"/>
  <c r="U300"/>
  <c r="W300" s="1"/>
  <c r="U301"/>
  <c r="W301" s="1"/>
  <c r="U302"/>
  <c r="W302" s="1"/>
  <c r="Y302" s="1"/>
  <c r="AA302" s="1"/>
  <c r="AC302" s="1"/>
  <c r="AE302" s="1"/>
  <c r="AG302" s="1"/>
  <c r="AI302" s="1"/>
  <c r="AK302" s="1"/>
  <c r="AM302" s="1"/>
  <c r="AO302" s="1"/>
  <c r="U304"/>
  <c r="W304" s="1"/>
  <c r="Y304" s="1"/>
  <c r="AA304" s="1"/>
  <c r="AC304" s="1"/>
  <c r="AE304" s="1"/>
  <c r="AG304" s="1"/>
  <c r="AI304" s="1"/>
  <c r="AK304" s="1"/>
  <c r="AM304" s="1"/>
  <c r="AO304" s="1"/>
  <c r="U305"/>
  <c r="W305" s="1"/>
  <c r="Y305" s="1"/>
  <c r="AA305" s="1"/>
  <c r="AC305" s="1"/>
  <c r="AE305" s="1"/>
  <c r="AG305" s="1"/>
  <c r="AI305" s="1"/>
  <c r="AK305" s="1"/>
  <c r="AM305" s="1"/>
  <c r="AO305" s="1"/>
  <c r="U306"/>
  <c r="W306" s="1"/>
  <c r="Y306" s="1"/>
  <c r="AA306" s="1"/>
  <c r="AC306" s="1"/>
  <c r="AE306" s="1"/>
  <c r="AG306" s="1"/>
  <c r="AI306" s="1"/>
  <c r="AK306" s="1"/>
  <c r="AM306" s="1"/>
  <c r="AO306" s="1"/>
  <c r="U307"/>
  <c r="S309"/>
  <c r="S310"/>
  <c r="U310" s="1"/>
  <c r="W310" s="1"/>
  <c r="Y310" s="1"/>
  <c r="AA310" s="1"/>
  <c r="AC310" s="1"/>
  <c r="AE310" s="1"/>
  <c r="AG310" s="1"/>
  <c r="AI310" s="1"/>
  <c r="AK310" s="1"/>
  <c r="AM310" s="1"/>
  <c r="AO310" s="1"/>
  <c r="S311"/>
  <c r="U311" s="1"/>
  <c r="W311" s="1"/>
  <c r="Y311" s="1"/>
  <c r="AA311" s="1"/>
  <c r="AC311" s="1"/>
  <c r="AE311" s="1"/>
  <c r="AG311" s="1"/>
  <c r="AI311" s="1"/>
  <c r="AK311" s="1"/>
  <c r="AM311" s="1"/>
  <c r="AO311" s="1"/>
  <c r="S312"/>
  <c r="U312" s="1"/>
  <c r="W312" s="1"/>
  <c r="Y312" s="1"/>
  <c r="AA312" s="1"/>
  <c r="AC312" s="1"/>
  <c r="AE312" s="1"/>
  <c r="AG312" s="1"/>
  <c r="AI312" s="1"/>
  <c r="AK312" s="1"/>
  <c r="AM312" s="1"/>
  <c r="AO312" s="1"/>
  <c r="S313"/>
  <c r="U313" s="1"/>
  <c r="W313" s="1"/>
  <c r="Y313" s="1"/>
  <c r="AA313" s="1"/>
  <c r="AC313" s="1"/>
  <c r="AE313" s="1"/>
  <c r="AG313" s="1"/>
  <c r="AI313" s="1"/>
  <c r="AK313" s="1"/>
  <c r="AM313" s="1"/>
  <c r="AO313" s="1"/>
  <c r="S314"/>
  <c r="S315"/>
  <c r="U315" s="1"/>
  <c r="W315" s="1"/>
  <c r="Y315" s="1"/>
  <c r="AA315" s="1"/>
  <c r="AC315" s="1"/>
  <c r="AE315" s="1"/>
  <c r="AG315" s="1"/>
  <c r="AI315" s="1"/>
  <c r="AK315" s="1"/>
  <c r="AM315" s="1"/>
  <c r="AO315" s="1"/>
  <c r="S316"/>
  <c r="U316" s="1"/>
  <c r="W316" s="1"/>
  <c r="Y316" s="1"/>
  <c r="AA316" s="1"/>
  <c r="AC316" s="1"/>
  <c r="AE316" s="1"/>
  <c r="AG316" s="1"/>
  <c r="AI316" s="1"/>
  <c r="AK316" s="1"/>
  <c r="AM316" s="1"/>
  <c r="AO316" s="1"/>
  <c r="S317"/>
  <c r="U317" s="1"/>
  <c r="W317" s="1"/>
  <c r="Y317" s="1"/>
  <c r="AA317" s="1"/>
  <c r="AC317" s="1"/>
  <c r="AE317" s="1"/>
  <c r="AG317" s="1"/>
  <c r="AI317" s="1"/>
  <c r="AK317" s="1"/>
  <c r="AM317" s="1"/>
  <c r="AO317" s="1"/>
  <c r="S318"/>
  <c r="U318" s="1"/>
  <c r="W318" s="1"/>
  <c r="Y318" s="1"/>
  <c r="AA318" s="1"/>
  <c r="AC318" s="1"/>
  <c r="AE318" s="1"/>
  <c r="AG318" s="1"/>
  <c r="AI318" s="1"/>
  <c r="AK318" s="1"/>
  <c r="AM318" s="1"/>
  <c r="AO318" s="1"/>
  <c r="S319"/>
  <c r="U319" s="1"/>
  <c r="W319" s="1"/>
  <c r="Y319" s="1"/>
  <c r="AA319" s="1"/>
  <c r="AC319" s="1"/>
  <c r="AE319" s="1"/>
  <c r="AG319" s="1"/>
  <c r="AI319" s="1"/>
  <c r="AK319" s="1"/>
  <c r="AM319" s="1"/>
  <c r="AO319" s="1"/>
  <c r="S320"/>
  <c r="U320" s="1"/>
  <c r="W320" s="1"/>
  <c r="Y320" s="1"/>
  <c r="AA320" s="1"/>
  <c r="AC320" s="1"/>
  <c r="AE320" s="1"/>
  <c r="AG320" s="1"/>
  <c r="AI320" s="1"/>
  <c r="AK320" s="1"/>
  <c r="AM320" s="1"/>
  <c r="AO320" s="1"/>
  <c r="S322"/>
  <c r="U322" s="1"/>
  <c r="W322" s="1"/>
  <c r="Y322" s="1"/>
  <c r="AA322" s="1"/>
  <c r="AC322" s="1"/>
  <c r="AE322" s="1"/>
  <c r="AG322" s="1"/>
  <c r="AI322" s="1"/>
  <c r="AK322" s="1"/>
  <c r="AM322" s="1"/>
  <c r="AO322" s="1"/>
  <c r="S323"/>
  <c r="U323" s="1"/>
  <c r="W323" s="1"/>
  <c r="Y323" s="1"/>
  <c r="AA323" s="1"/>
  <c r="AC323" s="1"/>
  <c r="AE323" s="1"/>
  <c r="AG323" s="1"/>
  <c r="AI323" s="1"/>
  <c r="AK323" s="1"/>
  <c r="AM323" s="1"/>
  <c r="AO323" s="1"/>
  <c r="S324"/>
  <c r="U324" s="1"/>
  <c r="W324" s="1"/>
  <c r="Y324" s="1"/>
  <c r="AA324" s="1"/>
  <c r="AC324" s="1"/>
  <c r="AE324" s="1"/>
  <c r="AG324" s="1"/>
  <c r="AI324" s="1"/>
  <c r="AK324" s="1"/>
  <c r="AM324" s="1"/>
  <c r="AO324" s="1"/>
  <c r="S325"/>
  <c r="U325" s="1"/>
  <c r="W325" s="1"/>
  <c r="Y325" s="1"/>
  <c r="AA325" s="1"/>
  <c r="AC325" s="1"/>
  <c r="AE325" s="1"/>
  <c r="AG325" s="1"/>
  <c r="AI325" s="1"/>
  <c r="AK325" s="1"/>
  <c r="AM325" s="1"/>
  <c r="AO325" s="1"/>
  <c r="S326"/>
  <c r="U326" s="1"/>
  <c r="W326" s="1"/>
  <c r="Y326" s="1"/>
  <c r="AA326" s="1"/>
  <c r="AC326" s="1"/>
  <c r="AE326" s="1"/>
  <c r="AG326" s="1"/>
  <c r="AI326" s="1"/>
  <c r="AK326" s="1"/>
  <c r="AM326" s="1"/>
  <c r="AO326" s="1"/>
  <c r="U327"/>
  <c r="W327" s="1"/>
  <c r="U328"/>
  <c r="W328" s="1"/>
  <c r="S329"/>
  <c r="U329" s="1"/>
  <c r="W329" s="1"/>
  <c r="S330"/>
  <c r="U331"/>
  <c r="W331" s="1"/>
  <c r="U332"/>
  <c r="W332" s="1"/>
  <c r="U333"/>
  <c r="S334"/>
  <c r="U335"/>
  <c r="W335" s="1"/>
  <c r="S336"/>
  <c r="U336" s="1"/>
  <c r="W336" s="1"/>
  <c r="Y336" s="1"/>
  <c r="AA336" s="1"/>
  <c r="AC336" s="1"/>
  <c r="AE336" s="1"/>
  <c r="AG336" s="1"/>
  <c r="AI336" s="1"/>
  <c r="AK336" s="1"/>
  <c r="AM336" s="1"/>
  <c r="AO336" s="1"/>
  <c r="U337"/>
  <c r="W337" s="1"/>
  <c r="Y337" s="1"/>
  <c r="AA337" s="1"/>
  <c r="AC337" s="1"/>
  <c r="AE337" s="1"/>
  <c r="AG337" s="1"/>
  <c r="AI337" s="1"/>
  <c r="AK337" s="1"/>
  <c r="AM337" s="1"/>
  <c r="AO337" s="1"/>
  <c r="S339"/>
  <c r="U339" s="1"/>
  <c r="W339" s="1"/>
  <c r="S340"/>
  <c r="U340" s="1"/>
  <c r="W340" s="1"/>
  <c r="Y340" s="1"/>
  <c r="AA340" s="1"/>
  <c r="AC340" s="1"/>
  <c r="AE340" s="1"/>
  <c r="AG340" s="1"/>
  <c r="AI340" s="1"/>
  <c r="AK340" s="1"/>
  <c r="AM340" s="1"/>
  <c r="AO340" s="1"/>
  <c r="S341"/>
  <c r="S342"/>
  <c r="U342" s="1"/>
  <c r="W342" s="1"/>
  <c r="Y342" s="1"/>
  <c r="AA342" s="1"/>
  <c r="AC342" s="1"/>
  <c r="AE342" s="1"/>
  <c r="AG342" s="1"/>
  <c r="AI342" s="1"/>
  <c r="AK342" s="1"/>
  <c r="AM342" s="1"/>
  <c r="AO342" s="1"/>
  <c r="S343"/>
  <c r="U343" s="1"/>
  <c r="W343" s="1"/>
  <c r="Y343" s="1"/>
  <c r="AA343" s="1"/>
  <c r="AC343" s="1"/>
  <c r="AE343" s="1"/>
  <c r="AG343" s="1"/>
  <c r="AI343" s="1"/>
  <c r="AK343" s="1"/>
  <c r="AM343" s="1"/>
  <c r="AO343" s="1"/>
  <c r="S344"/>
  <c r="S345"/>
  <c r="S346"/>
  <c r="U346" s="1"/>
  <c r="W346" s="1"/>
  <c r="S347"/>
  <c r="S348"/>
  <c r="U348" s="1"/>
  <c r="W348" s="1"/>
  <c r="Y348" s="1"/>
  <c r="AA348" s="1"/>
  <c r="AC348" s="1"/>
  <c r="AE348" s="1"/>
  <c r="AG348" s="1"/>
  <c r="AI348" s="1"/>
  <c r="AK348" s="1"/>
  <c r="AM348" s="1"/>
  <c r="AO348" s="1"/>
  <c r="S349"/>
  <c r="U349" s="1"/>
  <c r="W349" s="1"/>
  <c r="Y349" s="1"/>
  <c r="AA349" s="1"/>
  <c r="AC349" s="1"/>
  <c r="AE349" s="1"/>
  <c r="AG349" s="1"/>
  <c r="AI349" s="1"/>
  <c r="AK349" s="1"/>
  <c r="AM349" s="1"/>
  <c r="AO349" s="1"/>
  <c r="S351"/>
  <c r="U351" s="1"/>
  <c r="W351" s="1"/>
  <c r="Y351" s="1"/>
  <c r="AA351" s="1"/>
  <c r="AC351" s="1"/>
  <c r="AE351" s="1"/>
  <c r="AG351" s="1"/>
  <c r="AI351" s="1"/>
  <c r="AK351" s="1"/>
  <c r="AM351" s="1"/>
  <c r="AO351" s="1"/>
  <c r="S352"/>
  <c r="S353"/>
  <c r="S354"/>
  <c r="U354" s="1"/>
  <c r="W354" s="1"/>
  <c r="Y354" s="1"/>
  <c r="AA354" s="1"/>
  <c r="AC354" s="1"/>
  <c r="AE354" s="1"/>
  <c r="AG354" s="1"/>
  <c r="AI354" s="1"/>
  <c r="AK354" s="1"/>
  <c r="AM354" s="1"/>
  <c r="AO354" s="1"/>
  <c r="S355"/>
  <c r="U356"/>
  <c r="W356" s="1"/>
  <c r="Y356" s="1"/>
  <c r="AA356" s="1"/>
  <c r="AC356" s="1"/>
  <c r="AE356" s="1"/>
  <c r="AG356" s="1"/>
  <c r="AI356" s="1"/>
  <c r="AK356" s="1"/>
  <c r="AM356" s="1"/>
  <c r="AO356" s="1"/>
  <c r="U357"/>
  <c r="W357" s="1"/>
  <c r="Y357" s="1"/>
  <c r="AA357" s="1"/>
  <c r="AC357" s="1"/>
  <c r="AE357" s="1"/>
  <c r="AG357" s="1"/>
  <c r="AI357" s="1"/>
  <c r="AK357" s="1"/>
  <c r="AM357" s="1"/>
  <c r="AO357" s="1"/>
  <c r="U358"/>
  <c r="W358" s="1"/>
  <c r="S359"/>
  <c r="U359" s="1"/>
  <c r="W359" s="1"/>
  <c r="U360"/>
  <c r="W360" s="1"/>
  <c r="U361"/>
  <c r="W361" s="1"/>
  <c r="U362"/>
  <c r="W362" s="1"/>
  <c r="S363"/>
  <c r="S364"/>
  <c r="S365"/>
  <c r="U366"/>
  <c r="W366" s="1"/>
  <c r="U367"/>
  <c r="W367" s="1"/>
  <c r="U368"/>
  <c r="W368" s="1"/>
  <c r="U369"/>
  <c r="W369" s="1"/>
  <c r="U370"/>
  <c r="W370" s="1"/>
  <c r="U371"/>
  <c r="W371" s="1"/>
  <c r="U372"/>
  <c r="W372" s="1"/>
  <c r="S373"/>
  <c r="U373" s="1"/>
  <c r="S374"/>
  <c r="S375"/>
  <c r="S376"/>
  <c r="U376" s="1"/>
  <c r="W376" s="1"/>
  <c r="S377"/>
  <c r="S378"/>
  <c r="U378" s="1"/>
  <c r="W378" s="1"/>
  <c r="S379"/>
  <c r="S380"/>
  <c r="U380" s="1"/>
  <c r="W380" s="1"/>
  <c r="S381"/>
  <c r="U381" s="1"/>
  <c r="W381" s="1"/>
  <c r="U382"/>
  <c r="W382" s="1"/>
  <c r="U383"/>
  <c r="W383" s="1"/>
  <c r="U384"/>
  <c r="W384" s="1"/>
  <c r="U385"/>
  <c r="W385" s="1"/>
  <c r="S386"/>
  <c r="U386" s="1"/>
  <c r="W386" s="1"/>
  <c r="Y386" s="1"/>
  <c r="AA386" s="1"/>
  <c r="AC386" s="1"/>
  <c r="AE386" s="1"/>
  <c r="AG386" s="1"/>
  <c r="AI386" s="1"/>
  <c r="AK386" s="1"/>
  <c r="AM386" s="1"/>
  <c r="AO386" s="1"/>
  <c r="S387"/>
  <c r="S388"/>
  <c r="U388" s="1"/>
  <c r="W388" s="1"/>
  <c r="Y388" s="1"/>
  <c r="AA388" s="1"/>
  <c r="AC388" s="1"/>
  <c r="AE388" s="1"/>
  <c r="AG388" s="1"/>
  <c r="AI388" s="1"/>
  <c r="AK388" s="1"/>
  <c r="AM388" s="1"/>
  <c r="AO388" s="1"/>
  <c r="S389"/>
  <c r="U390"/>
  <c r="Y390" s="1"/>
  <c r="U391"/>
  <c r="Y391" s="1"/>
  <c r="U392"/>
  <c r="S393"/>
  <c r="U394"/>
  <c r="Y394" s="1"/>
  <c r="AA394" s="1"/>
  <c r="AC394" s="1"/>
  <c r="AE394" s="1"/>
  <c r="AG394" s="1"/>
  <c r="AI394" s="1"/>
  <c r="U395"/>
  <c r="Y395" s="1"/>
  <c r="AA395" s="1"/>
  <c r="AC395" s="1"/>
  <c r="AE395" s="1"/>
  <c r="AG395" s="1"/>
  <c r="AI395" s="1"/>
  <c r="S396"/>
  <c r="U396" s="1"/>
  <c r="W396" s="1"/>
  <c r="Y396" s="1"/>
  <c r="AA396" s="1"/>
  <c r="AC396" s="1"/>
  <c r="AE396" s="1"/>
  <c r="AG396" s="1"/>
  <c r="AI396" s="1"/>
  <c r="AK396" s="1"/>
  <c r="AM396" s="1"/>
  <c r="AO396" s="1"/>
  <c r="S397"/>
  <c r="U397" s="1"/>
  <c r="W397" s="1"/>
  <c r="Y397" s="1"/>
  <c r="AA397" s="1"/>
  <c r="AC397" s="1"/>
  <c r="AE397" s="1"/>
  <c r="AG397" s="1"/>
  <c r="AI397" s="1"/>
  <c r="AK397" s="1"/>
  <c r="AM397" s="1"/>
  <c r="AO397" s="1"/>
  <c r="S398"/>
  <c r="U398" s="1"/>
  <c r="W398" s="1"/>
  <c r="Y398" s="1"/>
  <c r="AA398" s="1"/>
  <c r="AC398" s="1"/>
  <c r="AE398" s="1"/>
  <c r="AG398" s="1"/>
  <c r="AI398" s="1"/>
  <c r="AK398" s="1"/>
  <c r="AM398" s="1"/>
  <c r="AO398" s="1"/>
  <c r="S399"/>
  <c r="U399" s="1"/>
  <c r="W399" s="1"/>
  <c r="Y399" s="1"/>
  <c r="AA399" s="1"/>
  <c r="AC399" s="1"/>
  <c r="AE399" s="1"/>
  <c r="AG399" s="1"/>
  <c r="AI399" s="1"/>
  <c r="AK399" s="1"/>
  <c r="AM399" s="1"/>
  <c r="AO399" s="1"/>
  <c r="S400"/>
  <c r="U400" s="1"/>
  <c r="W400" s="1"/>
  <c r="Y400" s="1"/>
  <c r="AA400" s="1"/>
  <c r="AC400" s="1"/>
  <c r="AE400" s="1"/>
  <c r="AG400" s="1"/>
  <c r="AI400" s="1"/>
  <c r="AK400" s="1"/>
  <c r="AM400" s="1"/>
  <c r="AO400" s="1"/>
  <c r="U401"/>
  <c r="W401" s="1"/>
  <c r="Y401" s="1"/>
  <c r="AA401" s="1"/>
  <c r="AC401" s="1"/>
  <c r="AE401" s="1"/>
  <c r="AG401" s="1"/>
  <c r="AI401" s="1"/>
  <c r="AK401" s="1"/>
  <c r="AM401" s="1"/>
  <c r="AO401" s="1"/>
  <c r="U402"/>
  <c r="W402" s="1"/>
  <c r="Y402" s="1"/>
  <c r="AA402" s="1"/>
  <c r="AC402" s="1"/>
  <c r="AE402" s="1"/>
  <c r="AG402" s="1"/>
  <c r="AI402" s="1"/>
  <c r="AK402" s="1"/>
  <c r="AM402" s="1"/>
  <c r="AO402" s="1"/>
  <c r="U403"/>
  <c r="W403" s="1"/>
  <c r="Y403" s="1"/>
  <c r="AA403" s="1"/>
  <c r="AC403" s="1"/>
  <c r="AE403" s="1"/>
  <c r="AG403" s="1"/>
  <c r="AI403" s="1"/>
  <c r="AK403" s="1"/>
  <c r="AM403" s="1"/>
  <c r="AO403" s="1"/>
  <c r="U404"/>
  <c r="Y404" s="1"/>
  <c r="AA404" s="1"/>
  <c r="AC404" s="1"/>
  <c r="AE404" s="1"/>
  <c r="AG404" s="1"/>
  <c r="AI404" s="1"/>
  <c r="AK404" s="1"/>
  <c r="AM404" s="1"/>
  <c r="AO404" s="1"/>
  <c r="U405"/>
  <c r="Y405" s="1"/>
  <c r="S406"/>
  <c r="U406" s="1"/>
  <c r="W406" s="1"/>
  <c r="Y406" s="1"/>
  <c r="AA406" s="1"/>
  <c r="AC406" s="1"/>
  <c r="AE406" s="1"/>
  <c r="AG406" s="1"/>
  <c r="AI406" s="1"/>
  <c r="AK406" s="1"/>
  <c r="AM406" s="1"/>
  <c r="AO406" s="1"/>
  <c r="S407"/>
  <c r="U407" s="1"/>
  <c r="W407" s="1"/>
  <c r="Y407" s="1"/>
  <c r="AA407" s="1"/>
  <c r="AC407" s="1"/>
  <c r="AE407" s="1"/>
  <c r="AG407" s="1"/>
  <c r="AI407" s="1"/>
  <c r="AK407" s="1"/>
  <c r="AM407" s="1"/>
  <c r="AO407" s="1"/>
  <c r="S408"/>
  <c r="U408" s="1"/>
  <c r="W408" s="1"/>
  <c r="Y408" s="1"/>
  <c r="AA408" s="1"/>
  <c r="AC408" s="1"/>
  <c r="AE408" s="1"/>
  <c r="AG408" s="1"/>
  <c r="AI408" s="1"/>
  <c r="AK408" s="1"/>
  <c r="AM408" s="1"/>
  <c r="AO408" s="1"/>
  <c r="S410"/>
  <c r="U410" s="1"/>
  <c r="W410" s="1"/>
  <c r="Y410" s="1"/>
  <c r="AA410" s="1"/>
  <c r="AC410" s="1"/>
  <c r="AE410" s="1"/>
  <c r="AG410" s="1"/>
  <c r="AI410" s="1"/>
  <c r="AK410" s="1"/>
  <c r="AM410" s="1"/>
  <c r="AO410" s="1"/>
  <c r="S411"/>
  <c r="U411" s="1"/>
  <c r="W411" s="1"/>
  <c r="Y411" s="1"/>
  <c r="AA411" s="1"/>
  <c r="AC411" s="1"/>
  <c r="AE411" s="1"/>
  <c r="AG411" s="1"/>
  <c r="AI411" s="1"/>
  <c r="AK411" s="1"/>
  <c r="AM411" s="1"/>
  <c r="AO411" s="1"/>
  <c r="S412"/>
  <c r="S413"/>
  <c r="U413" s="1"/>
  <c r="W413" s="1"/>
  <c r="S414"/>
  <c r="U414" s="1"/>
  <c r="W414" s="1"/>
  <c r="S415"/>
  <c r="U415" s="1"/>
  <c r="W415" s="1"/>
  <c r="AP415" s="1"/>
  <c r="S416"/>
  <c r="U416" s="1"/>
  <c r="W416" s="1"/>
  <c r="AP416" s="1"/>
  <c r="S417"/>
  <c r="U417" s="1"/>
  <c r="W417" s="1"/>
  <c r="S418"/>
  <c r="U418" s="1"/>
  <c r="W418" s="1"/>
  <c r="S419"/>
  <c r="S420"/>
  <c r="U420" s="1"/>
  <c r="W420" s="1"/>
  <c r="AP420" s="1"/>
  <c r="S421"/>
  <c r="U421" s="1"/>
  <c r="W421" s="1"/>
  <c r="AP421" s="1"/>
  <c r="S422"/>
  <c r="U422" s="1"/>
  <c r="W422" s="1"/>
  <c r="AP422" s="1"/>
  <c r="S423"/>
  <c r="U423" s="1"/>
  <c r="W423" s="1"/>
  <c r="AP423" s="1"/>
  <c r="S424"/>
  <c r="U424" s="1"/>
  <c r="W424" s="1"/>
  <c r="AP424" s="1"/>
  <c r="S425"/>
  <c r="U425" s="1"/>
  <c r="W425" s="1"/>
  <c r="Y425" s="1"/>
  <c r="AA425" s="1"/>
  <c r="AC425" s="1"/>
  <c r="AE425" s="1"/>
  <c r="AG425" s="1"/>
  <c r="AI425" s="1"/>
  <c r="AK425" s="1"/>
  <c r="AM425" s="1"/>
  <c r="AO425" s="1"/>
  <c r="S426"/>
  <c r="U426" s="1"/>
  <c r="W426" s="1"/>
  <c r="Y426" s="1"/>
  <c r="S427"/>
  <c r="S428"/>
  <c r="U428" s="1"/>
  <c r="W428" s="1"/>
  <c r="AP428" s="1"/>
  <c r="S429"/>
  <c r="U429" s="1"/>
  <c r="W429" s="1"/>
  <c r="AP429" s="1"/>
  <c r="S430"/>
  <c r="U430" s="1"/>
  <c r="W430" s="1"/>
  <c r="AP430" s="1"/>
  <c r="S431"/>
  <c r="U431" s="1"/>
  <c r="W431" s="1"/>
  <c r="AP431" s="1"/>
  <c r="S432"/>
  <c r="U432" s="1"/>
  <c r="W432" s="1"/>
  <c r="Y432" s="1"/>
  <c r="AA432" s="1"/>
  <c r="AC432" s="1"/>
  <c r="AE432" s="1"/>
  <c r="AG432" s="1"/>
  <c r="AI432" s="1"/>
  <c r="S433"/>
  <c r="S434"/>
  <c r="U434" s="1"/>
  <c r="W434" s="1"/>
  <c r="S435"/>
  <c r="U435" s="1"/>
  <c r="W435" s="1"/>
  <c r="S436"/>
  <c r="U436" s="1"/>
  <c r="W436" s="1"/>
  <c r="S437"/>
  <c r="U437" s="1"/>
  <c r="W437" s="1"/>
  <c r="S438"/>
  <c r="S439"/>
  <c r="U439" s="1"/>
  <c r="W439" s="1"/>
  <c r="Y439" s="1"/>
  <c r="AA439" s="1"/>
  <c r="AC439" s="1"/>
  <c r="AE439" s="1"/>
  <c r="AG439" s="1"/>
  <c r="AI439" s="1"/>
  <c r="AK439" s="1"/>
  <c r="AM439" s="1"/>
  <c r="AO439" s="1"/>
  <c r="S440"/>
  <c r="U440" s="1"/>
  <c r="W440" s="1"/>
  <c r="S441"/>
  <c r="U441" s="1"/>
  <c r="W441" s="1"/>
  <c r="S442"/>
  <c r="U442" s="1"/>
  <c r="W442" s="1"/>
  <c r="AP442" s="1"/>
  <c r="S443"/>
  <c r="U443" s="1"/>
  <c r="W443" s="1"/>
  <c r="S444"/>
  <c r="U444" s="1"/>
  <c r="W444" s="1"/>
  <c r="AP444" s="1"/>
  <c r="S445"/>
  <c r="U445" s="1"/>
  <c r="W445" s="1"/>
  <c r="AP445" s="1"/>
  <c r="S446"/>
  <c r="U446" s="1"/>
  <c r="W446" s="1"/>
  <c r="AP446" s="1"/>
  <c r="S447"/>
  <c r="U447" s="1"/>
  <c r="W447" s="1"/>
  <c r="AP447" s="1"/>
  <c r="S448"/>
  <c r="U448" s="1"/>
  <c r="W448" s="1"/>
  <c r="AP448" s="1"/>
  <c r="S449"/>
  <c r="U449" s="1"/>
  <c r="W449" s="1"/>
  <c r="S450"/>
  <c r="U450" s="1"/>
  <c r="W450" s="1"/>
  <c r="S451"/>
  <c r="U451" s="1"/>
  <c r="W451" s="1"/>
  <c r="Y451" s="1"/>
  <c r="AA451" s="1"/>
  <c r="AC451" s="1"/>
  <c r="AE451" s="1"/>
  <c r="AG451" s="1"/>
  <c r="AI451" s="1"/>
  <c r="AK451" s="1"/>
  <c r="AM451" s="1"/>
  <c r="AO451" s="1"/>
  <c r="S453"/>
  <c r="U453" s="1"/>
  <c r="W453" s="1"/>
  <c r="S454"/>
  <c r="U454" s="1"/>
  <c r="W454" s="1"/>
  <c r="S455"/>
  <c r="U455" s="1"/>
  <c r="W455" s="1"/>
  <c r="S456"/>
  <c r="U456" s="1"/>
  <c r="W456" s="1"/>
  <c r="S457"/>
  <c r="U457" s="1"/>
  <c r="W457" s="1"/>
  <c r="S458"/>
  <c r="U458" s="1"/>
  <c r="W458" s="1"/>
  <c r="AP458" s="1"/>
  <c r="S459"/>
  <c r="U459" s="1"/>
  <c r="W459" s="1"/>
  <c r="S460"/>
  <c r="S461"/>
  <c r="S462"/>
  <c r="S463"/>
  <c r="U463" s="1"/>
  <c r="W463" s="1"/>
  <c r="Y463" s="1"/>
  <c r="AA463" s="1"/>
  <c r="AC463" s="1"/>
  <c r="AE463" s="1"/>
  <c r="AG463" s="1"/>
  <c r="AI463" s="1"/>
  <c r="S464"/>
  <c r="U464" s="1"/>
  <c r="W464" s="1"/>
  <c r="Y464" s="1"/>
  <c r="AA464" s="1"/>
  <c r="AC464" s="1"/>
  <c r="AE464" s="1"/>
  <c r="AG464" s="1"/>
  <c r="AI464" s="1"/>
  <c r="S465"/>
  <c r="U465" s="1"/>
  <c r="W465" s="1"/>
  <c r="Y465" s="1"/>
  <c r="AA465" s="1"/>
  <c r="AC465" s="1"/>
  <c r="AE465" s="1"/>
  <c r="AG465" s="1"/>
  <c r="AI465" s="1"/>
  <c r="AK465" s="1"/>
  <c r="AM465" s="1"/>
  <c r="AO465" s="1"/>
  <c r="S466"/>
  <c r="U466" s="1"/>
  <c r="W466" s="1"/>
  <c r="Y466" s="1"/>
  <c r="AA466" s="1"/>
  <c r="AC466" s="1"/>
  <c r="AE466" s="1"/>
  <c r="AG466" s="1"/>
  <c r="AI466" s="1"/>
  <c r="AK466" s="1"/>
  <c r="AM466" s="1"/>
  <c r="AO466" s="1"/>
  <c r="S467"/>
  <c r="U467" s="1"/>
  <c r="W467" s="1"/>
  <c r="Y467" s="1"/>
  <c r="AA467" s="1"/>
  <c r="AC467" s="1"/>
  <c r="AE467" s="1"/>
  <c r="AG467" s="1"/>
  <c r="AI467" s="1"/>
  <c r="AK467" s="1"/>
  <c r="AM467" s="1"/>
  <c r="AO467" s="1"/>
  <c r="S468"/>
  <c r="U468" s="1"/>
  <c r="W468" s="1"/>
  <c r="Y468" s="1"/>
  <c r="AA468" s="1"/>
  <c r="AC468" s="1"/>
  <c r="AE468" s="1"/>
  <c r="AG468" s="1"/>
  <c r="AI468" s="1"/>
  <c r="AK468" s="1"/>
  <c r="AM468" s="1"/>
  <c r="AO468" s="1"/>
  <c r="S469"/>
  <c r="U469" s="1"/>
  <c r="W469" s="1"/>
  <c r="Y469" s="1"/>
  <c r="AA469" s="1"/>
  <c r="AC469" s="1"/>
  <c r="AE469" s="1"/>
  <c r="AG469" s="1"/>
  <c r="AI469" s="1"/>
  <c r="AK469" s="1"/>
  <c r="AM469" s="1"/>
  <c r="AO469" s="1"/>
  <c r="S470"/>
  <c r="U470" s="1"/>
  <c r="W470" s="1"/>
  <c r="Y470" s="1"/>
  <c r="AA470" s="1"/>
  <c r="AC470" s="1"/>
  <c r="AE470" s="1"/>
  <c r="AG470" s="1"/>
  <c r="AI470" s="1"/>
  <c r="AK470" s="1"/>
  <c r="AM470" s="1"/>
  <c r="AO470" s="1"/>
  <c r="S471"/>
  <c r="U471" s="1"/>
  <c r="W471" s="1"/>
  <c r="Y471" s="1"/>
  <c r="AA471" s="1"/>
  <c r="AC471" s="1"/>
  <c r="AE471" s="1"/>
  <c r="AG471" s="1"/>
  <c r="AI471" s="1"/>
  <c r="AK471" s="1"/>
  <c r="AM471" s="1"/>
  <c r="AO471" s="1"/>
  <c r="S472"/>
  <c r="U472" s="1"/>
  <c r="W472" s="1"/>
  <c r="Y472" s="1"/>
  <c r="AA472" s="1"/>
  <c r="AC472" s="1"/>
  <c r="AE472" s="1"/>
  <c r="AG472" s="1"/>
  <c r="AI472" s="1"/>
  <c r="AK472" s="1"/>
  <c r="AM472" s="1"/>
  <c r="AO472" s="1"/>
  <c r="S473"/>
  <c r="S474"/>
  <c r="S475"/>
  <c r="S476"/>
  <c r="S477"/>
  <c r="U477" s="1"/>
  <c r="W477" s="1"/>
  <c r="S478"/>
  <c r="U478" s="1"/>
  <c r="W478" s="1"/>
  <c r="S479"/>
  <c r="U479" s="1"/>
  <c r="W479" s="1"/>
  <c r="S480"/>
  <c r="U480" s="1"/>
  <c r="W480" s="1"/>
  <c r="S481"/>
  <c r="U481" s="1"/>
  <c r="W481" s="1"/>
  <c r="S482"/>
  <c r="U482" s="1"/>
  <c r="W482" s="1"/>
  <c r="S483"/>
  <c r="U483" s="1"/>
  <c r="W483" s="1"/>
  <c r="S484"/>
  <c r="U484" s="1"/>
  <c r="W484" s="1"/>
  <c r="S485"/>
  <c r="U485" s="1"/>
  <c r="W485" s="1"/>
  <c r="S486"/>
  <c r="U486" s="1"/>
  <c r="W486" s="1"/>
  <c r="S487"/>
  <c r="U487" s="1"/>
  <c r="W487" s="1"/>
  <c r="S488"/>
  <c r="U488" s="1"/>
  <c r="W488" s="1"/>
  <c r="S489"/>
  <c r="U489" s="1"/>
  <c r="W489" s="1"/>
  <c r="Y489" s="1"/>
  <c r="AA489" s="1"/>
  <c r="AC489" s="1"/>
  <c r="AE489" s="1"/>
  <c r="AG489" s="1"/>
  <c r="AI489" s="1"/>
  <c r="AK489" s="1"/>
  <c r="AM489" s="1"/>
  <c r="AO489" s="1"/>
  <c r="S490"/>
  <c r="U490" s="1"/>
  <c r="W490" s="1"/>
  <c r="S491"/>
  <c r="U491" s="1"/>
  <c r="W491" s="1"/>
  <c r="S492"/>
  <c r="U492" s="1"/>
  <c r="W492" s="1"/>
  <c r="S493"/>
  <c r="U493" s="1"/>
  <c r="W493" s="1"/>
  <c r="S494"/>
  <c r="U494" s="1"/>
  <c r="W494" s="1"/>
  <c r="S495"/>
  <c r="U495" s="1"/>
  <c r="W495" s="1"/>
  <c r="S496"/>
  <c r="U496" s="1"/>
  <c r="W496" s="1"/>
  <c r="S497"/>
  <c r="U497" s="1"/>
  <c r="W497" s="1"/>
  <c r="S498"/>
  <c r="U498" s="1"/>
  <c r="W498" s="1"/>
  <c r="S499"/>
  <c r="U499" s="1"/>
  <c r="W499" s="1"/>
  <c r="S500"/>
  <c r="S501"/>
  <c r="S502"/>
  <c r="S503"/>
  <c r="U503" s="1"/>
  <c r="W503" s="1"/>
  <c r="S504"/>
  <c r="S505"/>
  <c r="U505" s="1"/>
  <c r="W505" s="1"/>
  <c r="S506"/>
  <c r="U506" s="1"/>
  <c r="W506" s="1"/>
  <c r="Y506" s="1"/>
  <c r="AA506" s="1"/>
  <c r="AC506" s="1"/>
  <c r="AE506" s="1"/>
  <c r="AG506" s="1"/>
  <c r="AI506" s="1"/>
  <c r="AK506" s="1"/>
  <c r="AM506" s="1"/>
  <c r="AO506" s="1"/>
  <c r="S507"/>
  <c r="U507" s="1"/>
  <c r="V507" s="1"/>
  <c r="S508"/>
  <c r="S509"/>
  <c r="U509" s="1"/>
  <c r="W509" s="1"/>
  <c r="Y509" s="1"/>
  <c r="AA509" s="1"/>
  <c r="AC509" s="1"/>
  <c r="AE509" s="1"/>
  <c r="AG509" s="1"/>
  <c r="AI509" s="1"/>
  <c r="AK509" s="1"/>
  <c r="AM509" s="1"/>
  <c r="AO509" s="1"/>
  <c r="S510"/>
  <c r="U510" s="1"/>
  <c r="W510" s="1"/>
  <c r="Y510" s="1"/>
  <c r="AA510" s="1"/>
  <c r="AC510" s="1"/>
  <c r="AE510" s="1"/>
  <c r="AG510" s="1"/>
  <c r="AI510" s="1"/>
  <c r="AK510" s="1"/>
  <c r="AM510" s="1"/>
  <c r="AO510" s="1"/>
  <c r="S511"/>
  <c r="U511" s="1"/>
  <c r="W511" s="1"/>
  <c r="Y511" s="1"/>
  <c r="AA511" s="1"/>
  <c r="AC511" s="1"/>
  <c r="AE511" s="1"/>
  <c r="AG511" s="1"/>
  <c r="AI511" s="1"/>
  <c r="AK511" s="1"/>
  <c r="AM511" s="1"/>
  <c r="AO511" s="1"/>
  <c r="S512"/>
  <c r="U512" s="1"/>
  <c r="W512" s="1"/>
  <c r="Y512" s="1"/>
  <c r="AA512" s="1"/>
  <c r="AC512" s="1"/>
  <c r="AE512" s="1"/>
  <c r="AG512" s="1"/>
  <c r="AI512" s="1"/>
  <c r="AK512" s="1"/>
  <c r="AM512" s="1"/>
  <c r="AO512" s="1"/>
  <c r="S513"/>
  <c r="U513" s="1"/>
  <c r="W513" s="1"/>
  <c r="Y513" s="1"/>
  <c r="AA513" s="1"/>
  <c r="AC513" s="1"/>
  <c r="AE513" s="1"/>
  <c r="AG513" s="1"/>
  <c r="AI513" s="1"/>
  <c r="AK513" s="1"/>
  <c r="AM513" s="1"/>
  <c r="AO513" s="1"/>
  <c r="S514"/>
  <c r="U514" s="1"/>
  <c r="W514" s="1"/>
  <c r="Y514" s="1"/>
  <c r="AA514" s="1"/>
  <c r="AC514" s="1"/>
  <c r="AE514" s="1"/>
  <c r="AG514" s="1"/>
  <c r="AI514" s="1"/>
  <c r="AK514" s="1"/>
  <c r="AM514" s="1"/>
  <c r="AO514" s="1"/>
  <c r="U515"/>
  <c r="W515" s="1"/>
  <c r="AP515" s="1"/>
  <c r="S516"/>
  <c r="U516" s="1"/>
  <c r="W516" s="1"/>
  <c r="Y516" s="1"/>
  <c r="AA516" s="1"/>
  <c r="AC516" s="1"/>
  <c r="AE516" s="1"/>
  <c r="AG516" s="1"/>
  <c r="AI516" s="1"/>
  <c r="AK516" s="1"/>
  <c r="AM516" s="1"/>
  <c r="AO516" s="1"/>
  <c r="S517"/>
  <c r="U517" s="1"/>
  <c r="W517" s="1"/>
  <c r="Y517" s="1"/>
  <c r="AA517" s="1"/>
  <c r="AC517" s="1"/>
  <c r="AE517" s="1"/>
  <c r="AG517" s="1"/>
  <c r="AI517" s="1"/>
  <c r="AK517" s="1"/>
  <c r="AM517" s="1"/>
  <c r="AO517" s="1"/>
  <c r="S518"/>
  <c r="U518" s="1"/>
  <c r="W518" s="1"/>
  <c r="AP518" s="1"/>
  <c r="S519"/>
  <c r="U519" s="1"/>
  <c r="W519" s="1"/>
  <c r="Y519" s="1"/>
  <c r="S520"/>
  <c r="U520" s="1"/>
  <c r="W520" s="1"/>
  <c r="Y520" s="1"/>
  <c r="AA520" s="1"/>
  <c r="AC520" s="1"/>
  <c r="AE520" s="1"/>
  <c r="AG520" s="1"/>
  <c r="AI520" s="1"/>
  <c r="AK520" s="1"/>
  <c r="AM520" s="1"/>
  <c r="AO520" s="1"/>
  <c r="S521"/>
  <c r="U521" s="1"/>
  <c r="W521" s="1"/>
  <c r="Y521" s="1"/>
  <c r="S522"/>
  <c r="U522" s="1"/>
  <c r="W522" s="1"/>
  <c r="Y522" s="1"/>
  <c r="AA522" s="1"/>
  <c r="AC522" s="1"/>
  <c r="AE522" s="1"/>
  <c r="AG522" s="1"/>
  <c r="AI522" s="1"/>
  <c r="AK522" s="1"/>
  <c r="AM522" s="1"/>
  <c r="AO522" s="1"/>
  <c r="S523"/>
  <c r="U523" s="1"/>
  <c r="W523" s="1"/>
  <c r="S524"/>
  <c r="U524" s="1"/>
  <c r="W524" s="1"/>
  <c r="Y524" s="1"/>
  <c r="AA524" s="1"/>
  <c r="AC524" s="1"/>
  <c r="AE524" s="1"/>
  <c r="AG524" s="1"/>
  <c r="AI524" s="1"/>
  <c r="AK524" s="1"/>
  <c r="AM524" s="1"/>
  <c r="AO524" s="1"/>
  <c r="S525"/>
  <c r="S526"/>
  <c r="S527"/>
  <c r="S528"/>
  <c r="U528" s="1"/>
  <c r="W528" s="1"/>
  <c r="Y528" s="1"/>
  <c r="AA528" s="1"/>
  <c r="AC528" s="1"/>
  <c r="AE528" s="1"/>
  <c r="AG528" s="1"/>
  <c r="AI528" s="1"/>
  <c r="AK528" s="1"/>
  <c r="AM528" s="1"/>
  <c r="AO528" s="1"/>
  <c r="S529"/>
  <c r="U529" s="1"/>
  <c r="W529" s="1"/>
  <c r="S530"/>
  <c r="U530" s="1"/>
  <c r="W530" s="1"/>
  <c r="Y530" s="1"/>
  <c r="AA530" s="1"/>
  <c r="AC530" s="1"/>
  <c r="AE530" s="1"/>
  <c r="AG530" s="1"/>
  <c r="AI530" s="1"/>
  <c r="AK530" s="1"/>
  <c r="AM530" s="1"/>
  <c r="AO530" s="1"/>
  <c r="S531"/>
  <c r="U531" s="1"/>
  <c r="W531" s="1"/>
  <c r="Y531" s="1"/>
  <c r="AA531" s="1"/>
  <c r="AC531" s="1"/>
  <c r="AE531" s="1"/>
  <c r="AG531" s="1"/>
  <c r="AI531" s="1"/>
  <c r="AK531" s="1"/>
  <c r="AM531" s="1"/>
  <c r="AO531" s="1"/>
  <c r="S532"/>
  <c r="U532" s="1"/>
  <c r="W532" s="1"/>
  <c r="Y532" s="1"/>
  <c r="AA532" s="1"/>
  <c r="AC532" s="1"/>
  <c r="AE532" s="1"/>
  <c r="AG532" s="1"/>
  <c r="AI532" s="1"/>
  <c r="AK532" s="1"/>
  <c r="AM532" s="1"/>
  <c r="AO532" s="1"/>
  <c r="S533"/>
  <c r="U533" s="1"/>
  <c r="W533" s="1"/>
  <c r="S534"/>
  <c r="U534" s="1"/>
  <c r="W534" s="1"/>
  <c r="Y534" s="1"/>
  <c r="AA534" s="1"/>
  <c r="AC534" s="1"/>
  <c r="AE534" s="1"/>
  <c r="AG534" s="1"/>
  <c r="AI534" s="1"/>
  <c r="AK534" s="1"/>
  <c r="AM534" s="1"/>
  <c r="AO534" s="1"/>
  <c r="S535"/>
  <c r="U535" s="1"/>
  <c r="W535" s="1"/>
  <c r="Y535" s="1"/>
  <c r="AA535" s="1"/>
  <c r="AC535" s="1"/>
  <c r="AE535" s="1"/>
  <c r="AG535" s="1"/>
  <c r="AI535" s="1"/>
  <c r="AK535" s="1"/>
  <c r="AM535" s="1"/>
  <c r="AO535" s="1"/>
  <c r="S536"/>
  <c r="U536" s="1"/>
  <c r="W536" s="1"/>
  <c r="S537"/>
  <c r="U537" s="1"/>
  <c r="W537" s="1"/>
  <c r="AP537" s="1"/>
  <c r="S538"/>
  <c r="U538" s="1"/>
  <c r="W538" s="1"/>
  <c r="Y538" s="1"/>
  <c r="AA538" s="1"/>
  <c r="AC538" s="1"/>
  <c r="AE538" s="1"/>
  <c r="AG538" s="1"/>
  <c r="AI538" s="1"/>
  <c r="AK538" s="1"/>
  <c r="AM538" s="1"/>
  <c r="AO538" s="1"/>
  <c r="S540"/>
  <c r="U540" s="1"/>
  <c r="W540" s="1"/>
  <c r="Y540" s="1"/>
  <c r="AA540" s="1"/>
  <c r="AC540" s="1"/>
  <c r="AE540" s="1"/>
  <c r="AG540" s="1"/>
  <c r="AI540" s="1"/>
  <c r="AK540" s="1"/>
  <c r="AM540" s="1"/>
  <c r="AO540" s="1"/>
  <c r="S541"/>
  <c r="U541" s="1"/>
  <c r="W541" s="1"/>
  <c r="S542"/>
  <c r="U542" s="1"/>
  <c r="W542" s="1"/>
  <c r="S543"/>
  <c r="U543" s="1"/>
  <c r="W543" s="1"/>
  <c r="Y543" s="1"/>
  <c r="AA543" s="1"/>
  <c r="AC543" s="1"/>
  <c r="AE543" s="1"/>
  <c r="AG543" s="1"/>
  <c r="AI543" s="1"/>
  <c r="AK543" s="1"/>
  <c r="AM543" s="1"/>
  <c r="AO543" s="1"/>
  <c r="S544"/>
  <c r="U544" s="1"/>
  <c r="W544" s="1"/>
  <c r="Y544" s="1"/>
  <c r="AA544" s="1"/>
  <c r="AC544" s="1"/>
  <c r="AE544" s="1"/>
  <c r="AG544" s="1"/>
  <c r="AI544" s="1"/>
  <c r="AK544" s="1"/>
  <c r="AM544" s="1"/>
  <c r="AO544" s="1"/>
  <c r="S545"/>
  <c r="W545" s="1"/>
  <c r="S547"/>
  <c r="U547" s="1"/>
  <c r="W547" s="1"/>
  <c r="Y547" s="1"/>
  <c r="AA547" s="1"/>
  <c r="AC547" s="1"/>
  <c r="AE547" s="1"/>
  <c r="AG547" s="1"/>
  <c r="AI547" s="1"/>
  <c r="AK547" s="1"/>
  <c r="AM547" s="1"/>
  <c r="AO547" s="1"/>
  <c r="S548"/>
  <c r="U548" s="1"/>
  <c r="W548" s="1"/>
  <c r="Y548" s="1"/>
  <c r="AA548" s="1"/>
  <c r="AC548" s="1"/>
  <c r="AE548" s="1"/>
  <c r="AG548" s="1"/>
  <c r="AI548" s="1"/>
  <c r="AK548" s="1"/>
  <c r="AM548" s="1"/>
  <c r="AO548" s="1"/>
  <c r="S549"/>
  <c r="U549" s="1"/>
  <c r="W549" s="1"/>
  <c r="S550"/>
  <c r="U550" s="1"/>
  <c r="W550" s="1"/>
  <c r="S551"/>
  <c r="U551" s="1"/>
  <c r="W551" s="1"/>
  <c r="S552"/>
  <c r="S553"/>
  <c r="U553" s="1"/>
  <c r="W553" s="1"/>
  <c r="Y553" s="1"/>
  <c r="AA553" s="1"/>
  <c r="AC553" s="1"/>
  <c r="AE553" s="1"/>
  <c r="AG553" s="1"/>
  <c r="AI553" s="1"/>
  <c r="AK553" s="1"/>
  <c r="AM553" s="1"/>
  <c r="AO553" s="1"/>
  <c r="S554"/>
  <c r="U554" s="1"/>
  <c r="W554" s="1"/>
  <c r="Y554" s="1"/>
  <c r="AA554" s="1"/>
  <c r="AC554" s="1"/>
  <c r="AE554" s="1"/>
  <c r="AG554" s="1"/>
  <c r="AI554" s="1"/>
  <c r="AK554" s="1"/>
  <c r="AM554" s="1"/>
  <c r="AO554" s="1"/>
  <c r="S555"/>
  <c r="U555" s="1"/>
  <c r="W555" s="1"/>
  <c r="Y555" s="1"/>
  <c r="AA555" s="1"/>
  <c r="AC555" s="1"/>
  <c r="AE555" s="1"/>
  <c r="AG555" s="1"/>
  <c r="AI555" s="1"/>
  <c r="AK555" s="1"/>
  <c r="AM555" s="1"/>
  <c r="AO555" s="1"/>
  <c r="S557"/>
  <c r="U557" s="1"/>
  <c r="W557" s="1"/>
  <c r="S558"/>
  <c r="U558" s="1"/>
  <c r="W558" s="1"/>
  <c r="U559"/>
  <c r="W559" s="1"/>
  <c r="S560"/>
  <c r="U560" s="1"/>
  <c r="W560" s="1"/>
  <c r="Y560" s="1"/>
  <c r="AA560" s="1"/>
  <c r="AC560" s="1"/>
  <c r="AE560" s="1"/>
  <c r="AG560" s="1"/>
  <c r="AI560" s="1"/>
  <c r="AK560" s="1"/>
  <c r="AM560" s="1"/>
  <c r="AO560" s="1"/>
  <c r="S561"/>
  <c r="S562"/>
  <c r="U562" s="1"/>
  <c r="W562" s="1"/>
  <c r="Y562" s="1"/>
  <c r="AA562" s="1"/>
  <c r="AC562" s="1"/>
  <c r="AE562" s="1"/>
  <c r="AG562" s="1"/>
  <c r="AI562" s="1"/>
  <c r="AK562" s="1"/>
  <c r="AM562" s="1"/>
  <c r="AO562" s="1"/>
  <c r="S563"/>
  <c r="U563" s="1"/>
  <c r="W563" s="1"/>
  <c r="Y563" s="1"/>
  <c r="AA563" s="1"/>
  <c r="AC563" s="1"/>
  <c r="AE563" s="1"/>
  <c r="AG563" s="1"/>
  <c r="AI563" s="1"/>
  <c r="S564"/>
  <c r="S565"/>
  <c r="S566"/>
  <c r="S567"/>
  <c r="U567" s="1"/>
  <c r="W567" s="1"/>
  <c r="Y567" s="1"/>
  <c r="AA567" s="1"/>
  <c r="AC567" s="1"/>
  <c r="AE567" s="1"/>
  <c r="AG567" s="1"/>
  <c r="AI567" s="1"/>
  <c r="AK567" s="1"/>
  <c r="AM567" s="1"/>
  <c r="AO567" s="1"/>
  <c r="S568"/>
  <c r="U568" s="1"/>
  <c r="W568" s="1"/>
  <c r="S569"/>
  <c r="U569" s="1"/>
  <c r="W569" s="1"/>
  <c r="S570"/>
  <c r="U570" s="1"/>
  <c r="W570" s="1"/>
  <c r="S571"/>
  <c r="S572"/>
  <c r="U572" s="1"/>
  <c r="W572" s="1"/>
  <c r="Y572" s="1"/>
  <c r="AA572" s="1"/>
  <c r="AC572" s="1"/>
  <c r="AE572" s="1"/>
  <c r="AG572" s="1"/>
  <c r="AI572" s="1"/>
  <c r="AK572" s="1"/>
  <c r="AM572" s="1"/>
  <c r="AO572" s="1"/>
  <c r="S573"/>
  <c r="U573" s="1"/>
  <c r="W573" s="1"/>
  <c r="Y573" s="1"/>
  <c r="AA573" s="1"/>
  <c r="AC573" s="1"/>
  <c r="AE573" s="1"/>
  <c r="AG573" s="1"/>
  <c r="AI573" s="1"/>
  <c r="AK573" s="1"/>
  <c r="AM573" s="1"/>
  <c r="AO573" s="1"/>
  <c r="S574"/>
  <c r="U574" s="1"/>
  <c r="W574" s="1"/>
  <c r="Y574" s="1"/>
  <c r="AA574" s="1"/>
  <c r="AC574" s="1"/>
  <c r="AE574" s="1"/>
  <c r="AG574" s="1"/>
  <c r="AI574" s="1"/>
  <c r="AK574" s="1"/>
  <c r="AM574" s="1"/>
  <c r="AO574" s="1"/>
  <c r="S575"/>
  <c r="U575" s="1"/>
  <c r="W575" s="1"/>
  <c r="Y575" s="1"/>
  <c r="AA575" s="1"/>
  <c r="AC575" s="1"/>
  <c r="AE575" s="1"/>
  <c r="AG575" s="1"/>
  <c r="AI575" s="1"/>
  <c r="AK575" s="1"/>
  <c r="AM575" s="1"/>
  <c r="AO575" s="1"/>
  <c r="S576"/>
  <c r="U576" s="1"/>
  <c r="W576" s="1"/>
  <c r="Y576" s="1"/>
  <c r="AA576" s="1"/>
  <c r="AC576" s="1"/>
  <c r="AE576" s="1"/>
  <c r="AG576" s="1"/>
  <c r="AI576" s="1"/>
  <c r="AK576" s="1"/>
  <c r="AM576" s="1"/>
  <c r="AO576" s="1"/>
  <c r="S577"/>
  <c r="S578"/>
  <c r="S579"/>
  <c r="U579" s="1"/>
  <c r="S580"/>
  <c r="S581"/>
  <c r="U581" s="1"/>
  <c r="W581" s="1"/>
  <c r="Y581" s="1"/>
  <c r="AA581" s="1"/>
  <c r="AC581" s="1"/>
  <c r="AE581" s="1"/>
  <c r="AG581" s="1"/>
  <c r="AI581" s="1"/>
  <c r="AK581" s="1"/>
  <c r="AM581" s="1"/>
  <c r="AO581" s="1"/>
  <c r="S582"/>
  <c r="U582" s="1"/>
  <c r="W582" s="1"/>
  <c r="S584"/>
  <c r="S585"/>
  <c r="U585" s="1"/>
  <c r="W585" s="1"/>
  <c r="Y585" s="1"/>
  <c r="AA585" s="1"/>
  <c r="AC585" s="1"/>
  <c r="AE585" s="1"/>
  <c r="AG585" s="1"/>
  <c r="AI585" s="1"/>
  <c r="AK585" s="1"/>
  <c r="AM585" s="1"/>
  <c r="AO585" s="1"/>
  <c r="U586"/>
  <c r="W586" s="1"/>
  <c r="U587"/>
  <c r="W587" s="1"/>
  <c r="S588"/>
  <c r="S589"/>
  <c r="U589" s="1"/>
  <c r="W589" s="1"/>
  <c r="Y589" s="1"/>
  <c r="AA589" s="1"/>
  <c r="AC589" s="1"/>
  <c r="AE589" s="1"/>
  <c r="AG589" s="1"/>
  <c r="AI589" s="1"/>
  <c r="AK589" s="1"/>
  <c r="AM589" s="1"/>
  <c r="AO589" s="1"/>
  <c r="S590"/>
  <c r="U590" s="1"/>
  <c r="W590" s="1"/>
  <c r="S591"/>
  <c r="U591" s="1"/>
  <c r="W591" s="1"/>
  <c r="S592"/>
  <c r="U592" s="1"/>
  <c r="W592" s="1"/>
  <c r="Y592" s="1"/>
  <c r="AA592" s="1"/>
  <c r="AC592" s="1"/>
  <c r="AE592" s="1"/>
  <c r="AG592" s="1"/>
  <c r="AI592" s="1"/>
  <c r="AK592" s="1"/>
  <c r="AM592" s="1"/>
  <c r="AO592" s="1"/>
  <c r="S593"/>
  <c r="U593" s="1"/>
  <c r="W593" s="1"/>
  <c r="S594"/>
  <c r="U594" s="1"/>
  <c r="W594" s="1"/>
  <c r="S595"/>
  <c r="S596"/>
  <c r="U596" s="1"/>
  <c r="W596" s="1"/>
  <c r="Y596" s="1"/>
  <c r="AA596" s="1"/>
  <c r="AC596" s="1"/>
  <c r="AE596" s="1"/>
  <c r="AG596" s="1"/>
  <c r="AI596" s="1"/>
  <c r="AK596" s="1"/>
  <c r="AM596" s="1"/>
  <c r="AO596" s="1"/>
  <c r="S597"/>
  <c r="S598"/>
  <c r="U598" s="1"/>
  <c r="W598" s="1"/>
  <c r="S5"/>
  <c r="Y594" l="1"/>
  <c r="AA594" s="1"/>
  <c r="AC594" s="1"/>
  <c r="AE594" s="1"/>
  <c r="AG594" s="1"/>
  <c r="AI594" s="1"/>
  <c r="AK594" s="1"/>
  <c r="AM594" s="1"/>
  <c r="AO594" s="1"/>
  <c r="AP594"/>
  <c r="Y590"/>
  <c r="AA590" s="1"/>
  <c r="AC590" s="1"/>
  <c r="AE590" s="1"/>
  <c r="AG590" s="1"/>
  <c r="AI590" s="1"/>
  <c r="AK590" s="1"/>
  <c r="AM590" s="1"/>
  <c r="AO590" s="1"/>
  <c r="AP590"/>
  <c r="Y586"/>
  <c r="AA586" s="1"/>
  <c r="AC586" s="1"/>
  <c r="AE586" s="1"/>
  <c r="AG586" s="1"/>
  <c r="AI586" s="1"/>
  <c r="AK586" s="1"/>
  <c r="AM586" s="1"/>
  <c r="AO586" s="1"/>
  <c r="AP586"/>
  <c r="Y569"/>
  <c r="AA569" s="1"/>
  <c r="AC569" s="1"/>
  <c r="AE569" s="1"/>
  <c r="AG569" s="1"/>
  <c r="AI569" s="1"/>
  <c r="AK569" s="1"/>
  <c r="AM569" s="1"/>
  <c r="AO569" s="1"/>
  <c r="AP569"/>
  <c r="Y559"/>
  <c r="AA559" s="1"/>
  <c r="AC559" s="1"/>
  <c r="AE559" s="1"/>
  <c r="AG559" s="1"/>
  <c r="AI559" s="1"/>
  <c r="AK559" s="1"/>
  <c r="AM559" s="1"/>
  <c r="AO559" s="1"/>
  <c r="AP559"/>
  <c r="Y557"/>
  <c r="AA557" s="1"/>
  <c r="AC557" s="1"/>
  <c r="AE557" s="1"/>
  <c r="AG557" s="1"/>
  <c r="AI557" s="1"/>
  <c r="AK557" s="1"/>
  <c r="AM557" s="1"/>
  <c r="AO557" s="1"/>
  <c r="AP557"/>
  <c r="Y550"/>
  <c r="AA550" s="1"/>
  <c r="AC550" s="1"/>
  <c r="AE550" s="1"/>
  <c r="AG550" s="1"/>
  <c r="AI550" s="1"/>
  <c r="AK550" s="1"/>
  <c r="AM550" s="1"/>
  <c r="AO550" s="1"/>
  <c r="AP550"/>
  <c r="Y545"/>
  <c r="AA545" s="1"/>
  <c r="AC545" s="1"/>
  <c r="AE545" s="1"/>
  <c r="AG545" s="1"/>
  <c r="AI545" s="1"/>
  <c r="AK545" s="1"/>
  <c r="AM545" s="1"/>
  <c r="AO545" s="1"/>
  <c r="AP545"/>
  <c r="Y541"/>
  <c r="AA541" s="1"/>
  <c r="AC541" s="1"/>
  <c r="AE541" s="1"/>
  <c r="AG541" s="1"/>
  <c r="AI541" s="1"/>
  <c r="AK541" s="1"/>
  <c r="AM541" s="1"/>
  <c r="AO541" s="1"/>
  <c r="AP541"/>
  <c r="Y536"/>
  <c r="AA536" s="1"/>
  <c r="AC536" s="1"/>
  <c r="AE536" s="1"/>
  <c r="AG536" s="1"/>
  <c r="AI536" s="1"/>
  <c r="AK536" s="1"/>
  <c r="AM536" s="1"/>
  <c r="AO536" s="1"/>
  <c r="AP536"/>
  <c r="Y498"/>
  <c r="AA498" s="1"/>
  <c r="AC498" s="1"/>
  <c r="AE498" s="1"/>
  <c r="AG498" s="1"/>
  <c r="AI498" s="1"/>
  <c r="AP498"/>
  <c r="Y496"/>
  <c r="AA496" s="1"/>
  <c r="AC496" s="1"/>
  <c r="AE496" s="1"/>
  <c r="AG496" s="1"/>
  <c r="AI496" s="1"/>
  <c r="AP496"/>
  <c r="Y494"/>
  <c r="AA494" s="1"/>
  <c r="AC494" s="1"/>
  <c r="AE494" s="1"/>
  <c r="AG494" s="1"/>
  <c r="AI494" s="1"/>
  <c r="AK494" s="1"/>
  <c r="AM494" s="1"/>
  <c r="AO494" s="1"/>
  <c r="AP494"/>
  <c r="Y492"/>
  <c r="AA492" s="1"/>
  <c r="AC492" s="1"/>
  <c r="AE492" s="1"/>
  <c r="AG492" s="1"/>
  <c r="AI492" s="1"/>
  <c r="AP492"/>
  <c r="Y490"/>
  <c r="AA490" s="1"/>
  <c r="AC490" s="1"/>
  <c r="AE490" s="1"/>
  <c r="AG490" s="1"/>
  <c r="AI490" s="1"/>
  <c r="AP490"/>
  <c r="Y488"/>
  <c r="AA488" s="1"/>
  <c r="AC488" s="1"/>
  <c r="AE488" s="1"/>
  <c r="AG488" s="1"/>
  <c r="AI488" s="1"/>
  <c r="AK488" s="1"/>
  <c r="AM488" s="1"/>
  <c r="AO488" s="1"/>
  <c r="AP488"/>
  <c r="Y486"/>
  <c r="AA486" s="1"/>
  <c r="AC486" s="1"/>
  <c r="AE486" s="1"/>
  <c r="AG486" s="1"/>
  <c r="AI486" s="1"/>
  <c r="AK486" s="1"/>
  <c r="AM486" s="1"/>
  <c r="AO486" s="1"/>
  <c r="AP486"/>
  <c r="Y484"/>
  <c r="AA484" s="1"/>
  <c r="AC484" s="1"/>
  <c r="AE484" s="1"/>
  <c r="AG484" s="1"/>
  <c r="AI484" s="1"/>
  <c r="AP484"/>
  <c r="Y482"/>
  <c r="AA482" s="1"/>
  <c r="AC482" s="1"/>
  <c r="AE482" s="1"/>
  <c r="AG482" s="1"/>
  <c r="AI482" s="1"/>
  <c r="AP482"/>
  <c r="Y480"/>
  <c r="AA480" s="1"/>
  <c r="AC480" s="1"/>
  <c r="AE480" s="1"/>
  <c r="AG480" s="1"/>
  <c r="AI480" s="1"/>
  <c r="AP480"/>
  <c r="Y478"/>
  <c r="AA478" s="1"/>
  <c r="AC478" s="1"/>
  <c r="AE478" s="1"/>
  <c r="AG478" s="1"/>
  <c r="AI478" s="1"/>
  <c r="AP478"/>
  <c r="Y456"/>
  <c r="AA456" s="1"/>
  <c r="AC456" s="1"/>
  <c r="AE456" s="1"/>
  <c r="AG456" s="1"/>
  <c r="AI456" s="1"/>
  <c r="AK456" s="1"/>
  <c r="AM456" s="1"/>
  <c r="AO456" s="1"/>
  <c r="AP456"/>
  <c r="Y454"/>
  <c r="AA454" s="1"/>
  <c r="AC454" s="1"/>
  <c r="AE454" s="1"/>
  <c r="AG454" s="1"/>
  <c r="AI454" s="1"/>
  <c r="AP454"/>
  <c r="Y449"/>
  <c r="AA449" s="1"/>
  <c r="AC449" s="1"/>
  <c r="AE449" s="1"/>
  <c r="AG449" s="1"/>
  <c r="AI449" s="1"/>
  <c r="AK449" s="1"/>
  <c r="AM449" s="1"/>
  <c r="AO449" s="1"/>
  <c r="AP449"/>
  <c r="Y443"/>
  <c r="AA443" s="1"/>
  <c r="AC443" s="1"/>
  <c r="AE443" s="1"/>
  <c r="AG443" s="1"/>
  <c r="AI443" s="1"/>
  <c r="AK443" s="1"/>
  <c r="AM443" s="1"/>
  <c r="AO443" s="1"/>
  <c r="AP443"/>
  <c r="Y441"/>
  <c r="AA441" s="1"/>
  <c r="AC441" s="1"/>
  <c r="AE441" s="1"/>
  <c r="AG441" s="1"/>
  <c r="AI441" s="1"/>
  <c r="AK441" s="1"/>
  <c r="AM441" s="1"/>
  <c r="AO441" s="1"/>
  <c r="AP441"/>
  <c r="Y437"/>
  <c r="AA437" s="1"/>
  <c r="AC437" s="1"/>
  <c r="AE437" s="1"/>
  <c r="AG437" s="1"/>
  <c r="AI437" s="1"/>
  <c r="AP437"/>
  <c r="Y435"/>
  <c r="AA435" s="1"/>
  <c r="AC435" s="1"/>
  <c r="AE435" s="1"/>
  <c r="AG435" s="1"/>
  <c r="AI435" s="1"/>
  <c r="AP435"/>
  <c r="Y417"/>
  <c r="AP417"/>
  <c r="Y413"/>
  <c r="AP413"/>
  <c r="Y384"/>
  <c r="AA384" s="1"/>
  <c r="AC384" s="1"/>
  <c r="AE384" s="1"/>
  <c r="AG384" s="1"/>
  <c r="AI384" s="1"/>
  <c r="AK384" s="1"/>
  <c r="AM384" s="1"/>
  <c r="AO384" s="1"/>
  <c r="AP384"/>
  <c r="Y382"/>
  <c r="AA382" s="1"/>
  <c r="AC382" s="1"/>
  <c r="AE382" s="1"/>
  <c r="AG382" s="1"/>
  <c r="AI382" s="1"/>
  <c r="AK382" s="1"/>
  <c r="AM382" s="1"/>
  <c r="AO382" s="1"/>
  <c r="AP382"/>
  <c r="Y380"/>
  <c r="AA380" s="1"/>
  <c r="AC380" s="1"/>
  <c r="AE380" s="1"/>
  <c r="AG380" s="1"/>
  <c r="AI380" s="1"/>
  <c r="AK380" s="1"/>
  <c r="AM380" s="1"/>
  <c r="AO380" s="1"/>
  <c r="AP380"/>
  <c r="Y378"/>
  <c r="AA378" s="1"/>
  <c r="AC378" s="1"/>
  <c r="AE378" s="1"/>
  <c r="AG378" s="1"/>
  <c r="AI378" s="1"/>
  <c r="AP378"/>
  <c r="Y376"/>
  <c r="AA376" s="1"/>
  <c r="AC376" s="1"/>
  <c r="AE376" s="1"/>
  <c r="AG376" s="1"/>
  <c r="AI376" s="1"/>
  <c r="AK376" s="1"/>
  <c r="AM376" s="1"/>
  <c r="AO376" s="1"/>
  <c r="AP376"/>
  <c r="Y372"/>
  <c r="AA372" s="1"/>
  <c r="AC372" s="1"/>
  <c r="AE372" s="1"/>
  <c r="AG372" s="1"/>
  <c r="AI372" s="1"/>
  <c r="AK372" s="1"/>
  <c r="AM372" s="1"/>
  <c r="AO372" s="1"/>
  <c r="AP372"/>
  <c r="Y370"/>
  <c r="AA370" s="1"/>
  <c r="AC370" s="1"/>
  <c r="AE370" s="1"/>
  <c r="AG370" s="1"/>
  <c r="AI370" s="1"/>
  <c r="AP370"/>
  <c r="Y368"/>
  <c r="AA368" s="1"/>
  <c r="AC368" s="1"/>
  <c r="AE368" s="1"/>
  <c r="AG368" s="1"/>
  <c r="AI368" s="1"/>
  <c r="AK368" s="1"/>
  <c r="AM368" s="1"/>
  <c r="AO368" s="1"/>
  <c r="AP368"/>
  <c r="Y366"/>
  <c r="AA366" s="1"/>
  <c r="AC366" s="1"/>
  <c r="AE366" s="1"/>
  <c r="AG366" s="1"/>
  <c r="AI366" s="1"/>
  <c r="AK366" s="1"/>
  <c r="AM366" s="1"/>
  <c r="AO366" s="1"/>
  <c r="AP366"/>
  <c r="Y362"/>
  <c r="AA362" s="1"/>
  <c r="AC362" s="1"/>
  <c r="AE362" s="1"/>
  <c r="AG362" s="1"/>
  <c r="AI362" s="1"/>
  <c r="AK362" s="1"/>
  <c r="AM362" s="1"/>
  <c r="AO362" s="1"/>
  <c r="AP362"/>
  <c r="Y360"/>
  <c r="AA360" s="1"/>
  <c r="AC360" s="1"/>
  <c r="AE360" s="1"/>
  <c r="AG360" s="1"/>
  <c r="AI360" s="1"/>
  <c r="AK360" s="1"/>
  <c r="AM360" s="1"/>
  <c r="AO360" s="1"/>
  <c r="AP360"/>
  <c r="Y358"/>
  <c r="AA358" s="1"/>
  <c r="AC358" s="1"/>
  <c r="AE358" s="1"/>
  <c r="AG358" s="1"/>
  <c r="AI358" s="1"/>
  <c r="AK358" s="1"/>
  <c r="AM358" s="1"/>
  <c r="AO358" s="1"/>
  <c r="AP358"/>
  <c r="Y339"/>
  <c r="AA339" s="1"/>
  <c r="AC339" s="1"/>
  <c r="AE339" s="1"/>
  <c r="AG339" s="1"/>
  <c r="AI339" s="1"/>
  <c r="AK339" s="1"/>
  <c r="AM339" s="1"/>
  <c r="AO339" s="1"/>
  <c r="AP339"/>
  <c r="AP338" s="1"/>
  <c r="Y332"/>
  <c r="AA332" s="1"/>
  <c r="AC332" s="1"/>
  <c r="AE332" s="1"/>
  <c r="AG332" s="1"/>
  <c r="AI332" s="1"/>
  <c r="AK332" s="1"/>
  <c r="AM332" s="1"/>
  <c r="AO332" s="1"/>
  <c r="AP332"/>
  <c r="Y328"/>
  <c r="AA328" s="1"/>
  <c r="AC328" s="1"/>
  <c r="AE328" s="1"/>
  <c r="AG328" s="1"/>
  <c r="AI328" s="1"/>
  <c r="AK328" s="1"/>
  <c r="AM328" s="1"/>
  <c r="AO328" s="1"/>
  <c r="AP328"/>
  <c r="Y255"/>
  <c r="AA255" s="1"/>
  <c r="AC255" s="1"/>
  <c r="AE255" s="1"/>
  <c r="AG255" s="1"/>
  <c r="AI255" s="1"/>
  <c r="AK255" s="1"/>
  <c r="AM255" s="1"/>
  <c r="AO255" s="1"/>
  <c r="AP255"/>
  <c r="Y227"/>
  <c r="AA227" s="1"/>
  <c r="AC227" s="1"/>
  <c r="AE227" s="1"/>
  <c r="AG227" s="1"/>
  <c r="AI227" s="1"/>
  <c r="AK227" s="1"/>
  <c r="AM227" s="1"/>
  <c r="AO227" s="1"/>
  <c r="AP227"/>
  <c r="Y225"/>
  <c r="AA225" s="1"/>
  <c r="AC225" s="1"/>
  <c r="AP225"/>
  <c r="Y212"/>
  <c r="AA212" s="1"/>
  <c r="AP212"/>
  <c r="Y174"/>
  <c r="AA174" s="1"/>
  <c r="AC174" s="1"/>
  <c r="AE174" s="1"/>
  <c r="AG174" s="1"/>
  <c r="AI174" s="1"/>
  <c r="AP174"/>
  <c r="Y170"/>
  <c r="AA170" s="1"/>
  <c r="AC170" s="1"/>
  <c r="AE170" s="1"/>
  <c r="AG170" s="1"/>
  <c r="AI170" s="1"/>
  <c r="AK170" s="1"/>
  <c r="AM170" s="1"/>
  <c r="AO170" s="1"/>
  <c r="AP170"/>
  <c r="Y168"/>
  <c r="AA168" s="1"/>
  <c r="AC168" s="1"/>
  <c r="AE168" s="1"/>
  <c r="AG168" s="1"/>
  <c r="AI168" s="1"/>
  <c r="AK168" s="1"/>
  <c r="AM168" s="1"/>
  <c r="AO168" s="1"/>
  <c r="AP168"/>
  <c r="Y166"/>
  <c r="AA166" s="1"/>
  <c r="AC166" s="1"/>
  <c r="AE166" s="1"/>
  <c r="AG166" s="1"/>
  <c r="AI166" s="1"/>
  <c r="AK166" s="1"/>
  <c r="AM166" s="1"/>
  <c r="AO166" s="1"/>
  <c r="AP166"/>
  <c r="Y164"/>
  <c r="AA164" s="1"/>
  <c r="AC164" s="1"/>
  <c r="AE164" s="1"/>
  <c r="AG164" s="1"/>
  <c r="AI164" s="1"/>
  <c r="AK164" s="1"/>
  <c r="AM164" s="1"/>
  <c r="AO164" s="1"/>
  <c r="AP164"/>
  <c r="Y140"/>
  <c r="AA140" s="1"/>
  <c r="AC140" s="1"/>
  <c r="AE140" s="1"/>
  <c r="AG140" s="1"/>
  <c r="AI140" s="1"/>
  <c r="AK140" s="1"/>
  <c r="AM140" s="1"/>
  <c r="AO140" s="1"/>
  <c r="AP140"/>
  <c r="Y132"/>
  <c r="AA132" s="1"/>
  <c r="AP132"/>
  <c r="Y129"/>
  <c r="AA129" s="1"/>
  <c r="AC129" s="1"/>
  <c r="AE129" s="1"/>
  <c r="AG129" s="1"/>
  <c r="AI129" s="1"/>
  <c r="AK129" s="1"/>
  <c r="AM129" s="1"/>
  <c r="AO129" s="1"/>
  <c r="AP129"/>
  <c r="Y579"/>
  <c r="AA579" s="1"/>
  <c r="AC579" s="1"/>
  <c r="AE579" s="1"/>
  <c r="AG579" s="1"/>
  <c r="AI579" s="1"/>
  <c r="AK579" s="1"/>
  <c r="AM579" s="1"/>
  <c r="AO579" s="1"/>
  <c r="Y598"/>
  <c r="AA598" s="1"/>
  <c r="AC598" s="1"/>
  <c r="AE598" s="1"/>
  <c r="AG598" s="1"/>
  <c r="AI598" s="1"/>
  <c r="AK598" s="1"/>
  <c r="AM598" s="1"/>
  <c r="AO598" s="1"/>
  <c r="AP598"/>
  <c r="Y593"/>
  <c r="AA593" s="1"/>
  <c r="AC593" s="1"/>
  <c r="AE593" s="1"/>
  <c r="AG593" s="1"/>
  <c r="AI593" s="1"/>
  <c r="AK593" s="1"/>
  <c r="AM593" s="1"/>
  <c r="AO593" s="1"/>
  <c r="AP593"/>
  <c r="Y591"/>
  <c r="AA591" s="1"/>
  <c r="AC591" s="1"/>
  <c r="AE591" s="1"/>
  <c r="AG591" s="1"/>
  <c r="AI591" s="1"/>
  <c r="AK591" s="1"/>
  <c r="AM591" s="1"/>
  <c r="AO591" s="1"/>
  <c r="AP591"/>
  <c r="Y587"/>
  <c r="AA587" s="1"/>
  <c r="AC587" s="1"/>
  <c r="AE587" s="1"/>
  <c r="AG587" s="1"/>
  <c r="AI587" s="1"/>
  <c r="AK587" s="1"/>
  <c r="AM587" s="1"/>
  <c r="AO587" s="1"/>
  <c r="AP587"/>
  <c r="Y582"/>
  <c r="AA582" s="1"/>
  <c r="AC582" s="1"/>
  <c r="AE582" s="1"/>
  <c r="AG582" s="1"/>
  <c r="AI582" s="1"/>
  <c r="AK582" s="1"/>
  <c r="AM582" s="1"/>
  <c r="AO582" s="1"/>
  <c r="AP582"/>
  <c r="W579"/>
  <c r="AP579" s="1"/>
  <c r="Y570"/>
  <c r="AA570" s="1"/>
  <c r="AC570" s="1"/>
  <c r="AE570" s="1"/>
  <c r="AG570" s="1"/>
  <c r="AI570" s="1"/>
  <c r="AK570" s="1"/>
  <c r="AM570" s="1"/>
  <c r="AO570" s="1"/>
  <c r="AP570"/>
  <c r="Y568"/>
  <c r="AA568" s="1"/>
  <c r="AC568" s="1"/>
  <c r="AE568" s="1"/>
  <c r="AG568" s="1"/>
  <c r="AI568" s="1"/>
  <c r="AK568" s="1"/>
  <c r="AM568" s="1"/>
  <c r="AO568" s="1"/>
  <c r="AP568"/>
  <c r="Y558"/>
  <c r="AA558" s="1"/>
  <c r="AC558" s="1"/>
  <c r="AE558" s="1"/>
  <c r="AG558" s="1"/>
  <c r="AI558" s="1"/>
  <c r="AK558" s="1"/>
  <c r="AM558" s="1"/>
  <c r="AO558" s="1"/>
  <c r="AP558"/>
  <c r="Y551"/>
  <c r="AA551" s="1"/>
  <c r="AC551" s="1"/>
  <c r="AE551" s="1"/>
  <c r="AG551" s="1"/>
  <c r="AI551" s="1"/>
  <c r="AK551" s="1"/>
  <c r="AM551" s="1"/>
  <c r="AO551" s="1"/>
  <c r="AP551"/>
  <c r="Y549"/>
  <c r="AA549" s="1"/>
  <c r="AC549" s="1"/>
  <c r="AE549" s="1"/>
  <c r="AG549" s="1"/>
  <c r="AI549" s="1"/>
  <c r="AK549" s="1"/>
  <c r="AM549" s="1"/>
  <c r="AO549" s="1"/>
  <c r="AP549"/>
  <c r="Y542"/>
  <c r="AA542" s="1"/>
  <c r="AC542" s="1"/>
  <c r="AE542" s="1"/>
  <c r="AG542" s="1"/>
  <c r="AI542" s="1"/>
  <c r="AK542" s="1"/>
  <c r="AM542" s="1"/>
  <c r="AO542" s="1"/>
  <c r="AP542"/>
  <c r="Y533"/>
  <c r="AA533" s="1"/>
  <c r="AC533" s="1"/>
  <c r="AE533" s="1"/>
  <c r="AG533" s="1"/>
  <c r="AI533" s="1"/>
  <c r="AK533" s="1"/>
  <c r="AM533" s="1"/>
  <c r="AO533" s="1"/>
  <c r="AP533"/>
  <c r="Y529"/>
  <c r="AA529" s="1"/>
  <c r="AC529" s="1"/>
  <c r="AE529" s="1"/>
  <c r="AG529" s="1"/>
  <c r="AK529" s="1"/>
  <c r="AM529" s="1"/>
  <c r="AO529" s="1"/>
  <c r="AP529"/>
  <c r="Y499"/>
  <c r="AA499" s="1"/>
  <c r="AC499" s="1"/>
  <c r="AE499" s="1"/>
  <c r="AG499" s="1"/>
  <c r="AI499" s="1"/>
  <c r="AP499"/>
  <c r="Y497"/>
  <c r="AA497" s="1"/>
  <c r="AC497" s="1"/>
  <c r="AE497" s="1"/>
  <c r="AG497" s="1"/>
  <c r="AI497" s="1"/>
  <c r="AJ497" s="1"/>
  <c r="AK497" s="1"/>
  <c r="AM497" s="1"/>
  <c r="AO497" s="1"/>
  <c r="AP497"/>
  <c r="Y495"/>
  <c r="AA495" s="1"/>
  <c r="AC495" s="1"/>
  <c r="AE495" s="1"/>
  <c r="AG495" s="1"/>
  <c r="AI495" s="1"/>
  <c r="AP495"/>
  <c r="Y493"/>
  <c r="AA493" s="1"/>
  <c r="AC493" s="1"/>
  <c r="AE493" s="1"/>
  <c r="AG493" s="1"/>
  <c r="AI493" s="1"/>
  <c r="AJ493" s="1"/>
  <c r="AK493" s="1"/>
  <c r="AM493" s="1"/>
  <c r="AO493" s="1"/>
  <c r="AP493"/>
  <c r="Y491"/>
  <c r="AA491" s="1"/>
  <c r="AC491" s="1"/>
  <c r="AE491" s="1"/>
  <c r="AG491" s="1"/>
  <c r="AI491" s="1"/>
  <c r="AK491" s="1"/>
  <c r="AM491" s="1"/>
  <c r="AO491" s="1"/>
  <c r="AP491"/>
  <c r="Y487"/>
  <c r="AA487" s="1"/>
  <c r="AC487" s="1"/>
  <c r="AE487" s="1"/>
  <c r="AG487" s="1"/>
  <c r="AI487" s="1"/>
  <c r="AP487"/>
  <c r="Y485"/>
  <c r="AA485" s="1"/>
  <c r="AC485" s="1"/>
  <c r="AE485" s="1"/>
  <c r="AG485" s="1"/>
  <c r="AI485" s="1"/>
  <c r="AJ485" s="1"/>
  <c r="AK485" s="1"/>
  <c r="AM485" s="1"/>
  <c r="AO485" s="1"/>
  <c r="AP485"/>
  <c r="Y483"/>
  <c r="AA483" s="1"/>
  <c r="AC483" s="1"/>
  <c r="AE483" s="1"/>
  <c r="AG483" s="1"/>
  <c r="AI483" s="1"/>
  <c r="AP483"/>
  <c r="Y481"/>
  <c r="AA481" s="1"/>
  <c r="AC481" s="1"/>
  <c r="AE481" s="1"/>
  <c r="AG481" s="1"/>
  <c r="AI481" s="1"/>
  <c r="AJ481" s="1"/>
  <c r="AK481" s="1"/>
  <c r="AM481" s="1"/>
  <c r="AO481" s="1"/>
  <c r="AP481"/>
  <c r="Y479"/>
  <c r="AA479" s="1"/>
  <c r="AC479" s="1"/>
  <c r="AE479" s="1"/>
  <c r="AG479" s="1"/>
  <c r="AI479" s="1"/>
  <c r="AP479"/>
  <c r="AP477"/>
  <c r="X477"/>
  <c r="Y459"/>
  <c r="AA459" s="1"/>
  <c r="AC459" s="1"/>
  <c r="AE459" s="1"/>
  <c r="AG459" s="1"/>
  <c r="AI459" s="1"/>
  <c r="AK459" s="1"/>
  <c r="AM459" s="1"/>
  <c r="AO459" s="1"/>
  <c r="AP459"/>
  <c r="Y457"/>
  <c r="AA457" s="1"/>
  <c r="AC457" s="1"/>
  <c r="AE457" s="1"/>
  <c r="AG457" s="1"/>
  <c r="AI457" s="1"/>
  <c r="AP457"/>
  <c r="Y455"/>
  <c r="AA455" s="1"/>
  <c r="AC455" s="1"/>
  <c r="AE455" s="1"/>
  <c r="AG455" s="1"/>
  <c r="AI455" s="1"/>
  <c r="AP455"/>
  <c r="Y453"/>
  <c r="AA453" s="1"/>
  <c r="AC453" s="1"/>
  <c r="AE453" s="1"/>
  <c r="AG453" s="1"/>
  <c r="AI453" s="1"/>
  <c r="AK453" s="1"/>
  <c r="AM453" s="1"/>
  <c r="AO453" s="1"/>
  <c r="AP453"/>
  <c r="Y450"/>
  <c r="AA450" s="1"/>
  <c r="AC450" s="1"/>
  <c r="AE450" s="1"/>
  <c r="AG450" s="1"/>
  <c r="AI450" s="1"/>
  <c r="AK450" s="1"/>
  <c r="AM450" s="1"/>
  <c r="AO450" s="1"/>
  <c r="AP450"/>
  <c r="Y440"/>
  <c r="AP440"/>
  <c r="Y436"/>
  <c r="AA436" s="1"/>
  <c r="AC436" s="1"/>
  <c r="AE436" s="1"/>
  <c r="AG436" s="1"/>
  <c r="AI436" s="1"/>
  <c r="AP436"/>
  <c r="Y434"/>
  <c r="AA434" s="1"/>
  <c r="AC434" s="1"/>
  <c r="AE434" s="1"/>
  <c r="AG434" s="1"/>
  <c r="AI434" s="1"/>
  <c r="AP434"/>
  <c r="Y418"/>
  <c r="AA418" s="1"/>
  <c r="AC418" s="1"/>
  <c r="AE418" s="1"/>
  <c r="AG418" s="1"/>
  <c r="AI418" s="1"/>
  <c r="AK418" s="1"/>
  <c r="AM418" s="1"/>
  <c r="AO418" s="1"/>
  <c r="AP418"/>
  <c r="Y414"/>
  <c r="AP414"/>
  <c r="Y385"/>
  <c r="AA385" s="1"/>
  <c r="AC385" s="1"/>
  <c r="AE385" s="1"/>
  <c r="AG385" s="1"/>
  <c r="AI385" s="1"/>
  <c r="AK385" s="1"/>
  <c r="AM385" s="1"/>
  <c r="AO385" s="1"/>
  <c r="AP385"/>
  <c r="Y383"/>
  <c r="AA383" s="1"/>
  <c r="AC383" s="1"/>
  <c r="AE383" s="1"/>
  <c r="AG383" s="1"/>
  <c r="AI383" s="1"/>
  <c r="AK383" s="1"/>
  <c r="AM383" s="1"/>
  <c r="AO383" s="1"/>
  <c r="AP383"/>
  <c r="Y381"/>
  <c r="AP381"/>
  <c r="W373"/>
  <c r="AP373" s="1"/>
  <c r="Y371"/>
  <c r="AP371"/>
  <c r="Y369"/>
  <c r="AA369" s="1"/>
  <c r="AC369" s="1"/>
  <c r="AE369" s="1"/>
  <c r="AG369" s="1"/>
  <c r="AI369" s="1"/>
  <c r="AK369" s="1"/>
  <c r="AM369" s="1"/>
  <c r="AO369" s="1"/>
  <c r="AP369"/>
  <c r="Y367"/>
  <c r="AA367" s="1"/>
  <c r="AC367" s="1"/>
  <c r="AE367" s="1"/>
  <c r="AG367" s="1"/>
  <c r="AI367" s="1"/>
  <c r="AK367" s="1"/>
  <c r="AM367" s="1"/>
  <c r="AO367" s="1"/>
  <c r="AP367"/>
  <c r="Y361"/>
  <c r="AA361" s="1"/>
  <c r="AC361" s="1"/>
  <c r="AE361" s="1"/>
  <c r="AG361" s="1"/>
  <c r="AI361" s="1"/>
  <c r="AK361" s="1"/>
  <c r="AM361" s="1"/>
  <c r="AO361" s="1"/>
  <c r="AP361"/>
  <c r="Y359"/>
  <c r="AA359" s="1"/>
  <c r="AC359" s="1"/>
  <c r="AE359" s="1"/>
  <c r="AG359" s="1"/>
  <c r="AI359" s="1"/>
  <c r="AK359" s="1"/>
  <c r="AM359" s="1"/>
  <c r="AO359" s="1"/>
  <c r="AP359"/>
  <c r="Y346"/>
  <c r="AP346"/>
  <c r="Y335"/>
  <c r="AA335" s="1"/>
  <c r="AC335" s="1"/>
  <c r="AE335" s="1"/>
  <c r="AG335" s="1"/>
  <c r="AI335" s="1"/>
  <c r="AK335" s="1"/>
  <c r="AM335" s="1"/>
  <c r="AO335" s="1"/>
  <c r="AP335"/>
  <c r="Y331"/>
  <c r="AA331" s="1"/>
  <c r="AC331" s="1"/>
  <c r="AE331" s="1"/>
  <c r="AG331" s="1"/>
  <c r="AI331" s="1"/>
  <c r="AK331" s="1"/>
  <c r="AM331" s="1"/>
  <c r="AO331" s="1"/>
  <c r="AP331"/>
  <c r="Y329"/>
  <c r="AA329" s="1"/>
  <c r="AC329" s="1"/>
  <c r="AE329" s="1"/>
  <c r="AG329" s="1"/>
  <c r="AI329" s="1"/>
  <c r="AK329" s="1"/>
  <c r="AM329" s="1"/>
  <c r="AO329" s="1"/>
  <c r="AP329"/>
  <c r="Y327"/>
  <c r="AA327" s="1"/>
  <c r="AC327" s="1"/>
  <c r="AE327" s="1"/>
  <c r="AG327" s="1"/>
  <c r="AI327" s="1"/>
  <c r="AK327" s="1"/>
  <c r="AM327" s="1"/>
  <c r="AO327" s="1"/>
  <c r="AP327"/>
  <c r="Y250"/>
  <c r="AA250" s="1"/>
  <c r="AC250" s="1"/>
  <c r="AE250" s="1"/>
  <c r="AG250" s="1"/>
  <c r="AI250" s="1"/>
  <c r="AK250" s="1"/>
  <c r="AM250" s="1"/>
  <c r="AO250" s="1"/>
  <c r="AP250"/>
  <c r="Y226"/>
  <c r="AA226" s="1"/>
  <c r="AC226" s="1"/>
  <c r="AE226" s="1"/>
  <c r="AG226" s="1"/>
  <c r="AI226" s="1"/>
  <c r="AK226" s="1"/>
  <c r="AM226" s="1"/>
  <c r="AO226" s="1"/>
  <c r="AP226"/>
  <c r="Y224"/>
  <c r="AA224" s="1"/>
  <c r="AC224" s="1"/>
  <c r="AE224" s="1"/>
  <c r="AG224" s="1"/>
  <c r="AI224" s="1"/>
  <c r="AK224" s="1"/>
  <c r="AM224" s="1"/>
  <c r="AO224" s="1"/>
  <c r="AP224"/>
  <c r="Y198"/>
  <c r="AA198" s="1"/>
  <c r="AP198"/>
  <c r="Y171"/>
  <c r="AA171" s="1"/>
  <c r="AC171" s="1"/>
  <c r="AE171" s="1"/>
  <c r="AG171" s="1"/>
  <c r="AI171" s="1"/>
  <c r="AK171" s="1"/>
  <c r="AM171" s="1"/>
  <c r="AO171" s="1"/>
  <c r="AP171"/>
  <c r="Y169"/>
  <c r="AA169" s="1"/>
  <c r="AC169" s="1"/>
  <c r="AE169" s="1"/>
  <c r="AG169" s="1"/>
  <c r="AI169" s="1"/>
  <c r="AK169" s="1"/>
  <c r="AM169" s="1"/>
  <c r="AO169" s="1"/>
  <c r="AP169"/>
  <c r="Y167"/>
  <c r="AA167" s="1"/>
  <c r="AC167" s="1"/>
  <c r="AE167" s="1"/>
  <c r="AG167" s="1"/>
  <c r="AI167" s="1"/>
  <c r="AK167" s="1"/>
  <c r="AM167" s="1"/>
  <c r="AO167" s="1"/>
  <c r="AP167"/>
  <c r="Y165"/>
  <c r="AA165" s="1"/>
  <c r="AC165" s="1"/>
  <c r="AE165" s="1"/>
  <c r="AG165" s="1"/>
  <c r="AI165" s="1"/>
  <c r="AK165" s="1"/>
  <c r="AM165" s="1"/>
  <c r="AO165" s="1"/>
  <c r="AP165"/>
  <c r="Y156"/>
  <c r="AA156" s="1"/>
  <c r="AP156"/>
  <c r="Y146"/>
  <c r="AA146" s="1"/>
  <c r="AP146"/>
  <c r="Y139"/>
  <c r="AA139" s="1"/>
  <c r="AC139" s="1"/>
  <c r="AE139" s="1"/>
  <c r="AG139" s="1"/>
  <c r="AI139" s="1"/>
  <c r="AK139" s="1"/>
  <c r="AM139" s="1"/>
  <c r="AO139" s="1"/>
  <c r="AP139"/>
  <c r="Y113"/>
  <c r="AA113" s="1"/>
  <c r="AC113" s="1"/>
  <c r="AE113" s="1"/>
  <c r="AG113" s="1"/>
  <c r="AI113" s="1"/>
  <c r="AK113" s="1"/>
  <c r="AM113" s="1"/>
  <c r="AO113" s="1"/>
  <c r="AP113"/>
  <c r="Y106"/>
  <c r="AA106" s="1"/>
  <c r="AC106" s="1"/>
  <c r="AE106" s="1"/>
  <c r="AG106" s="1"/>
  <c r="AI106" s="1"/>
  <c r="AP106"/>
  <c r="Y583"/>
  <c r="AA583" s="1"/>
  <c r="AC583" s="1"/>
  <c r="AE583" s="1"/>
  <c r="AG583" s="1"/>
  <c r="AI583" s="1"/>
  <c r="AK583" s="1"/>
  <c r="AM583" s="1"/>
  <c r="AO583" s="1"/>
  <c r="AP583"/>
  <c r="AR85"/>
  <c r="AT85"/>
  <c r="AV84"/>
  <c r="AX85"/>
  <c r="BD84"/>
  <c r="AR84"/>
  <c r="AT84"/>
  <c r="AV85"/>
  <c r="AX84"/>
  <c r="AZ84"/>
  <c r="BB85"/>
  <c r="BD85"/>
  <c r="BF85"/>
  <c r="BH85"/>
  <c r="AX66"/>
  <c r="AZ66"/>
  <c r="BH66"/>
  <c r="AR66"/>
  <c r="AT66"/>
  <c r="AV66"/>
  <c r="BB66"/>
  <c r="BD66"/>
  <c r="BF66"/>
  <c r="BJ66"/>
  <c r="BL66"/>
  <c r="X537"/>
  <c r="U527"/>
  <c r="S59"/>
  <c r="U525"/>
  <c r="S57"/>
  <c r="X523"/>
  <c r="Y523" s="1"/>
  <c r="AA523" s="1"/>
  <c r="AC523" s="1"/>
  <c r="AE523" s="1"/>
  <c r="AG523" s="1"/>
  <c r="AI523" s="1"/>
  <c r="AK523" s="1"/>
  <c r="AM523" s="1"/>
  <c r="AO523" s="1"/>
  <c r="AA521"/>
  <c r="AC521" s="1"/>
  <c r="AE521" s="1"/>
  <c r="AG521" s="1"/>
  <c r="AI521" s="1"/>
  <c r="AK521" s="1"/>
  <c r="AM521" s="1"/>
  <c r="AO521" s="1"/>
  <c r="Z521"/>
  <c r="AA519"/>
  <c r="AC519" s="1"/>
  <c r="AE519" s="1"/>
  <c r="AG519" s="1"/>
  <c r="AI519" s="1"/>
  <c r="AK519" s="1"/>
  <c r="AM519" s="1"/>
  <c r="AO519" s="1"/>
  <c r="Z519"/>
  <c r="X515"/>
  <c r="Y515" s="1"/>
  <c r="AA515" s="1"/>
  <c r="AC515" s="1"/>
  <c r="AE515" s="1"/>
  <c r="AG515" s="1"/>
  <c r="AI515" s="1"/>
  <c r="W507"/>
  <c r="AP507" s="1"/>
  <c r="X505"/>
  <c r="Y505" s="1"/>
  <c r="AA505" s="1"/>
  <c r="AC505" s="1"/>
  <c r="AE505" s="1"/>
  <c r="AG505" s="1"/>
  <c r="AI505" s="1"/>
  <c r="X503"/>
  <c r="Y503" s="1"/>
  <c r="AA503" s="1"/>
  <c r="AC503" s="1"/>
  <c r="AE503" s="1"/>
  <c r="AG503" s="1"/>
  <c r="AI503" s="1"/>
  <c r="AJ499"/>
  <c r="AK499" s="1"/>
  <c r="AM499" s="1"/>
  <c r="AO499" s="1"/>
  <c r="AJ495"/>
  <c r="AK495" s="1"/>
  <c r="AM495" s="1"/>
  <c r="AO495" s="1"/>
  <c r="AJ487"/>
  <c r="AK487" s="1"/>
  <c r="AM487" s="1"/>
  <c r="AO487" s="1"/>
  <c r="AJ483"/>
  <c r="AK483" s="1"/>
  <c r="AM483" s="1"/>
  <c r="AO483" s="1"/>
  <c r="AJ479"/>
  <c r="AK479" s="1"/>
  <c r="AM479" s="1"/>
  <c r="AO479" s="1"/>
  <c r="U475"/>
  <c r="S41"/>
  <c r="U473"/>
  <c r="S39"/>
  <c r="AJ463"/>
  <c r="AK463" s="1"/>
  <c r="AM463" s="1"/>
  <c r="AO463" s="1"/>
  <c r="U461"/>
  <c r="S36"/>
  <c r="AJ457"/>
  <c r="AK457" s="1"/>
  <c r="AM457" s="1"/>
  <c r="AO457" s="1"/>
  <c r="AJ455"/>
  <c r="AK455" s="1"/>
  <c r="AM455" s="1"/>
  <c r="AO455" s="1"/>
  <c r="X448"/>
  <c r="Y448" s="1"/>
  <c r="AA448" s="1"/>
  <c r="AC448" s="1"/>
  <c r="AE448" s="1"/>
  <c r="AG448" s="1"/>
  <c r="AI448" s="1"/>
  <c r="AK448" s="1"/>
  <c r="AM448" s="1"/>
  <c r="AO448" s="1"/>
  <c r="X446"/>
  <c r="Y446" s="1"/>
  <c r="AA446" s="1"/>
  <c r="AC446" s="1"/>
  <c r="AE446" s="1"/>
  <c r="AG446" s="1"/>
  <c r="AI446" s="1"/>
  <c r="X444"/>
  <c r="Y444" s="1"/>
  <c r="X442"/>
  <c r="Y442" s="1"/>
  <c r="Z440"/>
  <c r="AA440" s="1"/>
  <c r="AC440" s="1"/>
  <c r="AE440" s="1"/>
  <c r="AG440" s="1"/>
  <c r="AI440" s="1"/>
  <c r="AJ436"/>
  <c r="AK436" s="1"/>
  <c r="AM436" s="1"/>
  <c r="AO436" s="1"/>
  <c r="AJ434"/>
  <c r="AK434" s="1"/>
  <c r="AM434" s="1"/>
  <c r="AO434" s="1"/>
  <c r="AJ432"/>
  <c r="AK432" s="1"/>
  <c r="AM432" s="1"/>
  <c r="AO432" s="1"/>
  <c r="X430"/>
  <c r="Y430" s="1"/>
  <c r="AA430" s="1"/>
  <c r="AC430" s="1"/>
  <c r="AE430" s="1"/>
  <c r="AG430" s="1"/>
  <c r="AI430" s="1"/>
  <c r="X428"/>
  <c r="Y428" s="1"/>
  <c r="AA428" s="1"/>
  <c r="AC428" s="1"/>
  <c r="AE428" s="1"/>
  <c r="Z426"/>
  <c r="AA426" s="1"/>
  <c r="AC426" s="1"/>
  <c r="AE426" s="1"/>
  <c r="AG426" s="1"/>
  <c r="AI426" s="1"/>
  <c r="X424"/>
  <c r="Y424" s="1"/>
  <c r="AA424" s="1"/>
  <c r="AC424" s="1"/>
  <c r="AE424" s="1"/>
  <c r="AG424" s="1"/>
  <c r="AI424" s="1"/>
  <c r="X422"/>
  <c r="Y422" s="1"/>
  <c r="AA422" s="1"/>
  <c r="AC422" s="1"/>
  <c r="AE422" s="1"/>
  <c r="AG422" s="1"/>
  <c r="AI422" s="1"/>
  <c r="X420"/>
  <c r="Y420" s="1"/>
  <c r="AA420" s="1"/>
  <c r="AC420" s="1"/>
  <c r="AE420" s="1"/>
  <c r="AG420" s="1"/>
  <c r="AI420" s="1"/>
  <c r="X416"/>
  <c r="Y416" s="1"/>
  <c r="AA416" s="1"/>
  <c r="AC416" s="1"/>
  <c r="AE416" s="1"/>
  <c r="AG416" s="1"/>
  <c r="AI416" s="1"/>
  <c r="Z414"/>
  <c r="AA414" s="1"/>
  <c r="AC414" s="1"/>
  <c r="AE414" s="1"/>
  <c r="AG414" s="1"/>
  <c r="AI414" s="1"/>
  <c r="Z405"/>
  <c r="AA405" s="1"/>
  <c r="AC405" s="1"/>
  <c r="AE405" s="1"/>
  <c r="AG405" s="1"/>
  <c r="AI405" s="1"/>
  <c r="AK405" s="1"/>
  <c r="AM405" s="1"/>
  <c r="AO405" s="1"/>
  <c r="AJ395"/>
  <c r="AK395" s="1"/>
  <c r="AM395" s="1"/>
  <c r="AO395" s="1"/>
  <c r="U393"/>
  <c r="S50"/>
  <c r="Z391"/>
  <c r="AA391" s="1"/>
  <c r="AC391" s="1"/>
  <c r="AE391" s="1"/>
  <c r="U389"/>
  <c r="S45"/>
  <c r="U387"/>
  <c r="S44"/>
  <c r="Z381"/>
  <c r="AA381" s="1"/>
  <c r="AC381" s="1"/>
  <c r="AE381" s="1"/>
  <c r="AG381" s="1"/>
  <c r="AI381" s="1"/>
  <c r="U379"/>
  <c r="S46"/>
  <c r="Z371"/>
  <c r="AA371" s="1"/>
  <c r="AC371" s="1"/>
  <c r="AE371" s="1"/>
  <c r="AG371" s="1"/>
  <c r="AI371" s="1"/>
  <c r="AK371" s="1"/>
  <c r="AM371" s="1"/>
  <c r="AO371" s="1"/>
  <c r="U353"/>
  <c r="S47"/>
  <c r="Z346"/>
  <c r="AA346" s="1"/>
  <c r="U309"/>
  <c r="S55"/>
  <c r="W307"/>
  <c r="Y307" s="1"/>
  <c r="AA307" s="1"/>
  <c r="AC307" s="1"/>
  <c r="AE307" s="1"/>
  <c r="AG307" s="1"/>
  <c r="AI307" s="1"/>
  <c r="AK307" s="1"/>
  <c r="AM307" s="1"/>
  <c r="AO307" s="1"/>
  <c r="U54"/>
  <c r="X301"/>
  <c r="Y301" s="1"/>
  <c r="AA301" s="1"/>
  <c r="AC301" s="1"/>
  <c r="AE301" s="1"/>
  <c r="AG301" s="1"/>
  <c r="AI301" s="1"/>
  <c r="AK301" s="1"/>
  <c r="AM301" s="1"/>
  <c r="AO301" s="1"/>
  <c r="W291"/>
  <c r="Y291" s="1"/>
  <c r="AA291" s="1"/>
  <c r="AC291" s="1"/>
  <c r="AE291" s="1"/>
  <c r="AG291" s="1"/>
  <c r="AI291" s="1"/>
  <c r="AK291" s="1"/>
  <c r="AM291" s="1"/>
  <c r="AO291" s="1"/>
  <c r="U28"/>
  <c r="X277"/>
  <c r="Y277" s="1"/>
  <c r="AA277" s="1"/>
  <c r="AC277" s="1"/>
  <c r="AE277" s="1"/>
  <c r="AG277" s="1"/>
  <c r="AI277" s="1"/>
  <c r="AK277" s="1"/>
  <c r="AM277" s="1"/>
  <c r="AO277" s="1"/>
  <c r="X231"/>
  <c r="Y231" s="1"/>
  <c r="AD225"/>
  <c r="AE225" s="1"/>
  <c r="AG225" s="1"/>
  <c r="AI225" s="1"/>
  <c r="AK225" s="1"/>
  <c r="AM225" s="1"/>
  <c r="AO225" s="1"/>
  <c r="X223"/>
  <c r="Y223" s="1"/>
  <c r="AA223" s="1"/>
  <c r="AC223" s="1"/>
  <c r="AE223" s="1"/>
  <c r="AG223" s="1"/>
  <c r="AI223" s="1"/>
  <c r="AK223" s="1"/>
  <c r="AM223" s="1"/>
  <c r="AO223" s="1"/>
  <c r="AB212"/>
  <c r="AC212" s="1"/>
  <c r="AE212" s="1"/>
  <c r="AG212" s="1"/>
  <c r="AI212" s="1"/>
  <c r="AK212" s="1"/>
  <c r="AM212" s="1"/>
  <c r="AO212" s="1"/>
  <c r="U185"/>
  <c r="S19"/>
  <c r="U179"/>
  <c r="S31"/>
  <c r="AK174"/>
  <c r="AM174" s="1"/>
  <c r="AO174" s="1"/>
  <c r="AB156"/>
  <c r="AC156" s="1"/>
  <c r="AE156" s="1"/>
  <c r="AG156" s="1"/>
  <c r="AI156" s="1"/>
  <c r="AK156" s="1"/>
  <c r="AM156" s="1"/>
  <c r="AO156" s="1"/>
  <c r="AB146"/>
  <c r="AC146" s="1"/>
  <c r="AE146" s="1"/>
  <c r="AG146" s="1"/>
  <c r="AI146" s="1"/>
  <c r="AK146" s="1"/>
  <c r="AM146" s="1"/>
  <c r="AO146" s="1"/>
  <c r="AB143"/>
  <c r="AC143" s="1"/>
  <c r="AE143" s="1"/>
  <c r="AG143" s="1"/>
  <c r="AI143" s="1"/>
  <c r="AK143" s="1"/>
  <c r="AM143" s="1"/>
  <c r="AO143" s="1"/>
  <c r="AJ106"/>
  <c r="AK106" s="1"/>
  <c r="AM106" s="1"/>
  <c r="AO106" s="1"/>
  <c r="AJ563"/>
  <c r="AK563" s="1"/>
  <c r="AM563" s="1"/>
  <c r="AO563" s="1"/>
  <c r="U526"/>
  <c r="S58"/>
  <c r="X518"/>
  <c r="Y518" s="1"/>
  <c r="AA518" s="1"/>
  <c r="AC518" s="1"/>
  <c r="AE518" s="1"/>
  <c r="AG518" s="1"/>
  <c r="AI518" s="1"/>
  <c r="AK518" s="1"/>
  <c r="AM518" s="1"/>
  <c r="AO518" s="1"/>
  <c r="AJ498"/>
  <c r="AK498" s="1"/>
  <c r="AM498" s="1"/>
  <c r="AO498" s="1"/>
  <c r="AJ496"/>
  <c r="AK496" s="1"/>
  <c r="AM496" s="1"/>
  <c r="AO496" s="1"/>
  <c r="AJ492"/>
  <c r="AK492" s="1"/>
  <c r="AM492" s="1"/>
  <c r="AO492" s="1"/>
  <c r="AJ490"/>
  <c r="AK490" s="1"/>
  <c r="AM490" s="1"/>
  <c r="AO490" s="1"/>
  <c r="AJ484"/>
  <c r="AK484" s="1"/>
  <c r="AM484" s="1"/>
  <c r="AO484" s="1"/>
  <c r="AJ482"/>
  <c r="AK482" s="1"/>
  <c r="AM482" s="1"/>
  <c r="AO482" s="1"/>
  <c r="AJ480"/>
  <c r="AK480" s="1"/>
  <c r="AM480" s="1"/>
  <c r="AO480" s="1"/>
  <c r="AJ478"/>
  <c r="AK478" s="1"/>
  <c r="AM478" s="1"/>
  <c r="AO478" s="1"/>
  <c r="U476"/>
  <c r="S42"/>
  <c r="U474"/>
  <c r="S40"/>
  <c r="AJ464"/>
  <c r="AK464" s="1"/>
  <c r="AM464" s="1"/>
  <c r="AO464" s="1"/>
  <c r="U462"/>
  <c r="S35"/>
  <c r="U460"/>
  <c r="S34"/>
  <c r="X458"/>
  <c r="Y458" s="1"/>
  <c r="AA458" s="1"/>
  <c r="AC458" s="1"/>
  <c r="AE458" s="1"/>
  <c r="AG458" s="1"/>
  <c r="AI458" s="1"/>
  <c r="AJ454"/>
  <c r="AK454" s="1"/>
  <c r="AM454" s="1"/>
  <c r="AO454" s="1"/>
  <c r="X447"/>
  <c r="Y447" s="1"/>
  <c r="AA447" s="1"/>
  <c r="AC447" s="1"/>
  <c r="AE447" s="1"/>
  <c r="AG447" s="1"/>
  <c r="AI447" s="1"/>
  <c r="AK447" s="1"/>
  <c r="AM447" s="1"/>
  <c r="AO447" s="1"/>
  <c r="X445"/>
  <c r="Y445" s="1"/>
  <c r="AA445" s="1"/>
  <c r="AC445" s="1"/>
  <c r="AE445" s="1"/>
  <c r="AG445" s="1"/>
  <c r="AI445" s="1"/>
  <c r="AK445" s="1"/>
  <c r="AM445" s="1"/>
  <c r="AO445" s="1"/>
  <c r="AJ437"/>
  <c r="AK437" s="1"/>
  <c r="AM437" s="1"/>
  <c r="AO437" s="1"/>
  <c r="AJ435"/>
  <c r="AK435" s="1"/>
  <c r="AM435" s="1"/>
  <c r="AO435" s="1"/>
  <c r="X431"/>
  <c r="Y431" s="1"/>
  <c r="AA431" s="1"/>
  <c r="AC431" s="1"/>
  <c r="AE431" s="1"/>
  <c r="AG431" s="1"/>
  <c r="AI431" s="1"/>
  <c r="X429"/>
  <c r="Y429" s="1"/>
  <c r="AA429" s="1"/>
  <c r="AC429" s="1"/>
  <c r="AE429" s="1"/>
  <c r="AG429" s="1"/>
  <c r="AI429" s="1"/>
  <c r="X423"/>
  <c r="Y423" s="1"/>
  <c r="AA423" s="1"/>
  <c r="AC423" s="1"/>
  <c r="AE423" s="1"/>
  <c r="AG423" s="1"/>
  <c r="AI423" s="1"/>
  <c r="X421"/>
  <c r="Y421" s="1"/>
  <c r="AA421" s="1"/>
  <c r="AC421" s="1"/>
  <c r="AE421" s="1"/>
  <c r="AG421" s="1"/>
  <c r="AI421" s="1"/>
  <c r="Z417"/>
  <c r="AA417" s="1"/>
  <c r="AC417" s="1"/>
  <c r="AE417" s="1"/>
  <c r="AG417" s="1"/>
  <c r="AI417" s="1"/>
  <c r="X415"/>
  <c r="Y415" s="1"/>
  <c r="AA415" s="1"/>
  <c r="AC415" s="1"/>
  <c r="AE415" s="1"/>
  <c r="AG415" s="1"/>
  <c r="AI415" s="1"/>
  <c r="Z413"/>
  <c r="AA413" s="1"/>
  <c r="AC413" s="1"/>
  <c r="AE413" s="1"/>
  <c r="AG413" s="1"/>
  <c r="AI413" s="1"/>
  <c r="AJ394"/>
  <c r="AK394" s="1"/>
  <c r="AM394" s="1"/>
  <c r="AO394" s="1"/>
  <c r="W392"/>
  <c r="U49"/>
  <c r="AA390"/>
  <c r="AC390" s="1"/>
  <c r="AE390" s="1"/>
  <c r="AG390" s="1"/>
  <c r="AI390" s="1"/>
  <c r="AK390" s="1"/>
  <c r="AM390" s="1"/>
  <c r="AO390" s="1"/>
  <c r="Z390"/>
  <c r="AJ378"/>
  <c r="AK378" s="1"/>
  <c r="AM378" s="1"/>
  <c r="AO378" s="1"/>
  <c r="AJ370"/>
  <c r="AK370" s="1"/>
  <c r="AM370" s="1"/>
  <c r="AO370" s="1"/>
  <c r="U352"/>
  <c r="S48"/>
  <c r="W333"/>
  <c r="U30"/>
  <c r="U314"/>
  <c r="S53"/>
  <c r="X300"/>
  <c r="Y300" s="1"/>
  <c r="AA300" s="1"/>
  <c r="AC300" s="1"/>
  <c r="AE300" s="1"/>
  <c r="AG300" s="1"/>
  <c r="AI300" s="1"/>
  <c r="AK300" s="1"/>
  <c r="AM300" s="1"/>
  <c r="AO300" s="1"/>
  <c r="W292"/>
  <c r="Y292" s="1"/>
  <c r="AA292" s="1"/>
  <c r="AC292" s="1"/>
  <c r="AE292" s="1"/>
  <c r="AG292" s="1"/>
  <c r="AI292" s="1"/>
  <c r="AK292" s="1"/>
  <c r="AM292" s="1"/>
  <c r="AO292" s="1"/>
  <c r="U29"/>
  <c r="W288"/>
  <c r="Y288" s="1"/>
  <c r="AA288" s="1"/>
  <c r="AC288" s="1"/>
  <c r="AE288" s="1"/>
  <c r="AG288" s="1"/>
  <c r="AI288" s="1"/>
  <c r="AK288" s="1"/>
  <c r="AM288" s="1"/>
  <c r="AO288" s="1"/>
  <c r="U27"/>
  <c r="W286"/>
  <c r="Y286" s="1"/>
  <c r="AA286" s="1"/>
  <c r="AC286" s="1"/>
  <c r="AE286" s="1"/>
  <c r="AG286" s="1"/>
  <c r="AI286" s="1"/>
  <c r="AK286" s="1"/>
  <c r="AM286" s="1"/>
  <c r="AO286" s="1"/>
  <c r="U25"/>
  <c r="AP25" s="1"/>
  <c r="X276"/>
  <c r="Y276" s="1"/>
  <c r="AA276" s="1"/>
  <c r="AC276" s="1"/>
  <c r="AE276" s="1"/>
  <c r="AG276" s="1"/>
  <c r="AI276" s="1"/>
  <c r="AK276" s="1"/>
  <c r="AM276" s="1"/>
  <c r="AO276" s="1"/>
  <c r="W272"/>
  <c r="Y272" s="1"/>
  <c r="AA272" s="1"/>
  <c r="AC272" s="1"/>
  <c r="AE272" s="1"/>
  <c r="AG272" s="1"/>
  <c r="AI272" s="1"/>
  <c r="AK272" s="1"/>
  <c r="AM272" s="1"/>
  <c r="AO272" s="1"/>
  <c r="U52"/>
  <c r="X228"/>
  <c r="Y228" s="1"/>
  <c r="AC198"/>
  <c r="AE198" s="1"/>
  <c r="AG198" s="1"/>
  <c r="AI198" s="1"/>
  <c r="AK198" s="1"/>
  <c r="AM198" s="1"/>
  <c r="AO198" s="1"/>
  <c r="AB198"/>
  <c r="BB198" s="1"/>
  <c r="AB182"/>
  <c r="AC182" s="1"/>
  <c r="AE182" s="1"/>
  <c r="AG182" s="1"/>
  <c r="AI182" s="1"/>
  <c r="AK182" s="1"/>
  <c r="AM182" s="1"/>
  <c r="AO182" s="1"/>
  <c r="AB180"/>
  <c r="AC180" s="1"/>
  <c r="AE180" s="1"/>
  <c r="AG180" s="1"/>
  <c r="AI180" s="1"/>
  <c r="AK180" s="1"/>
  <c r="AM180" s="1"/>
  <c r="AO180" s="1"/>
  <c r="AB132"/>
  <c r="AC132" s="1"/>
  <c r="AB97"/>
  <c r="AC97" s="1"/>
  <c r="AE97" s="1"/>
  <c r="AG97" s="1"/>
  <c r="AI97" s="1"/>
  <c r="AK97" s="1"/>
  <c r="AM97" s="1"/>
  <c r="AO97" s="1"/>
  <c r="AB125"/>
  <c r="AC125" s="1"/>
  <c r="AE125" s="1"/>
  <c r="AG125" s="1"/>
  <c r="AI125" s="1"/>
  <c r="AK125" s="1"/>
  <c r="AM125" s="1"/>
  <c r="AO125" s="1"/>
  <c r="AD121"/>
  <c r="AE121" s="1"/>
  <c r="AG121" s="1"/>
  <c r="AI121" s="1"/>
  <c r="AK121" s="1"/>
  <c r="AM121" s="1"/>
  <c r="AO121" s="1"/>
  <c r="AB76"/>
  <c r="AC76" s="1"/>
  <c r="AE76" s="1"/>
  <c r="AG76" s="1"/>
  <c r="AI76" s="1"/>
  <c r="AK76" s="1"/>
  <c r="AM76" s="1"/>
  <c r="AO76" s="1"/>
  <c r="X72"/>
  <c r="Y72" s="1"/>
  <c r="AA72" s="1"/>
  <c r="AC72" s="1"/>
  <c r="AE72" s="1"/>
  <c r="AG72" s="1"/>
  <c r="AI72" s="1"/>
  <c r="AK72" s="1"/>
  <c r="AM72" s="1"/>
  <c r="AO72" s="1"/>
  <c r="C163"/>
  <c r="BM162"/>
  <c r="BK162"/>
  <c r="BG162"/>
  <c r="BC162"/>
  <c r="BE162"/>
  <c r="BA162"/>
  <c r="AW162"/>
  <c r="AU162"/>
  <c r="AQ162"/>
  <c r="AY162"/>
  <c r="BI162"/>
  <c r="AS162"/>
  <c r="C601"/>
  <c r="BM600"/>
  <c r="BK600"/>
  <c r="BI600"/>
  <c r="BG600"/>
  <c r="BC600"/>
  <c r="BA600"/>
  <c r="AY600"/>
  <c r="AW600"/>
  <c r="AU600"/>
  <c r="AQ600"/>
  <c r="AS600"/>
  <c r="BE600"/>
  <c r="C199"/>
  <c r="BM198"/>
  <c r="BK198"/>
  <c r="BI198"/>
  <c r="BG198"/>
  <c r="BC198"/>
  <c r="BA198"/>
  <c r="AW198"/>
  <c r="AU198"/>
  <c r="AQ198"/>
  <c r="AY198"/>
  <c r="AS198"/>
  <c r="BE198"/>
  <c r="U138"/>
  <c r="S137"/>
  <c r="Q65"/>
  <c r="Q62"/>
  <c r="Q12" s="1"/>
  <c r="BL84"/>
  <c r="BF84"/>
  <c r="BH84"/>
  <c r="BJ84"/>
  <c r="BJ85"/>
  <c r="BL85"/>
  <c r="BN85"/>
  <c r="V4"/>
  <c r="Z4"/>
  <c r="D3"/>
  <c r="G3"/>
  <c r="H3"/>
  <c r="I3"/>
  <c r="J3"/>
  <c r="K3"/>
  <c r="L3"/>
  <c r="M3"/>
  <c r="N3"/>
  <c r="O3"/>
  <c r="BQ4"/>
  <c r="AW477" l="1"/>
  <c r="AX477"/>
  <c r="Y333"/>
  <c r="AA333" s="1"/>
  <c r="AC333" s="1"/>
  <c r="AE333" s="1"/>
  <c r="AG333" s="1"/>
  <c r="AI333" s="1"/>
  <c r="AK333" s="1"/>
  <c r="AM333" s="1"/>
  <c r="AO333" s="1"/>
  <c r="AP333"/>
  <c r="Y373"/>
  <c r="AA373" s="1"/>
  <c r="AC373" s="1"/>
  <c r="AE373" s="1"/>
  <c r="AG373" s="1"/>
  <c r="AI373" s="1"/>
  <c r="AK373" s="1"/>
  <c r="AM373" s="1"/>
  <c r="AO373" s="1"/>
  <c r="Y477"/>
  <c r="C200"/>
  <c r="BI199"/>
  <c r="BM199"/>
  <c r="BK199"/>
  <c r="BE199"/>
  <c r="AY199"/>
  <c r="AS199"/>
  <c r="AW199"/>
  <c r="AQ199"/>
  <c r="BG199"/>
  <c r="BC199"/>
  <c r="AU199"/>
  <c r="BN199"/>
  <c r="BJ199"/>
  <c r="BD199"/>
  <c r="BL199"/>
  <c r="BH199"/>
  <c r="BF199"/>
  <c r="AZ199"/>
  <c r="AV199"/>
  <c r="AX199"/>
  <c r="AT199"/>
  <c r="AR199"/>
  <c r="S199"/>
  <c r="U199" s="1"/>
  <c r="W199" s="1"/>
  <c r="Y392"/>
  <c r="AA392" s="1"/>
  <c r="AC392" s="1"/>
  <c r="AE392" s="1"/>
  <c r="AG392" s="1"/>
  <c r="AI392" s="1"/>
  <c r="AK392" s="1"/>
  <c r="AM392" s="1"/>
  <c r="AO392" s="1"/>
  <c r="AJ413"/>
  <c r="AJ417"/>
  <c r="AJ423"/>
  <c r="AJ431"/>
  <c r="W526"/>
  <c r="Y526" s="1"/>
  <c r="AA526" s="1"/>
  <c r="AC526" s="1"/>
  <c r="AE526" s="1"/>
  <c r="AG526" s="1"/>
  <c r="AI526" s="1"/>
  <c r="AK526" s="1"/>
  <c r="AM526" s="1"/>
  <c r="AO526" s="1"/>
  <c r="U58"/>
  <c r="W179"/>
  <c r="Y179" s="1"/>
  <c r="AA179" s="1"/>
  <c r="U31"/>
  <c r="W185"/>
  <c r="Y185" s="1"/>
  <c r="AA185" s="1"/>
  <c r="AC185" s="1"/>
  <c r="AE185" s="1"/>
  <c r="AG185" s="1"/>
  <c r="AI185" s="1"/>
  <c r="AK185" s="1"/>
  <c r="AM185" s="1"/>
  <c r="AO185" s="1"/>
  <c r="U19"/>
  <c r="Z231"/>
  <c r="AA231" s="1"/>
  <c r="AC231" s="1"/>
  <c r="AE231" s="1"/>
  <c r="AG231" s="1"/>
  <c r="AI231" s="1"/>
  <c r="AK231" s="1"/>
  <c r="AM231" s="1"/>
  <c r="AO231" s="1"/>
  <c r="BI601"/>
  <c r="BE601"/>
  <c r="BC601"/>
  <c r="BA601"/>
  <c r="AY601"/>
  <c r="BM601"/>
  <c r="BK601"/>
  <c r="BG601"/>
  <c r="AS601"/>
  <c r="AW601"/>
  <c r="AU601"/>
  <c r="AQ601"/>
  <c r="AW72"/>
  <c r="AX72"/>
  <c r="BA76"/>
  <c r="BB76"/>
  <c r="BC121"/>
  <c r="BD121"/>
  <c r="BA125"/>
  <c r="BB125"/>
  <c r="BA97"/>
  <c r="BB97"/>
  <c r="BA132"/>
  <c r="BB132"/>
  <c r="BA180"/>
  <c r="BB180"/>
  <c r="BA182"/>
  <c r="BB182"/>
  <c r="AW228"/>
  <c r="AX228"/>
  <c r="AW276"/>
  <c r="AX276"/>
  <c r="AW300"/>
  <c r="AX300"/>
  <c r="BI370"/>
  <c r="BJ370"/>
  <c r="BI378"/>
  <c r="BJ378"/>
  <c r="AY390"/>
  <c r="AZ390"/>
  <c r="BI394"/>
  <c r="BJ394"/>
  <c r="AY413"/>
  <c r="AZ413"/>
  <c r="AW415"/>
  <c r="AX415"/>
  <c r="AY417"/>
  <c r="AZ417"/>
  <c r="AW421"/>
  <c r="AX421"/>
  <c r="AW423"/>
  <c r="AX423"/>
  <c r="AW429"/>
  <c r="AX429"/>
  <c r="AW431"/>
  <c r="AX431"/>
  <c r="BI435"/>
  <c r="BJ435"/>
  <c r="BI437"/>
  <c r="BJ437"/>
  <c r="AW445"/>
  <c r="AX445"/>
  <c r="AW447"/>
  <c r="AX447"/>
  <c r="BI454"/>
  <c r="BJ454"/>
  <c r="AW458"/>
  <c r="AX458"/>
  <c r="BI464"/>
  <c r="BJ464"/>
  <c r="BI478"/>
  <c r="BJ478"/>
  <c r="BI480"/>
  <c r="BJ480"/>
  <c r="BI482"/>
  <c r="BJ482"/>
  <c r="BI484"/>
  <c r="BJ484"/>
  <c r="BI490"/>
  <c r="BJ490"/>
  <c r="BI492"/>
  <c r="BJ492"/>
  <c r="BI496"/>
  <c r="BJ496"/>
  <c r="BI498"/>
  <c r="BJ498"/>
  <c r="AW518"/>
  <c r="AX518"/>
  <c r="BI563"/>
  <c r="BJ563"/>
  <c r="BI106"/>
  <c r="BJ106"/>
  <c r="BA143"/>
  <c r="BB143"/>
  <c r="BA146"/>
  <c r="BB146"/>
  <c r="BA156"/>
  <c r="BB156"/>
  <c r="BA212"/>
  <c r="BB212"/>
  <c r="AW223"/>
  <c r="AX223"/>
  <c r="BC225"/>
  <c r="BD225"/>
  <c r="AW231"/>
  <c r="AX231"/>
  <c r="AW277"/>
  <c r="AX277"/>
  <c r="AW301"/>
  <c r="AX301"/>
  <c r="AY346"/>
  <c r="AZ346"/>
  <c r="AY371"/>
  <c r="AZ371"/>
  <c r="AY381"/>
  <c r="AZ381"/>
  <c r="AY391"/>
  <c r="AZ391"/>
  <c r="BI395"/>
  <c r="BJ395"/>
  <c r="AY405"/>
  <c r="AZ405"/>
  <c r="AY414"/>
  <c r="AZ414"/>
  <c r="AW416"/>
  <c r="AX416"/>
  <c r="AW420"/>
  <c r="AX420"/>
  <c r="AW422"/>
  <c r="AX422"/>
  <c r="AW424"/>
  <c r="AX424"/>
  <c r="AY426"/>
  <c r="AZ426"/>
  <c r="AW428"/>
  <c r="AX428"/>
  <c r="AW430"/>
  <c r="AX430"/>
  <c r="BI432"/>
  <c r="BJ432"/>
  <c r="BI434"/>
  <c r="BJ434"/>
  <c r="BI436"/>
  <c r="BJ436"/>
  <c r="AY440"/>
  <c r="AZ440"/>
  <c r="AW442"/>
  <c r="AX442"/>
  <c r="AW444"/>
  <c r="AX444"/>
  <c r="AW446"/>
  <c r="AX446"/>
  <c r="AW448"/>
  <c r="AX448"/>
  <c r="BI455"/>
  <c r="BJ455"/>
  <c r="BI457"/>
  <c r="BJ457"/>
  <c r="BI463"/>
  <c r="BJ463"/>
  <c r="BI479"/>
  <c r="BJ479"/>
  <c r="BI481"/>
  <c r="BJ481"/>
  <c r="BI483"/>
  <c r="BJ483"/>
  <c r="BI485"/>
  <c r="BJ485"/>
  <c r="BI487"/>
  <c r="BJ487"/>
  <c r="BI493"/>
  <c r="BJ493"/>
  <c r="BI495"/>
  <c r="BJ495"/>
  <c r="BI497"/>
  <c r="BJ497"/>
  <c r="BI499"/>
  <c r="BJ499"/>
  <c r="AW503"/>
  <c r="AX503"/>
  <c r="AW505"/>
  <c r="AX505"/>
  <c r="AU507"/>
  <c r="AV507"/>
  <c r="AW515"/>
  <c r="AX515"/>
  <c r="AY519"/>
  <c r="AZ519"/>
  <c r="AY521"/>
  <c r="AZ521"/>
  <c r="AW523"/>
  <c r="AX523"/>
  <c r="AW537"/>
  <c r="AX537"/>
  <c r="BI163"/>
  <c r="BE163"/>
  <c r="BA163"/>
  <c r="BG163"/>
  <c r="BC163"/>
  <c r="AY163"/>
  <c r="AS163"/>
  <c r="AU163"/>
  <c r="BM163"/>
  <c r="BK163"/>
  <c r="AW163"/>
  <c r="AQ163"/>
  <c r="BL163"/>
  <c r="BH163"/>
  <c r="BF163"/>
  <c r="AZ163"/>
  <c r="BN163"/>
  <c r="BJ163"/>
  <c r="BD163"/>
  <c r="BB163"/>
  <c r="AX163"/>
  <c r="AT163"/>
  <c r="AR163"/>
  <c r="S163"/>
  <c r="U163" s="1"/>
  <c r="W163" s="1"/>
  <c r="Y163" s="1"/>
  <c r="AA163" s="1"/>
  <c r="AC163" s="1"/>
  <c r="AE163" s="1"/>
  <c r="AG163" s="1"/>
  <c r="AI163" s="1"/>
  <c r="AK163" s="1"/>
  <c r="AM163" s="1"/>
  <c r="AO163" s="1"/>
  <c r="AV163"/>
  <c r="AD132"/>
  <c r="AE132" s="1"/>
  <c r="AG132" s="1"/>
  <c r="AI132" s="1"/>
  <c r="AK132" s="1"/>
  <c r="AM132" s="1"/>
  <c r="AO132" s="1"/>
  <c r="Z228"/>
  <c r="AA228" s="1"/>
  <c r="AC228" s="1"/>
  <c r="AE228" s="1"/>
  <c r="AG228" s="1"/>
  <c r="AI228" s="1"/>
  <c r="AK228" s="1"/>
  <c r="AM228" s="1"/>
  <c r="AO228" s="1"/>
  <c r="W314"/>
  <c r="Y314" s="1"/>
  <c r="AA314" s="1"/>
  <c r="AC314" s="1"/>
  <c r="AE314" s="1"/>
  <c r="AG314" s="1"/>
  <c r="AI314" s="1"/>
  <c r="AK314" s="1"/>
  <c r="AM314" s="1"/>
  <c r="AO314" s="1"/>
  <c r="U53"/>
  <c r="W352"/>
  <c r="Y352" s="1"/>
  <c r="AA352" s="1"/>
  <c r="AC352" s="1"/>
  <c r="AE352" s="1"/>
  <c r="AG352" s="1"/>
  <c r="AI352" s="1"/>
  <c r="AK352" s="1"/>
  <c r="AM352" s="1"/>
  <c r="AO352" s="1"/>
  <c r="U48"/>
  <c r="AJ415"/>
  <c r="AK415" s="1"/>
  <c r="AM415" s="1"/>
  <c r="AO415" s="1"/>
  <c r="AJ421"/>
  <c r="AK421" s="1"/>
  <c r="AM421" s="1"/>
  <c r="AO421" s="1"/>
  <c r="AJ429"/>
  <c r="AK429" s="1"/>
  <c r="AM429" s="1"/>
  <c r="AO429" s="1"/>
  <c r="AJ458"/>
  <c r="AK458" s="1"/>
  <c r="AM458" s="1"/>
  <c r="AO458" s="1"/>
  <c r="W460"/>
  <c r="U34"/>
  <c r="W462"/>
  <c r="U35"/>
  <c r="W474"/>
  <c r="U40"/>
  <c r="W476"/>
  <c r="U42"/>
  <c r="W309"/>
  <c r="Y309" s="1"/>
  <c r="AA309" s="1"/>
  <c r="AC309" s="1"/>
  <c r="AE309" s="1"/>
  <c r="AG309" s="1"/>
  <c r="AI309" s="1"/>
  <c r="AK309" s="1"/>
  <c r="AM309" s="1"/>
  <c r="AO309" s="1"/>
  <c r="U55"/>
  <c r="AB346"/>
  <c r="AC346" s="1"/>
  <c r="AE346" s="1"/>
  <c r="AG346" s="1"/>
  <c r="AI346" s="1"/>
  <c r="W353"/>
  <c r="Y353" s="1"/>
  <c r="AA353" s="1"/>
  <c r="AC353" s="1"/>
  <c r="AE353" s="1"/>
  <c r="AG353" s="1"/>
  <c r="AI353" s="1"/>
  <c r="AK353" s="1"/>
  <c r="AM353" s="1"/>
  <c r="AO353" s="1"/>
  <c r="U47"/>
  <c r="W379"/>
  <c r="U46"/>
  <c r="AJ381"/>
  <c r="AK381" s="1"/>
  <c r="AM381" s="1"/>
  <c r="AO381" s="1"/>
  <c r="W387"/>
  <c r="Y387" s="1"/>
  <c r="AA387" s="1"/>
  <c r="AC387" s="1"/>
  <c r="AE387" s="1"/>
  <c r="AG387" s="1"/>
  <c r="AI387" s="1"/>
  <c r="AK387" s="1"/>
  <c r="AM387" s="1"/>
  <c r="AO387" s="1"/>
  <c r="U44"/>
  <c r="AP44" s="1"/>
  <c r="W389"/>
  <c r="Y389" s="1"/>
  <c r="AA389" s="1"/>
  <c r="AC389" s="1"/>
  <c r="AE389" s="1"/>
  <c r="AG389" s="1"/>
  <c r="AI389" s="1"/>
  <c r="AK389" s="1"/>
  <c r="AM389" s="1"/>
  <c r="AO389" s="1"/>
  <c r="U45"/>
  <c r="U50"/>
  <c r="AJ414"/>
  <c r="AK414" s="1"/>
  <c r="AM414" s="1"/>
  <c r="AO414" s="1"/>
  <c r="AK416"/>
  <c r="AM416" s="1"/>
  <c r="AO416" s="1"/>
  <c r="AJ416"/>
  <c r="AJ420"/>
  <c r="AK420" s="1"/>
  <c r="AM420" s="1"/>
  <c r="AO420" s="1"/>
  <c r="AJ422"/>
  <c r="AK422" s="1"/>
  <c r="AM422" s="1"/>
  <c r="AO422" s="1"/>
  <c r="AJ424"/>
  <c r="AK424" s="1"/>
  <c r="AM424" s="1"/>
  <c r="AO424" s="1"/>
  <c r="AJ426"/>
  <c r="AK426" s="1"/>
  <c r="AM426" s="1"/>
  <c r="AO426" s="1"/>
  <c r="AJ430"/>
  <c r="AK430" s="1"/>
  <c r="AM430" s="1"/>
  <c r="AO430" s="1"/>
  <c r="AJ440"/>
  <c r="AK440" s="1"/>
  <c r="AM440" s="1"/>
  <c r="AO440" s="1"/>
  <c r="Z442"/>
  <c r="AA442" s="1"/>
  <c r="AC442" s="1"/>
  <c r="AE442" s="1"/>
  <c r="AG442" s="1"/>
  <c r="AI442" s="1"/>
  <c r="Z444"/>
  <c r="AA444" s="1"/>
  <c r="AC444" s="1"/>
  <c r="AE444" s="1"/>
  <c r="AG444" s="1"/>
  <c r="AI444" s="1"/>
  <c r="AJ446"/>
  <c r="AK446" s="1"/>
  <c r="AM446" s="1"/>
  <c r="AO446" s="1"/>
  <c r="W461"/>
  <c r="U36"/>
  <c r="W473"/>
  <c r="U39"/>
  <c r="W475"/>
  <c r="U41"/>
  <c r="AK503"/>
  <c r="AM503" s="1"/>
  <c r="AO503" s="1"/>
  <c r="AJ503"/>
  <c r="AJ505"/>
  <c r="AK505" s="1"/>
  <c r="AM505" s="1"/>
  <c r="AO505" s="1"/>
  <c r="X507"/>
  <c r="Y507" s="1"/>
  <c r="AK515"/>
  <c r="AM515" s="1"/>
  <c r="AO515" s="1"/>
  <c r="AJ515"/>
  <c r="W525"/>
  <c r="Y525" s="1"/>
  <c r="AA525" s="1"/>
  <c r="AC525" s="1"/>
  <c r="AE525" s="1"/>
  <c r="AG525" s="1"/>
  <c r="AI525" s="1"/>
  <c r="AK525" s="1"/>
  <c r="AM525" s="1"/>
  <c r="AO525" s="1"/>
  <c r="U57"/>
  <c r="W527"/>
  <c r="Y527" s="1"/>
  <c r="AA527" s="1"/>
  <c r="AC527" s="1"/>
  <c r="AE527" s="1"/>
  <c r="AG527" s="1"/>
  <c r="AI527" s="1"/>
  <c r="AK527" s="1"/>
  <c r="AM527" s="1"/>
  <c r="AO527" s="1"/>
  <c r="U59"/>
  <c r="Y537"/>
  <c r="BN62"/>
  <c r="BL62"/>
  <c r="BJ62"/>
  <c r="BF62"/>
  <c r="BD62"/>
  <c r="BH62"/>
  <c r="BB62"/>
  <c r="AZ62"/>
  <c r="AX62"/>
  <c r="AV62"/>
  <c r="AT62"/>
  <c r="AR62"/>
  <c r="BH65"/>
  <c r="BB65"/>
  <c r="AZ65"/>
  <c r="AX65"/>
  <c r="AV65"/>
  <c r="AT65"/>
  <c r="AR65"/>
  <c r="BN65"/>
  <c r="BL65"/>
  <c r="BJ65"/>
  <c r="BF65"/>
  <c r="BD65"/>
  <c r="W138"/>
  <c r="U137"/>
  <c r="AN4"/>
  <c r="T4"/>
  <c r="X4"/>
  <c r="AB4"/>
  <c r="AD4"/>
  <c r="AF4"/>
  <c r="AH4"/>
  <c r="AJ4"/>
  <c r="AL4"/>
  <c r="R4"/>
  <c r="Y138" l="1"/>
  <c r="AA138" s="1"/>
  <c r="AC138" s="1"/>
  <c r="AE138" s="1"/>
  <c r="AG138" s="1"/>
  <c r="AI138" s="1"/>
  <c r="AK138" s="1"/>
  <c r="AM138" s="1"/>
  <c r="AO138" s="1"/>
  <c r="AP138"/>
  <c r="Y379"/>
  <c r="AP379"/>
  <c r="Y475"/>
  <c r="AA475" s="1"/>
  <c r="AC475" s="1"/>
  <c r="AE475" s="1"/>
  <c r="AG475" s="1"/>
  <c r="AI475" s="1"/>
  <c r="AP475"/>
  <c r="Y473"/>
  <c r="AA473" s="1"/>
  <c r="AC473" s="1"/>
  <c r="AE473" s="1"/>
  <c r="AG473" s="1"/>
  <c r="AI473" s="1"/>
  <c r="AP473"/>
  <c r="Y461"/>
  <c r="Z461" s="1"/>
  <c r="AP461"/>
  <c r="Y476"/>
  <c r="AA476" s="1"/>
  <c r="AC476" s="1"/>
  <c r="AE476" s="1"/>
  <c r="AG476" s="1"/>
  <c r="AI476" s="1"/>
  <c r="AP476"/>
  <c r="Y474"/>
  <c r="AA474" s="1"/>
  <c r="AC474" s="1"/>
  <c r="AE474" s="1"/>
  <c r="AG474" s="1"/>
  <c r="AI474" s="1"/>
  <c r="AJ474" s="1"/>
  <c r="AK474" s="1"/>
  <c r="AM474" s="1"/>
  <c r="AO474" s="1"/>
  <c r="AP474"/>
  <c r="Y462"/>
  <c r="AA462" s="1"/>
  <c r="AC462" s="1"/>
  <c r="AE462" s="1"/>
  <c r="AG462" s="1"/>
  <c r="AI462" s="1"/>
  <c r="AK462" s="1"/>
  <c r="AM462" s="1"/>
  <c r="AO462" s="1"/>
  <c r="AP462"/>
  <c r="Y460"/>
  <c r="AA460" s="1"/>
  <c r="AC460" s="1"/>
  <c r="AE460" s="1"/>
  <c r="AG460" s="1"/>
  <c r="AI460" s="1"/>
  <c r="AP460"/>
  <c r="Y199"/>
  <c r="AA199" s="1"/>
  <c r="AB199" s="1"/>
  <c r="AC199" s="1"/>
  <c r="AE199" s="1"/>
  <c r="AG199" s="1"/>
  <c r="AI199" s="1"/>
  <c r="AK199" s="1"/>
  <c r="AM199" s="1"/>
  <c r="AO199" s="1"/>
  <c r="AP199"/>
  <c r="Z477"/>
  <c r="AA477" s="1"/>
  <c r="AJ475"/>
  <c r="AJ444"/>
  <c r="AK444" s="1"/>
  <c r="AM444" s="1"/>
  <c r="AO444" s="1"/>
  <c r="AJ346"/>
  <c r="AK346" s="1"/>
  <c r="AM346" s="1"/>
  <c r="AO346" s="1"/>
  <c r="AJ476"/>
  <c r="AK476" s="1"/>
  <c r="AM476" s="1"/>
  <c r="AO476" s="1"/>
  <c r="AJ460"/>
  <c r="AK460" s="1"/>
  <c r="AM460" s="1"/>
  <c r="AO460" s="1"/>
  <c r="AY231"/>
  <c r="AZ231"/>
  <c r="BI431"/>
  <c r="BJ431"/>
  <c r="BI423"/>
  <c r="BJ423"/>
  <c r="BI417"/>
  <c r="BJ417"/>
  <c r="BI413"/>
  <c r="BJ413"/>
  <c r="Z537"/>
  <c r="AA537" s="1"/>
  <c r="AC537" s="1"/>
  <c r="AE537" s="1"/>
  <c r="AG537" s="1"/>
  <c r="AI537" s="1"/>
  <c r="Z507"/>
  <c r="AA507" s="1"/>
  <c r="AC507" s="1"/>
  <c r="AE507" s="1"/>
  <c r="AG507" s="1"/>
  <c r="AI507" s="1"/>
  <c r="AJ473"/>
  <c r="AK473" s="1"/>
  <c r="AM473" s="1"/>
  <c r="AO473" s="1"/>
  <c r="AJ442"/>
  <c r="AK442" s="1"/>
  <c r="AM442" s="1"/>
  <c r="AO442" s="1"/>
  <c r="Y393"/>
  <c r="X393"/>
  <c r="AA379"/>
  <c r="AC379" s="1"/>
  <c r="BI515"/>
  <c r="BJ515"/>
  <c r="AW507"/>
  <c r="AX507"/>
  <c r="BI505"/>
  <c r="BJ505"/>
  <c r="BI503"/>
  <c r="BJ503"/>
  <c r="BI446"/>
  <c r="BJ446"/>
  <c r="AY444"/>
  <c r="AZ444"/>
  <c r="AY442"/>
  <c r="AZ442"/>
  <c r="BI440"/>
  <c r="BJ440"/>
  <c r="BI430"/>
  <c r="BJ430"/>
  <c r="BI426"/>
  <c r="BJ426"/>
  <c r="BI424"/>
  <c r="BJ424"/>
  <c r="BI422"/>
  <c r="BJ422"/>
  <c r="BI420"/>
  <c r="BJ420"/>
  <c r="BI416"/>
  <c r="BJ416"/>
  <c r="BI414"/>
  <c r="BJ414"/>
  <c r="BI381"/>
  <c r="BJ381"/>
  <c r="BA346"/>
  <c r="BB346"/>
  <c r="BI458"/>
  <c r="BJ458"/>
  <c r="BI429"/>
  <c r="BJ429"/>
  <c r="BI421"/>
  <c r="BJ421"/>
  <c r="BI415"/>
  <c r="BJ415"/>
  <c r="AY228"/>
  <c r="AZ228"/>
  <c r="BC132"/>
  <c r="BD132"/>
  <c r="AB179"/>
  <c r="AC179" s="1"/>
  <c r="AE179" s="1"/>
  <c r="AG179" s="1"/>
  <c r="AI179" s="1"/>
  <c r="AK179" s="1"/>
  <c r="AM179" s="1"/>
  <c r="AO179" s="1"/>
  <c r="AK431"/>
  <c r="AM431" s="1"/>
  <c r="AO431" s="1"/>
  <c r="AK423"/>
  <c r="AM423" s="1"/>
  <c r="AO423" s="1"/>
  <c r="AK417"/>
  <c r="AM417" s="1"/>
  <c r="AO417" s="1"/>
  <c r="AK413"/>
  <c r="AM413" s="1"/>
  <c r="AO413" s="1"/>
  <c r="C201"/>
  <c r="BM200"/>
  <c r="BK200"/>
  <c r="BG200"/>
  <c r="BC200"/>
  <c r="BI200"/>
  <c r="BE200"/>
  <c r="AY200"/>
  <c r="AW200"/>
  <c r="AU200"/>
  <c r="AQ200"/>
  <c r="AS200"/>
  <c r="BL200"/>
  <c r="BH200"/>
  <c r="BF200"/>
  <c r="AZ200"/>
  <c r="BN200"/>
  <c r="BJ200"/>
  <c r="BD200"/>
  <c r="AX200"/>
  <c r="AT200"/>
  <c r="AR200"/>
  <c r="S200"/>
  <c r="U200" s="1"/>
  <c r="W200" s="1"/>
  <c r="AP200" s="1"/>
  <c r="AV200"/>
  <c r="BN12"/>
  <c r="BL12"/>
  <c r="BJ12"/>
  <c r="BF12"/>
  <c r="BD12"/>
  <c r="BH12"/>
  <c r="BB12"/>
  <c r="AZ12"/>
  <c r="AX12"/>
  <c r="AV12"/>
  <c r="AT12"/>
  <c r="AR12"/>
  <c r="BN546"/>
  <c r="BL546"/>
  <c r="BJ546"/>
  <c r="BH546"/>
  <c r="BF546"/>
  <c r="BD546"/>
  <c r="BB546"/>
  <c r="AZ546"/>
  <c r="AX546"/>
  <c r="AV546"/>
  <c r="AT546"/>
  <c r="AR546"/>
  <c r="S546"/>
  <c r="U546" s="1"/>
  <c r="W546" s="1"/>
  <c r="Y546" s="1"/>
  <c r="AA546" s="1"/>
  <c r="AC546" s="1"/>
  <c r="AE546" s="1"/>
  <c r="AG546" s="1"/>
  <c r="AI546" s="1"/>
  <c r="AK546" s="1"/>
  <c r="AM546" s="1"/>
  <c r="AO546" s="1"/>
  <c r="BB539"/>
  <c r="AZ539"/>
  <c r="BN539"/>
  <c r="BL539"/>
  <c r="BJ539"/>
  <c r="BH539"/>
  <c r="BF539"/>
  <c r="BD539"/>
  <c r="AX539"/>
  <c r="AV539"/>
  <c r="AT539"/>
  <c r="AR539"/>
  <c r="S539"/>
  <c r="U539" s="1"/>
  <c r="W539" s="1"/>
  <c r="Y539" s="1"/>
  <c r="AA539" s="1"/>
  <c r="AC539" s="1"/>
  <c r="AE539" s="1"/>
  <c r="AG539" s="1"/>
  <c r="AI539" s="1"/>
  <c r="AK539" s="1"/>
  <c r="AM539" s="1"/>
  <c r="AO539" s="1"/>
  <c r="B412"/>
  <c r="B363"/>
  <c r="S201" l="1"/>
  <c r="U201" s="1"/>
  <c r="W201" s="1"/>
  <c r="AP201" s="1"/>
  <c r="AB477"/>
  <c r="AY477"/>
  <c r="AZ477"/>
  <c r="Y200"/>
  <c r="AA200" s="1"/>
  <c r="BA179"/>
  <c r="BB179"/>
  <c r="AW393"/>
  <c r="AX393"/>
  <c r="BI442"/>
  <c r="BJ442"/>
  <c r="BI473"/>
  <c r="BJ473"/>
  <c r="AY507"/>
  <c r="AZ507"/>
  <c r="AY537"/>
  <c r="AZ537"/>
  <c r="BB199"/>
  <c r="BA199"/>
  <c r="BI460"/>
  <c r="BJ460"/>
  <c r="BI474"/>
  <c r="BJ474"/>
  <c r="BI476"/>
  <c r="BJ476"/>
  <c r="BI346"/>
  <c r="BJ346"/>
  <c r="BI444"/>
  <c r="BJ444"/>
  <c r="AY461"/>
  <c r="AZ461"/>
  <c r="BI475"/>
  <c r="BJ475"/>
  <c r="AB200"/>
  <c r="AC200" s="1"/>
  <c r="AE200" s="1"/>
  <c r="AG200" s="1"/>
  <c r="AI200" s="1"/>
  <c r="AK200" s="1"/>
  <c r="AM200" s="1"/>
  <c r="AO200" s="1"/>
  <c r="AC201"/>
  <c r="AE201" s="1"/>
  <c r="BI201"/>
  <c r="BE201"/>
  <c r="BA201"/>
  <c r="AY201"/>
  <c r="BM201"/>
  <c r="BK201"/>
  <c r="BG201"/>
  <c r="BC201"/>
  <c r="AS201"/>
  <c r="AW201"/>
  <c r="AU201"/>
  <c r="AQ201"/>
  <c r="Z393"/>
  <c r="AA393" s="1"/>
  <c r="AC393" s="1"/>
  <c r="AE393" s="1"/>
  <c r="AG393" s="1"/>
  <c r="AI393" s="1"/>
  <c r="AJ507"/>
  <c r="AK507" s="1"/>
  <c r="AM507" s="1"/>
  <c r="AO507" s="1"/>
  <c r="AJ537"/>
  <c r="AK537" s="1"/>
  <c r="AM537" s="1"/>
  <c r="AO537" s="1"/>
  <c r="AA461"/>
  <c r="AC461" s="1"/>
  <c r="AE461" s="1"/>
  <c r="AG461" s="1"/>
  <c r="AI461" s="1"/>
  <c r="AK475"/>
  <c r="AM475" s="1"/>
  <c r="AO475" s="1"/>
  <c r="BB321"/>
  <c r="AZ321"/>
  <c r="BN321"/>
  <c r="BL321"/>
  <c r="BJ321"/>
  <c r="BH321"/>
  <c r="BF321"/>
  <c r="BD321"/>
  <c r="AX321"/>
  <c r="AV321"/>
  <c r="AT321"/>
  <c r="AR321"/>
  <c r="S321"/>
  <c r="U321" s="1"/>
  <c r="W321" s="1"/>
  <c r="Y321" s="1"/>
  <c r="AA321" s="1"/>
  <c r="AC321" s="1"/>
  <c r="AE321" s="1"/>
  <c r="AG321" s="1"/>
  <c r="AI321" s="1"/>
  <c r="AK321" s="1"/>
  <c r="AM321" s="1"/>
  <c r="AO321" s="1"/>
  <c r="BN350"/>
  <c r="BL350"/>
  <c r="BJ350"/>
  <c r="BH350"/>
  <c r="BF350"/>
  <c r="BD350"/>
  <c r="BB350"/>
  <c r="AZ350"/>
  <c r="AX350"/>
  <c r="AV350"/>
  <c r="AT350"/>
  <c r="AR350"/>
  <c r="S350"/>
  <c r="U350" s="1"/>
  <c r="W350" s="1"/>
  <c r="Y350" s="1"/>
  <c r="AA350" s="1"/>
  <c r="AC350" s="1"/>
  <c r="AE350" s="1"/>
  <c r="AG350" s="1"/>
  <c r="AI350" s="1"/>
  <c r="AK350" s="1"/>
  <c r="AM350" s="1"/>
  <c r="AO350" s="1"/>
  <c r="BN599"/>
  <c r="BL599"/>
  <c r="BJ599"/>
  <c r="BH599"/>
  <c r="BF599"/>
  <c r="BD599"/>
  <c r="BB599"/>
  <c r="AZ599"/>
  <c r="AX599"/>
  <c r="AV599"/>
  <c r="AT599"/>
  <c r="AR599"/>
  <c r="S599"/>
  <c r="U599" s="1"/>
  <c r="W599" s="1"/>
  <c r="BB409"/>
  <c r="AZ409"/>
  <c r="BN409"/>
  <c r="BL409"/>
  <c r="BJ409"/>
  <c r="BH409"/>
  <c r="BF409"/>
  <c r="BD409"/>
  <c r="AX409"/>
  <c r="AV409"/>
  <c r="AT409"/>
  <c r="AR409"/>
  <c r="S409"/>
  <c r="U409" s="1"/>
  <c r="W409" s="1"/>
  <c r="Y409" s="1"/>
  <c r="AA409" s="1"/>
  <c r="AC409" s="1"/>
  <c r="AE409" s="1"/>
  <c r="AG409" s="1"/>
  <c r="AI409" s="1"/>
  <c r="AK409" s="1"/>
  <c r="AM409" s="1"/>
  <c r="AO409" s="1"/>
  <c r="Y599" l="1"/>
  <c r="AA599" s="1"/>
  <c r="AC599" s="1"/>
  <c r="AE599" s="1"/>
  <c r="AG599" s="1"/>
  <c r="AI599" s="1"/>
  <c r="AK599" s="1"/>
  <c r="AM599" s="1"/>
  <c r="AO599" s="1"/>
  <c r="AP599"/>
  <c r="AD477"/>
  <c r="BA477"/>
  <c r="BB477"/>
  <c r="AC477"/>
  <c r="BI537"/>
  <c r="BJ537"/>
  <c r="BI507"/>
  <c r="BJ507"/>
  <c r="AY393"/>
  <c r="AZ393"/>
  <c r="BB200"/>
  <c r="BA200"/>
  <c r="AJ461"/>
  <c r="AJ393"/>
  <c r="BB600"/>
  <c r="AZ600"/>
  <c r="AX600"/>
  <c r="BN600"/>
  <c r="BL600"/>
  <c r="BJ600"/>
  <c r="BH600"/>
  <c r="BF600"/>
  <c r="BD600"/>
  <c r="AV600"/>
  <c r="AT600"/>
  <c r="AR600"/>
  <c r="S600"/>
  <c r="U600" s="1"/>
  <c r="W600" s="1"/>
  <c r="C144"/>
  <c r="BU68"/>
  <c r="Y600" l="1"/>
  <c r="AA600" s="1"/>
  <c r="AC600" s="1"/>
  <c r="AE600" s="1"/>
  <c r="AG600" s="1"/>
  <c r="AI600" s="1"/>
  <c r="AK600" s="1"/>
  <c r="AM600" s="1"/>
  <c r="AO600" s="1"/>
  <c r="AP600"/>
  <c r="AF477"/>
  <c r="BC477"/>
  <c r="BD477"/>
  <c r="AE477"/>
  <c r="BI393"/>
  <c r="BJ393"/>
  <c r="BI461"/>
  <c r="BJ461"/>
  <c r="BM144"/>
  <c r="BK144"/>
  <c r="BE144"/>
  <c r="BA144"/>
  <c r="AY144"/>
  <c r="AS144"/>
  <c r="AW144"/>
  <c r="BI144"/>
  <c r="BG144"/>
  <c r="BC144"/>
  <c r="AU144"/>
  <c r="AQ144"/>
  <c r="AK393"/>
  <c r="AM393" s="1"/>
  <c r="AO393" s="1"/>
  <c r="AK461"/>
  <c r="AM461" s="1"/>
  <c r="AO461" s="1"/>
  <c r="BN144"/>
  <c r="BL144"/>
  <c r="BJ144"/>
  <c r="BH144"/>
  <c r="BF144"/>
  <c r="BD144"/>
  <c r="BB144"/>
  <c r="AZ144"/>
  <c r="AX144"/>
  <c r="AV144"/>
  <c r="AT144"/>
  <c r="AR144"/>
  <c r="S144"/>
  <c r="U144" s="1"/>
  <c r="W144" s="1"/>
  <c r="Y144" s="1"/>
  <c r="AA144" s="1"/>
  <c r="AC144" s="1"/>
  <c r="AE144" s="1"/>
  <c r="AG144" s="1"/>
  <c r="AI144" s="1"/>
  <c r="AK144" s="1"/>
  <c r="AM144" s="1"/>
  <c r="AO144" s="1"/>
  <c r="BB161"/>
  <c r="AZ161"/>
  <c r="BN161"/>
  <c r="BL161"/>
  <c r="BJ161"/>
  <c r="BH161"/>
  <c r="BF161"/>
  <c r="BD161"/>
  <c r="AX161"/>
  <c r="AV161"/>
  <c r="AT161"/>
  <c r="AR161"/>
  <c r="S161"/>
  <c r="U161" s="1"/>
  <c r="W161" s="1"/>
  <c r="Y161" s="1"/>
  <c r="AA161" s="1"/>
  <c r="AC161" s="1"/>
  <c r="AE161" s="1"/>
  <c r="AG161" s="1"/>
  <c r="AI161" s="1"/>
  <c r="AK161" s="1"/>
  <c r="AM161" s="1"/>
  <c r="AO161" s="1"/>
  <c r="BN601"/>
  <c r="BL601"/>
  <c r="BJ601"/>
  <c r="BH601"/>
  <c r="BF601"/>
  <c r="BD601"/>
  <c r="BB601"/>
  <c r="AZ601"/>
  <c r="AX601"/>
  <c r="AV601"/>
  <c r="AT601"/>
  <c r="AR601"/>
  <c r="S601"/>
  <c r="U601" s="1"/>
  <c r="W601" s="1"/>
  <c r="B564"/>
  <c r="B344"/>
  <c r="B330"/>
  <c r="B266"/>
  <c r="B249"/>
  <c r="B238"/>
  <c r="B210"/>
  <c r="B189"/>
  <c r="Y601" l="1"/>
  <c r="AA601" s="1"/>
  <c r="AC601" s="1"/>
  <c r="AE601" s="1"/>
  <c r="AG601" s="1"/>
  <c r="AI601" s="1"/>
  <c r="AK601" s="1"/>
  <c r="AM601" s="1"/>
  <c r="AO601" s="1"/>
  <c r="AP601"/>
  <c r="AH477"/>
  <c r="BE477"/>
  <c r="BF477"/>
  <c r="AG477"/>
  <c r="BN213"/>
  <c r="BL213"/>
  <c r="BJ213"/>
  <c r="BH213"/>
  <c r="BF213"/>
  <c r="BD213"/>
  <c r="BB213"/>
  <c r="AZ213"/>
  <c r="AX213"/>
  <c r="AV213"/>
  <c r="AT213"/>
  <c r="AR213"/>
  <c r="S213"/>
  <c r="U213" s="1"/>
  <c r="W213" s="1"/>
  <c r="Y213" s="1"/>
  <c r="AA213" s="1"/>
  <c r="AC213" s="1"/>
  <c r="AE213" s="1"/>
  <c r="AG213" s="1"/>
  <c r="AI213" s="1"/>
  <c r="AK213" s="1"/>
  <c r="AM213" s="1"/>
  <c r="AO213" s="1"/>
  <c r="BN215"/>
  <c r="BL215"/>
  <c r="BJ215"/>
  <c r="BH215"/>
  <c r="BF215"/>
  <c r="BD215"/>
  <c r="BB215"/>
  <c r="AZ215"/>
  <c r="AX215"/>
  <c r="AV215"/>
  <c r="AT215"/>
  <c r="AR215"/>
  <c r="S215"/>
  <c r="U215" s="1"/>
  <c r="W215" s="1"/>
  <c r="Y215" s="1"/>
  <c r="AA215" s="1"/>
  <c r="AC215" s="1"/>
  <c r="AE215" s="1"/>
  <c r="AG215" s="1"/>
  <c r="AI215" s="1"/>
  <c r="AK215" s="1"/>
  <c r="AM215" s="1"/>
  <c r="AO215" s="1"/>
  <c r="AZ218"/>
  <c r="BN218"/>
  <c r="BL218"/>
  <c r="BJ218"/>
  <c r="BH218"/>
  <c r="BF218"/>
  <c r="BD218"/>
  <c r="AX218"/>
  <c r="AV218"/>
  <c r="AT218"/>
  <c r="AR218"/>
  <c r="S218"/>
  <c r="U218" s="1"/>
  <c r="W218" s="1"/>
  <c r="Y218" s="1"/>
  <c r="AA218" s="1"/>
  <c r="BB240"/>
  <c r="AZ240"/>
  <c r="BN240"/>
  <c r="BL240"/>
  <c r="BJ240"/>
  <c r="BH240"/>
  <c r="BF240"/>
  <c r="BD240"/>
  <c r="AX240"/>
  <c r="AV240"/>
  <c r="AT240"/>
  <c r="AR240"/>
  <c r="S240"/>
  <c r="U240" s="1"/>
  <c r="W240" s="1"/>
  <c r="Y240" s="1"/>
  <c r="AA240" s="1"/>
  <c r="AC240" s="1"/>
  <c r="AE240" s="1"/>
  <c r="AG240" s="1"/>
  <c r="AI240" s="1"/>
  <c r="AK240" s="1"/>
  <c r="AM240" s="1"/>
  <c r="AO240" s="1"/>
  <c r="BB214"/>
  <c r="AZ214"/>
  <c r="BN214"/>
  <c r="BL214"/>
  <c r="BJ214"/>
  <c r="BH214"/>
  <c r="BF214"/>
  <c r="BD214"/>
  <c r="AX214"/>
  <c r="AV214"/>
  <c r="AT214"/>
  <c r="AR214"/>
  <c r="S214"/>
  <c r="U214" s="1"/>
  <c r="W214" s="1"/>
  <c r="Y214" s="1"/>
  <c r="AA214" s="1"/>
  <c r="AC214" s="1"/>
  <c r="AE214" s="1"/>
  <c r="AG214" s="1"/>
  <c r="AI214" s="1"/>
  <c r="AK214" s="1"/>
  <c r="AM214" s="1"/>
  <c r="AO214" s="1"/>
  <c r="BN217"/>
  <c r="BL217"/>
  <c r="BJ217"/>
  <c r="BH217"/>
  <c r="BF217"/>
  <c r="BD217"/>
  <c r="BB217"/>
  <c r="AZ217"/>
  <c r="AX217"/>
  <c r="AV217"/>
  <c r="AT217"/>
  <c r="AR217"/>
  <c r="S217"/>
  <c r="U217" s="1"/>
  <c r="W217" s="1"/>
  <c r="Y217" s="1"/>
  <c r="AA217" s="1"/>
  <c r="AC217" s="1"/>
  <c r="AE217" s="1"/>
  <c r="AG217" s="1"/>
  <c r="AI217" s="1"/>
  <c r="AK217" s="1"/>
  <c r="AM217" s="1"/>
  <c r="AO217" s="1"/>
  <c r="BN219"/>
  <c r="BL219"/>
  <c r="BJ219"/>
  <c r="BH219"/>
  <c r="BF219"/>
  <c r="BD219"/>
  <c r="BB219"/>
  <c r="AZ219"/>
  <c r="AX219"/>
  <c r="AV219"/>
  <c r="AT219"/>
  <c r="AR219"/>
  <c r="S219"/>
  <c r="U219" s="1"/>
  <c r="W219" s="1"/>
  <c r="Y219" s="1"/>
  <c r="AA219" s="1"/>
  <c r="AC219" s="1"/>
  <c r="AE219" s="1"/>
  <c r="AG219" s="1"/>
  <c r="AI219" s="1"/>
  <c r="AK219" s="1"/>
  <c r="AM219" s="1"/>
  <c r="AO219" s="1"/>
  <c r="BN241"/>
  <c r="BL241"/>
  <c r="BJ241"/>
  <c r="BH241"/>
  <c r="BF241"/>
  <c r="BD241"/>
  <c r="BB241"/>
  <c r="AZ241"/>
  <c r="AX241"/>
  <c r="AV241"/>
  <c r="AT241"/>
  <c r="AR241"/>
  <c r="S241"/>
  <c r="U241" s="1"/>
  <c r="W241" s="1"/>
  <c r="Y241" s="1"/>
  <c r="AA241" s="1"/>
  <c r="AC241" s="1"/>
  <c r="AE241" s="1"/>
  <c r="AG241" s="1"/>
  <c r="AI241" s="1"/>
  <c r="AK241" s="1"/>
  <c r="AM241" s="1"/>
  <c r="AO241" s="1"/>
  <c r="I599" i="4"/>
  <c r="I604"/>
  <c r="H510"/>
  <c r="G510"/>
  <c r="I510" s="1"/>
  <c r="G210"/>
  <c r="J183"/>
  <c r="I183"/>
  <c r="G142"/>
  <c r="I142" s="1"/>
  <c r="J130"/>
  <c r="J129"/>
  <c r="I129"/>
  <c r="J40"/>
  <c r="I40"/>
  <c r="J29"/>
  <c r="I29"/>
  <c r="G221"/>
  <c r="H221" s="1"/>
  <c r="G220"/>
  <c r="H220" s="1"/>
  <c r="G294"/>
  <c r="H294" s="1"/>
  <c r="H569"/>
  <c r="H572"/>
  <c r="H570"/>
  <c r="D365"/>
  <c r="G301"/>
  <c r="J301" s="1"/>
  <c r="G300"/>
  <c r="H300" s="1"/>
  <c r="D301"/>
  <c r="H246"/>
  <c r="G308"/>
  <c r="D308"/>
  <c r="D305"/>
  <c r="G305"/>
  <c r="J305" s="1"/>
  <c r="G299"/>
  <c r="I299" s="1"/>
  <c r="G296"/>
  <c r="I296" s="1"/>
  <c r="G297"/>
  <c r="J297" s="1"/>
  <c r="G295"/>
  <c r="I295" s="1"/>
  <c r="G293"/>
  <c r="H293" s="1"/>
  <c r="G292"/>
  <c r="H292" s="1"/>
  <c r="G290"/>
  <c r="I290" s="1"/>
  <c r="G289"/>
  <c r="H289" s="1"/>
  <c r="G274"/>
  <c r="J274" s="1"/>
  <c r="G273"/>
  <c r="I273" s="1"/>
  <c r="I280"/>
  <c r="I279"/>
  <c r="I278"/>
  <c r="E280"/>
  <c r="J280" s="1"/>
  <c r="E279"/>
  <c r="J279" s="1"/>
  <c r="E278"/>
  <c r="J278" s="1"/>
  <c r="J269"/>
  <c r="I269"/>
  <c r="J267"/>
  <c r="I267"/>
  <c r="J266"/>
  <c r="I266"/>
  <c r="G268"/>
  <c r="J268" s="1"/>
  <c r="G263"/>
  <c r="J263" s="1"/>
  <c r="J256"/>
  <c r="J257"/>
  <c r="I256"/>
  <c r="I257"/>
  <c r="D246"/>
  <c r="F219"/>
  <c r="H228"/>
  <c r="E219"/>
  <c r="M219"/>
  <c r="G316"/>
  <c r="I316" s="1"/>
  <c r="G317"/>
  <c r="J317" s="1"/>
  <c r="G318"/>
  <c r="I318" s="1"/>
  <c r="G319"/>
  <c r="J319" s="1"/>
  <c r="G320"/>
  <c r="I320" s="1"/>
  <c r="G321"/>
  <c r="J321" s="1"/>
  <c r="G322"/>
  <c r="I322" s="1"/>
  <c r="G323"/>
  <c r="J323" s="1"/>
  <c r="G324"/>
  <c r="I324" s="1"/>
  <c r="G325"/>
  <c r="J325" s="1"/>
  <c r="G315"/>
  <c r="I315" s="1"/>
  <c r="G311"/>
  <c r="J311" s="1"/>
  <c r="G310"/>
  <c r="I310" s="1"/>
  <c r="G348"/>
  <c r="H348" s="1"/>
  <c r="G349"/>
  <c r="H349" s="1"/>
  <c r="G350"/>
  <c r="I350" s="1"/>
  <c r="G351"/>
  <c r="I351" s="1"/>
  <c r="G352"/>
  <c r="H352" s="1"/>
  <c r="G353"/>
  <c r="I353" s="1"/>
  <c r="G354"/>
  <c r="J354" s="1"/>
  <c r="G355"/>
  <c r="I355" s="1"/>
  <c r="G356"/>
  <c r="I356" s="1"/>
  <c r="G357"/>
  <c r="I357" s="1"/>
  <c r="G358"/>
  <c r="I358" s="1"/>
  <c r="G359"/>
  <c r="I359" s="1"/>
  <c r="G360"/>
  <c r="J360" s="1"/>
  <c r="G361"/>
  <c r="J361" s="1"/>
  <c r="G362"/>
  <c r="J362" s="1"/>
  <c r="G347"/>
  <c r="H347" s="1"/>
  <c r="I387"/>
  <c r="J391"/>
  <c r="J390"/>
  <c r="H577"/>
  <c r="H576"/>
  <c r="H581"/>
  <c r="H580"/>
  <c r="J621"/>
  <c r="I621"/>
  <c r="J619"/>
  <c r="I619"/>
  <c r="J617"/>
  <c r="I617"/>
  <c r="G624"/>
  <c r="J624" s="1"/>
  <c r="H621"/>
  <c r="H619"/>
  <c r="H617"/>
  <c r="G625"/>
  <c r="I625" s="1"/>
  <c r="G623"/>
  <c r="J623" s="1"/>
  <c r="G622"/>
  <c r="H622" s="1"/>
  <c r="J569"/>
  <c r="I569"/>
  <c r="J570"/>
  <c r="I570"/>
  <c r="J572"/>
  <c r="I572"/>
  <c r="J577"/>
  <c r="I577"/>
  <c r="J576"/>
  <c r="I576"/>
  <c r="J505"/>
  <c r="I505"/>
  <c r="H365"/>
  <c r="BG477" i="5" l="1"/>
  <c r="BH477"/>
  <c r="AI477"/>
  <c r="AJ477" s="1"/>
  <c r="I294" i="4"/>
  <c r="AB218" i="5"/>
  <c r="AC218" s="1"/>
  <c r="AE218" s="1"/>
  <c r="AG218" s="1"/>
  <c r="AI218" s="1"/>
  <c r="AK218" s="1"/>
  <c r="AM218" s="1"/>
  <c r="AO218" s="1"/>
  <c r="BB220"/>
  <c r="AZ220"/>
  <c r="BN220"/>
  <c r="BL220"/>
  <c r="BJ220"/>
  <c r="BH220"/>
  <c r="BF220"/>
  <c r="BD220"/>
  <c r="AX220"/>
  <c r="AV220"/>
  <c r="AT220"/>
  <c r="AR220"/>
  <c r="S220"/>
  <c r="U220" s="1"/>
  <c r="W220" s="1"/>
  <c r="Y220" s="1"/>
  <c r="AA220" s="1"/>
  <c r="AC220" s="1"/>
  <c r="AE220" s="1"/>
  <c r="AG220" s="1"/>
  <c r="AI220" s="1"/>
  <c r="AK220" s="1"/>
  <c r="AM220" s="1"/>
  <c r="AO220" s="1"/>
  <c r="I300" i="4"/>
  <c r="I308"/>
  <c r="H623"/>
  <c r="H624"/>
  <c r="I624"/>
  <c r="J347"/>
  <c r="J351"/>
  <c r="J355"/>
  <c r="J359"/>
  <c r="H351"/>
  <c r="H353"/>
  <c r="H290"/>
  <c r="I292"/>
  <c r="H295"/>
  <c r="J295"/>
  <c r="J299"/>
  <c r="H310"/>
  <c r="J310"/>
  <c r="J316"/>
  <c r="J320"/>
  <c r="J324"/>
  <c r="I623"/>
  <c r="J349"/>
  <c r="J353"/>
  <c r="J357"/>
  <c r="I361"/>
  <c r="H355"/>
  <c r="I263"/>
  <c r="J273"/>
  <c r="I289"/>
  <c r="H296"/>
  <c r="J296"/>
  <c r="H299"/>
  <c r="H315"/>
  <c r="J315"/>
  <c r="J318"/>
  <c r="J322"/>
  <c r="J350"/>
  <c r="J352"/>
  <c r="J356"/>
  <c r="J358"/>
  <c r="I268"/>
  <c r="H625"/>
  <c r="J622"/>
  <c r="J625"/>
  <c r="I347"/>
  <c r="I348"/>
  <c r="I349"/>
  <c r="I352"/>
  <c r="I354"/>
  <c r="H354"/>
  <c r="H268"/>
  <c r="H273"/>
  <c r="I274"/>
  <c r="I293"/>
  <c r="H297"/>
  <c r="I297"/>
  <c r="H305"/>
  <c r="I305"/>
  <c r="H308"/>
  <c r="J308"/>
  <c r="H311"/>
  <c r="H316"/>
  <c r="H318"/>
  <c r="H320"/>
  <c r="H322"/>
  <c r="H324"/>
  <c r="I311"/>
  <c r="I317"/>
  <c r="I319"/>
  <c r="I321"/>
  <c r="I323"/>
  <c r="I325"/>
  <c r="I301"/>
  <c r="J294"/>
  <c r="H142"/>
  <c r="J510"/>
  <c r="I622"/>
  <c r="J348"/>
  <c r="H274"/>
  <c r="H317"/>
  <c r="H319"/>
  <c r="H321"/>
  <c r="H323"/>
  <c r="H325"/>
  <c r="H301"/>
  <c r="J88"/>
  <c r="I88"/>
  <c r="J86"/>
  <c r="I86"/>
  <c r="J84"/>
  <c r="I84"/>
  <c r="J82"/>
  <c r="J81"/>
  <c r="I81"/>
  <c r="J79"/>
  <c r="I79"/>
  <c r="BJ477" i="5" l="1"/>
  <c r="BI477"/>
  <c r="AK477"/>
  <c r="BA218"/>
  <c r="BB218"/>
  <c r="H25" i="4"/>
  <c r="AL477" i="5" l="1"/>
  <c r="M536" i="4"/>
  <c r="BK477" i="5" l="1"/>
  <c r="BL477"/>
  <c r="AM477"/>
  <c r="J272" i="4"/>
  <c r="I272"/>
  <c r="J264"/>
  <c r="I264"/>
  <c r="J255"/>
  <c r="I255"/>
  <c r="J254"/>
  <c r="I254"/>
  <c r="J246"/>
  <c r="J300"/>
  <c r="H253"/>
  <c r="G253"/>
  <c r="J253" s="1"/>
  <c r="AN477" i="5" l="1"/>
  <c r="AO477" s="1"/>
  <c r="I253" i="4"/>
  <c r="G28"/>
  <c r="J28" s="1"/>
  <c r="G27"/>
  <c r="J27" s="1"/>
  <c r="G26"/>
  <c r="J26" s="1"/>
  <c r="BM477" i="5" l="1"/>
  <c r="BN477"/>
  <c r="I26" i="4"/>
  <c r="I28"/>
  <c r="I27"/>
  <c r="J565"/>
  <c r="I565"/>
  <c r="J564"/>
  <c r="I564"/>
  <c r="J563"/>
  <c r="I563"/>
  <c r="J562"/>
  <c r="I562"/>
  <c r="J561"/>
  <c r="I561"/>
  <c r="J560"/>
  <c r="I560"/>
  <c r="J559"/>
  <c r="I559"/>
  <c r="J558"/>
  <c r="I558"/>
  <c r="J557"/>
  <c r="I557"/>
  <c r="J554"/>
  <c r="I554"/>
  <c r="J553"/>
  <c r="I553"/>
  <c r="J552"/>
  <c r="I552"/>
  <c r="J551"/>
  <c r="I551"/>
  <c r="J550"/>
  <c r="I550"/>
  <c r="J549"/>
  <c r="I549"/>
  <c r="J548"/>
  <c r="I548"/>
  <c r="J547"/>
  <c r="I547"/>
  <c r="J546"/>
  <c r="I546"/>
  <c r="J545"/>
  <c r="I545"/>
  <c r="J544"/>
  <c r="I544"/>
  <c r="J543"/>
  <c r="I543"/>
  <c r="J538"/>
  <c r="I538"/>
  <c r="J537"/>
  <c r="I537"/>
  <c r="J536"/>
  <c r="I536"/>
  <c r="J528"/>
  <c r="I528"/>
  <c r="J527"/>
  <c r="I527"/>
  <c r="J526"/>
  <c r="I526"/>
  <c r="I525"/>
  <c r="J524"/>
  <c r="I524"/>
  <c r="J523"/>
  <c r="I523"/>
  <c r="J522"/>
  <c r="I522"/>
  <c r="J521"/>
  <c r="J520"/>
  <c r="I520"/>
  <c r="J519"/>
  <c r="I519"/>
  <c r="J518"/>
  <c r="I518"/>
  <c r="J517"/>
  <c r="I517"/>
  <c r="J516"/>
  <c r="I516"/>
  <c r="J515"/>
  <c r="I515"/>
  <c r="J514"/>
  <c r="I514"/>
  <c r="J513"/>
  <c r="I513"/>
  <c r="J512"/>
  <c r="I512"/>
  <c r="J511"/>
  <c r="I511"/>
  <c r="J509"/>
  <c r="I509"/>
  <c r="J508"/>
  <c r="I508"/>
  <c r="J504"/>
  <c r="I504"/>
  <c r="J503"/>
  <c r="I503"/>
  <c r="J501"/>
  <c r="I501"/>
  <c r="J500"/>
  <c r="I500"/>
  <c r="J499"/>
  <c r="I499"/>
  <c r="J498"/>
  <c r="I498"/>
  <c r="J497"/>
  <c r="I497"/>
  <c r="J495"/>
  <c r="I495"/>
  <c r="J494"/>
  <c r="I494"/>
  <c r="J493"/>
  <c r="I493"/>
  <c r="J492"/>
  <c r="I492"/>
  <c r="J491"/>
  <c r="I491"/>
  <c r="J490"/>
  <c r="I490"/>
  <c r="J489"/>
  <c r="I489"/>
  <c r="J487"/>
  <c r="I487"/>
  <c r="J486"/>
  <c r="I486"/>
  <c r="J485"/>
  <c r="I485"/>
  <c r="J484"/>
  <c r="I484"/>
  <c r="J483"/>
  <c r="I483"/>
  <c r="J482"/>
  <c r="I482"/>
  <c r="D521" l="1"/>
  <c r="I521" s="1"/>
  <c r="I42" l="1"/>
  <c r="I76"/>
  <c r="J76"/>
  <c r="I77"/>
  <c r="J77"/>
  <c r="J75"/>
  <c r="I75"/>
  <c r="I72"/>
  <c r="J72"/>
  <c r="H73"/>
  <c r="H71"/>
  <c r="H70"/>
  <c r="H69"/>
  <c r="G73"/>
  <c r="J73" s="1"/>
  <c r="G71"/>
  <c r="J71" s="1"/>
  <c r="G70"/>
  <c r="J70" s="1"/>
  <c r="G69"/>
  <c r="D73"/>
  <c r="D71"/>
  <c r="D70"/>
  <c r="D69"/>
  <c r="J480"/>
  <c r="I480"/>
  <c r="J479"/>
  <c r="I479"/>
  <c r="J478"/>
  <c r="I478"/>
  <c r="J475"/>
  <c r="I475"/>
  <c r="J474"/>
  <c r="J473"/>
  <c r="J471"/>
  <c r="I471"/>
  <c r="J470"/>
  <c r="I470"/>
  <c r="J469"/>
  <c r="I469"/>
  <c r="J468"/>
  <c r="I468"/>
  <c r="J467"/>
  <c r="I467"/>
  <c r="J466"/>
  <c r="I466"/>
  <c r="I465"/>
  <c r="I464"/>
  <c r="J463"/>
  <c r="I463"/>
  <c r="J461"/>
  <c r="I461"/>
  <c r="J460"/>
  <c r="I460"/>
  <c r="J459"/>
  <c r="I459"/>
  <c r="J458"/>
  <c r="I458"/>
  <c r="I454"/>
  <c r="J453"/>
  <c r="I453"/>
  <c r="J452"/>
  <c r="I452"/>
  <c r="J451"/>
  <c r="I451"/>
  <c r="J449"/>
  <c r="I449"/>
  <c r="I447"/>
  <c r="I446"/>
  <c r="I440"/>
  <c r="J440"/>
  <c r="I441"/>
  <c r="J441"/>
  <c r="I442"/>
  <c r="I443"/>
  <c r="J443"/>
  <c r="I444"/>
  <c r="J444"/>
  <c r="I445"/>
  <c r="J445"/>
  <c r="J439"/>
  <c r="I439"/>
  <c r="J418"/>
  <c r="I418"/>
  <c r="J417"/>
  <c r="I417"/>
  <c r="J416"/>
  <c r="I416"/>
  <c r="J413"/>
  <c r="I413"/>
  <c r="J409"/>
  <c r="I409"/>
  <c r="J405"/>
  <c r="I405"/>
  <c r="J403"/>
  <c r="I403"/>
  <c r="J402"/>
  <c r="I402"/>
  <c r="H155"/>
  <c r="H157"/>
  <c r="G157"/>
  <c r="I157" s="1"/>
  <c r="G155"/>
  <c r="D155"/>
  <c r="H145"/>
  <c r="H144"/>
  <c r="D143"/>
  <c r="G145"/>
  <c r="I145" s="1"/>
  <c r="G144"/>
  <c r="I144" s="1"/>
  <c r="I155" l="1"/>
  <c r="I69"/>
  <c r="H143"/>
  <c r="G143"/>
  <c r="I143" s="1"/>
  <c r="G156"/>
  <c r="I156" s="1"/>
  <c r="J69"/>
  <c r="I73"/>
  <c r="I71"/>
  <c r="I70"/>
  <c r="H156"/>
  <c r="G128" l="1"/>
  <c r="D128"/>
  <c r="H128" l="1"/>
  <c r="I128"/>
  <c r="J128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3"/>
  <c r="J174"/>
  <c r="J175"/>
  <c r="J176"/>
  <c r="J177"/>
  <c r="J178"/>
  <c r="J181"/>
  <c r="J182"/>
  <c r="J184"/>
  <c r="J185"/>
  <c r="J186"/>
  <c r="J187"/>
  <c r="J188"/>
  <c r="J189"/>
  <c r="J191"/>
  <c r="J193"/>
  <c r="J194"/>
  <c r="J197"/>
  <c r="J198"/>
  <c r="J199"/>
  <c r="J200"/>
  <c r="J203"/>
  <c r="J204"/>
  <c r="J205"/>
  <c r="J206"/>
  <c r="J207"/>
  <c r="J208"/>
  <c r="J209"/>
  <c r="J210"/>
  <c r="J212"/>
  <c r="J213"/>
  <c r="J214"/>
  <c r="J218"/>
  <c r="J220"/>
  <c r="J221"/>
  <c r="J223"/>
  <c r="J224"/>
  <c r="J226"/>
  <c r="J227"/>
  <c r="J228"/>
  <c r="J229"/>
  <c r="J230"/>
  <c r="J233"/>
  <c r="J236"/>
  <c r="J237"/>
  <c r="J239"/>
  <c r="J240"/>
  <c r="J243"/>
  <c r="I140"/>
  <c r="I141"/>
  <c r="I146"/>
  <c r="I147"/>
  <c r="I148"/>
  <c r="I149"/>
  <c r="I150"/>
  <c r="I151"/>
  <c r="I152"/>
  <c r="I153"/>
  <c r="I154"/>
  <c r="I158"/>
  <c r="I159"/>
  <c r="I160"/>
  <c r="I161"/>
  <c r="I162"/>
  <c r="I163"/>
  <c r="I164"/>
  <c r="I165"/>
  <c r="I166"/>
  <c r="I167"/>
  <c r="I168"/>
  <c r="I169"/>
  <c r="I173"/>
  <c r="I174"/>
  <c r="I175"/>
  <c r="I176"/>
  <c r="I177"/>
  <c r="I178"/>
  <c r="I181"/>
  <c r="I182"/>
  <c r="I184"/>
  <c r="I185"/>
  <c r="I186"/>
  <c r="I187"/>
  <c r="I188"/>
  <c r="I189"/>
  <c r="I191"/>
  <c r="I192"/>
  <c r="I193"/>
  <c r="I194"/>
  <c r="I197"/>
  <c r="I198"/>
  <c r="I199"/>
  <c r="I200"/>
  <c r="I203"/>
  <c r="I204"/>
  <c r="I205"/>
  <c r="I206"/>
  <c r="I207"/>
  <c r="I208"/>
  <c r="I209"/>
  <c r="I212"/>
  <c r="I213"/>
  <c r="I214"/>
  <c r="I218"/>
  <c r="I220"/>
  <c r="I223"/>
  <c r="I224"/>
  <c r="I226"/>
  <c r="I227"/>
  <c r="I233"/>
  <c r="I236"/>
  <c r="I237"/>
  <c r="I239"/>
  <c r="I240"/>
  <c r="I243"/>
  <c r="J139"/>
  <c r="I139"/>
  <c r="H225"/>
  <c r="H222"/>
  <c r="H219" s="1"/>
  <c r="G225"/>
  <c r="J225" s="1"/>
  <c r="G222"/>
  <c r="M222"/>
  <c r="H202"/>
  <c r="G202"/>
  <c r="J202" s="1"/>
  <c r="D202"/>
  <c r="I202" s="1"/>
  <c r="J120"/>
  <c r="J121"/>
  <c r="J122"/>
  <c r="J123"/>
  <c r="J126"/>
  <c r="J119"/>
  <c r="I126"/>
  <c r="I120"/>
  <c r="I121"/>
  <c r="I122"/>
  <c r="I123"/>
  <c r="I124"/>
  <c r="I119"/>
  <c r="J42"/>
  <c r="J41"/>
  <c r="J39"/>
  <c r="J30"/>
  <c r="I41"/>
  <c r="I39"/>
  <c r="I30"/>
  <c r="G38"/>
  <c r="J38" s="1"/>
  <c r="D38"/>
  <c r="J581"/>
  <c r="J582"/>
  <c r="J583"/>
  <c r="J584"/>
  <c r="J585"/>
  <c r="J586"/>
  <c r="J587"/>
  <c r="J588"/>
  <c r="J589"/>
  <c r="J590"/>
  <c r="J591"/>
  <c r="J593"/>
  <c r="J594"/>
  <c r="J595"/>
  <c r="J596"/>
  <c r="J597"/>
  <c r="J599"/>
  <c r="J600"/>
  <c r="J602"/>
  <c r="J603"/>
  <c r="J604"/>
  <c r="J606"/>
  <c r="J607"/>
  <c r="J608"/>
  <c r="J609"/>
  <c r="J611"/>
  <c r="J612"/>
  <c r="J580"/>
  <c r="I581"/>
  <c r="I582"/>
  <c r="I583"/>
  <c r="I584"/>
  <c r="I585"/>
  <c r="I586"/>
  <c r="I587"/>
  <c r="I588"/>
  <c r="I589"/>
  <c r="I590"/>
  <c r="I591"/>
  <c r="I593"/>
  <c r="I594"/>
  <c r="I595"/>
  <c r="I596"/>
  <c r="I597"/>
  <c r="I600"/>
  <c r="I602"/>
  <c r="I603"/>
  <c r="I606"/>
  <c r="I607"/>
  <c r="I608"/>
  <c r="I609"/>
  <c r="I611"/>
  <c r="I612"/>
  <c r="I580"/>
  <c r="J101"/>
  <c r="J102"/>
  <c r="J103"/>
  <c r="J107"/>
  <c r="J110"/>
  <c r="J111"/>
  <c r="J113"/>
  <c r="I102"/>
  <c r="I103"/>
  <c r="I107"/>
  <c r="I110"/>
  <c r="I113"/>
  <c r="J92"/>
  <c r="J93"/>
  <c r="J94"/>
  <c r="J95"/>
  <c r="J97"/>
  <c r="J98"/>
  <c r="J99"/>
  <c r="J91"/>
  <c r="I92"/>
  <c r="I93"/>
  <c r="I94"/>
  <c r="I95"/>
  <c r="I97"/>
  <c r="I98"/>
  <c r="I99"/>
  <c r="I91"/>
  <c r="J67"/>
  <c r="J65"/>
  <c r="J66"/>
  <c r="J64"/>
  <c r="I66"/>
  <c r="I67"/>
  <c r="I65"/>
  <c r="I64"/>
  <c r="J116"/>
  <c r="J117"/>
  <c r="J115"/>
  <c r="I116"/>
  <c r="I117"/>
  <c r="I115"/>
  <c r="J132"/>
  <c r="J134"/>
  <c r="J135"/>
  <c r="J131"/>
  <c r="I132"/>
  <c r="I134"/>
  <c r="I135"/>
  <c r="I131"/>
  <c r="J284"/>
  <c r="J285"/>
  <c r="J286"/>
  <c r="J288"/>
  <c r="J289"/>
  <c r="J290"/>
  <c r="J291"/>
  <c r="J292"/>
  <c r="J293"/>
  <c r="J283"/>
  <c r="I284"/>
  <c r="I285"/>
  <c r="I286"/>
  <c r="I288"/>
  <c r="I291"/>
  <c r="I283"/>
  <c r="J365"/>
  <c r="J371"/>
  <c r="J372"/>
  <c r="J373"/>
  <c r="J374"/>
  <c r="J376"/>
  <c r="J377"/>
  <c r="J378"/>
  <c r="J379"/>
  <c r="J380"/>
  <c r="J381"/>
  <c r="J383"/>
  <c r="J385"/>
  <c r="J387"/>
  <c r="J393"/>
  <c r="J364"/>
  <c r="I371"/>
  <c r="I372"/>
  <c r="I373"/>
  <c r="I374"/>
  <c r="I376"/>
  <c r="I377"/>
  <c r="I378"/>
  <c r="I379"/>
  <c r="I380"/>
  <c r="I381"/>
  <c r="I383"/>
  <c r="I385"/>
  <c r="I393"/>
  <c r="I364"/>
  <c r="J331"/>
  <c r="J332"/>
  <c r="J333"/>
  <c r="J334"/>
  <c r="J335"/>
  <c r="J336"/>
  <c r="J337"/>
  <c r="J338"/>
  <c r="J339"/>
  <c r="J340"/>
  <c r="J341"/>
  <c r="J342"/>
  <c r="J343"/>
  <c r="J344"/>
  <c r="J345"/>
  <c r="J330"/>
  <c r="J329"/>
  <c r="J328"/>
  <c r="I332"/>
  <c r="I335"/>
  <c r="I337"/>
  <c r="I339"/>
  <c r="I340"/>
  <c r="I341"/>
  <c r="I342"/>
  <c r="I343"/>
  <c r="I344"/>
  <c r="I345"/>
  <c r="I330"/>
  <c r="I329"/>
  <c r="I328"/>
  <c r="J399"/>
  <c r="J400"/>
  <c r="J398"/>
  <c r="I399"/>
  <c r="I400"/>
  <c r="I398"/>
  <c r="J435"/>
  <c r="J422"/>
  <c r="J423"/>
  <c r="J424"/>
  <c r="J425"/>
  <c r="J426"/>
  <c r="J427"/>
  <c r="J429"/>
  <c r="J430"/>
  <c r="J431"/>
  <c r="J432"/>
  <c r="J433"/>
  <c r="J434"/>
  <c r="I422"/>
  <c r="I423"/>
  <c r="I424"/>
  <c r="I425"/>
  <c r="I426"/>
  <c r="I427"/>
  <c r="I429"/>
  <c r="I430"/>
  <c r="I431"/>
  <c r="I432"/>
  <c r="I433"/>
  <c r="I434"/>
  <c r="I435"/>
  <c r="I421"/>
  <c r="H376"/>
  <c r="G369"/>
  <c r="I369" s="1"/>
  <c r="G368"/>
  <c r="J368" s="1"/>
  <c r="G367"/>
  <c r="I367" s="1"/>
  <c r="E366"/>
  <c r="F366"/>
  <c r="H366"/>
  <c r="D366"/>
  <c r="G104"/>
  <c r="J104" s="1"/>
  <c r="H99"/>
  <c r="E96"/>
  <c r="F96"/>
  <c r="G96"/>
  <c r="H96"/>
  <c r="D96"/>
  <c r="H287"/>
  <c r="G287"/>
  <c r="J287" s="1"/>
  <c r="D287"/>
  <c r="I96" l="1"/>
  <c r="J96"/>
  <c r="I104"/>
  <c r="I225"/>
  <c r="I287"/>
  <c r="H104"/>
  <c r="J222"/>
  <c r="G219"/>
  <c r="I368"/>
  <c r="J369"/>
  <c r="J367"/>
  <c r="G366"/>
  <c r="H38"/>
  <c r="I38"/>
  <c r="I222"/>
  <c r="B613"/>
  <c r="B566"/>
  <c r="B555"/>
  <c r="B543"/>
  <c r="B536"/>
  <c r="B521"/>
  <c r="B509"/>
  <c r="B507"/>
  <c r="B506"/>
  <c r="B502"/>
  <c r="B501"/>
  <c r="B495"/>
  <c r="B482"/>
  <c r="B481"/>
  <c r="B325"/>
  <c r="B323"/>
  <c r="B320"/>
  <c r="B319"/>
  <c r="B317"/>
  <c r="B315"/>
  <c r="B313"/>
  <c r="B312"/>
  <c r="B310"/>
  <c r="B436"/>
  <c r="B419"/>
  <c r="B401"/>
  <c r="B397"/>
  <c r="B388"/>
  <c r="B384"/>
  <c r="B363"/>
  <c r="B346"/>
  <c r="B327"/>
  <c r="B302"/>
  <c r="B299"/>
  <c r="B271"/>
  <c r="B262"/>
  <c r="B245"/>
  <c r="B326"/>
  <c r="B309"/>
  <c r="B298"/>
  <c r="B270"/>
  <c r="B244"/>
  <c r="B137"/>
  <c r="I219" l="1"/>
  <c r="J219"/>
  <c r="J366"/>
  <c r="I366"/>
  <c r="E465"/>
  <c r="J465" s="1"/>
  <c r="E456"/>
  <c r="E454"/>
  <c r="J454" s="1"/>
  <c r="E447"/>
  <c r="J447" s="1"/>
  <c r="E446"/>
  <c r="J446" s="1"/>
  <c r="E442"/>
  <c r="J442" s="1"/>
  <c r="E421"/>
  <c r="J421" s="1"/>
  <c r="C301"/>
  <c r="C300"/>
  <c r="C279"/>
  <c r="C278"/>
  <c r="C277"/>
  <c r="C275"/>
  <c r="C274"/>
  <c r="C273"/>
  <c r="C280" s="1"/>
  <c r="C86" l="1"/>
  <c r="B85"/>
  <c r="B87" s="1"/>
  <c r="C61"/>
  <c r="C60"/>
  <c r="C59"/>
  <c r="C58"/>
  <c r="C57"/>
  <c r="C42"/>
  <c r="C31"/>
  <c r="C29"/>
  <c r="C24"/>
  <c r="C23"/>
  <c r="C22"/>
  <c r="C21"/>
  <c r="C20"/>
  <c r="C56" s="1"/>
  <c r="C19"/>
  <c r="C55" s="1"/>
  <c r="C18"/>
  <c r="C54" s="1"/>
  <c r="C17"/>
  <c r="C53" s="1"/>
  <c r="C16"/>
  <c r="C52" s="1"/>
  <c r="C15"/>
  <c r="C51" s="1"/>
  <c r="C14"/>
  <c r="C50" s="1"/>
  <c r="C13"/>
  <c r="C49" s="1"/>
  <c r="C12"/>
  <c r="C48" s="1"/>
  <c r="C10"/>
  <c r="C46" s="1"/>
  <c r="C9"/>
  <c r="C45" s="1"/>
  <c r="C8"/>
  <c r="C44" s="1"/>
  <c r="C7"/>
  <c r="C43" s="1"/>
  <c r="C11" l="1"/>
  <c r="C47" s="1"/>
  <c r="BC379" i="5"/>
  <c r="BD379"/>
  <c r="AE379"/>
  <c r="AG379" s="1"/>
  <c r="AI379" s="1"/>
  <c r="BE391"/>
  <c r="BF391"/>
  <c r="AG391"/>
  <c r="AI391" s="1"/>
  <c r="BE428"/>
  <c r="BF428"/>
  <c r="AG428"/>
  <c r="AI428" s="1"/>
  <c r="AJ428" l="1"/>
  <c r="AJ379"/>
  <c r="AJ391"/>
  <c r="BI391" l="1"/>
  <c r="BJ391"/>
  <c r="BI379"/>
  <c r="BJ379"/>
  <c r="BI428"/>
  <c r="BJ428"/>
  <c r="AK391"/>
  <c r="AM391" s="1"/>
  <c r="AO391" s="1"/>
  <c r="AK379"/>
  <c r="AM379" s="1"/>
  <c r="AO379" s="1"/>
  <c r="AK428"/>
  <c r="AM428" s="1"/>
  <c r="AO428" s="1"/>
</calcChain>
</file>

<file path=xl/sharedStrings.xml><?xml version="1.0" encoding="utf-8"?>
<sst xmlns="http://schemas.openxmlformats.org/spreadsheetml/2006/main" count="2220" uniqueCount="976">
  <si>
    <t>TT</t>
  </si>
  <si>
    <t>CHỈ TIÊU</t>
  </si>
  <si>
    <t>ĐVT</t>
  </si>
  <si>
    <t>Ghi chú</t>
  </si>
  <si>
    <t>A</t>
  </si>
  <si>
    <t>CÁC CHỈ TIÊU CHỦ YẾU</t>
  </si>
  <si>
    <t>I</t>
  </si>
  <si>
    <t>CHỈ TIÊU VỀ KINH TẾ</t>
  </si>
  <si>
    <t>Giá trị sản xuất (GO) (giá 2010)</t>
  </si>
  <si>
    <t>Tr. đồng</t>
  </si>
  <si>
    <t xml:space="preserve"> - Nông, lâm, ngư nghiệp</t>
  </si>
  <si>
    <t>Trong đó: + Nông nghiệp</t>
  </si>
  <si>
    <t xml:space="preserve">                 Chia ra: Trồng trọt</t>
  </si>
  <si>
    <t xml:space="preserve">                              Chăn nuôi</t>
  </si>
  <si>
    <t xml:space="preserve">                              Dịch vụ NN</t>
  </si>
  <si>
    <t xml:space="preserve">                + Lâm nghiệp</t>
  </si>
  <si>
    <t xml:space="preserve">                + Ngư nghiệp</t>
  </si>
  <si>
    <t xml:space="preserve"> - Công nghiệp, xây dựng</t>
  </si>
  <si>
    <t xml:space="preserve">             + Quốc doanh địa phương</t>
  </si>
  <si>
    <t xml:space="preserve">             + Kinh tế ngoài quốc doanh</t>
  </si>
  <si>
    <t>Trong đó: Công nghiệp</t>
  </si>
  <si>
    <t xml:space="preserve"> - Dịch vụ, du lịch</t>
  </si>
  <si>
    <t>Tổng giá trị gia tăng GDP (giá HH)</t>
  </si>
  <si>
    <t xml:space="preserve"> - Dịch vụ</t>
  </si>
  <si>
    <t>%</t>
  </si>
  <si>
    <t>Thu nhập bình quân đầu người</t>
  </si>
  <si>
    <t xml:space="preserve">Tấn </t>
  </si>
  <si>
    <t>Diện tích cây công nghiệp dài ngày</t>
  </si>
  <si>
    <t xml:space="preserve"> - Cây chè</t>
  </si>
  <si>
    <t>Ha</t>
  </si>
  <si>
    <t xml:space="preserve"> + Trồng mới</t>
  </si>
  <si>
    <t xml:space="preserve"> - Cây thảo quả</t>
  </si>
  <si>
    <t>Cây công nghiệp</t>
  </si>
  <si>
    <t xml:space="preserve"> - Cao Su</t>
  </si>
  <si>
    <t>ha</t>
  </si>
  <si>
    <t>Tốc độ tăng đàn gia súc, gia cầm</t>
  </si>
  <si>
    <t>Thu ngân sách NN trên địa bàn</t>
  </si>
  <si>
    <t>- Thu ngân sách huyện được hưởng</t>
  </si>
  <si>
    <t>- Thu nội địa</t>
  </si>
  <si>
    <t xml:space="preserve">NS tỉnh bổ sung cho NS địa phương </t>
  </si>
  <si>
    <t>Chi ngân sách địa phương</t>
  </si>
  <si>
    <t>Chi ĐT phát triển địa phương QL</t>
  </si>
  <si>
    <t>- Vốn cân đối NS địa phương</t>
  </si>
  <si>
    <t>- Hỗ trợ có mục tiêu từ NSTW</t>
  </si>
  <si>
    <t>Chi thường xuyên</t>
  </si>
  <si>
    <t>Trong đó:</t>
  </si>
  <si>
    <t>- Chi cho sự nghiệp giáo dục - ĐT</t>
  </si>
  <si>
    <t>- Chi cho sự nghiệp kinh tế</t>
  </si>
  <si>
    <t xml:space="preserve">- Chi cho QL hành chính Nhà nước </t>
  </si>
  <si>
    <t>- Địa phương quản lý (huyện, xã)</t>
  </si>
  <si>
    <t xml:space="preserve">Tái định cư các thuỷ điện </t>
  </si>
  <si>
    <t>Trong đó:  - Thuỷ điện Bản Chát</t>
  </si>
  <si>
    <t>II</t>
  </si>
  <si>
    <t>CHỈ TIÊU VỀ XÃ HỘI</t>
  </si>
  <si>
    <t>Dân số trung bình</t>
  </si>
  <si>
    <t>Người</t>
  </si>
  <si>
    <t>Tỷ lệ tăng dân số tự nhiên</t>
  </si>
  <si>
    <t>‰</t>
  </si>
  <si>
    <t>Tỷ lệ giảm sinh</t>
  </si>
  <si>
    <t>Tỷ lệ tăng dân số</t>
  </si>
  <si>
    <t>Y tế</t>
  </si>
  <si>
    <t>xã</t>
  </si>
  <si>
    <t>Tỷ lệ Bác sỹ/vạn dân</t>
  </si>
  <si>
    <t>Bác sĩ</t>
  </si>
  <si>
    <t>Giáo dục</t>
  </si>
  <si>
    <t xml:space="preserve"> Số trường đạt chuẩn quốc gia</t>
  </si>
  <si>
    <t>Trường</t>
  </si>
  <si>
    <t>Duy trì phổ cập giáo dục</t>
  </si>
  <si>
    <t>Hạ tầng điện lưới</t>
  </si>
  <si>
    <t>Trong đó: Thực hiện trong năm</t>
  </si>
  <si>
    <t>Giao thông</t>
  </si>
  <si>
    <t>Số xã có đường ô tô đến trung tâm</t>
  </si>
  <si>
    <t>Xã</t>
  </si>
  <si>
    <t xml:space="preserve"> - Số xã có đường ô tô đi được quanh năm </t>
  </si>
  <si>
    <t>Giảm nghèo - Đào tạo - Việc làm</t>
  </si>
  <si>
    <t>Hộ</t>
  </si>
  <si>
    <t xml:space="preserve"> hộ</t>
  </si>
  <si>
    <t>Trong đó: Số lao động XK trong năm</t>
  </si>
  <si>
    <t>Trong đó: - Lao động nữ</t>
  </si>
  <si>
    <t>Văn hoá</t>
  </si>
  <si>
    <t xml:space="preserve"> - Tỷ lệ hộ gia đình đạt GĐVH</t>
  </si>
  <si>
    <t xml:space="preserve"> - Tỷ lệ thôn, bản, KP đạt TCVH</t>
  </si>
  <si>
    <t>Xây dựng nông thôn mới</t>
  </si>
  <si>
    <t xml:space="preserve"> - Triển khai xây dựng NTM</t>
  </si>
  <si>
    <t xml:space="preserve"> - Thực hiện bộ tiêu chí quốc gia về NTM</t>
  </si>
  <si>
    <t xml:space="preserve"> + Số xã hoàn thành 19 tiêu chí</t>
  </si>
  <si>
    <t xml:space="preserve"> + Bình quân tiêu chí trên xã</t>
  </si>
  <si>
    <t>Tiêu chí/xã</t>
  </si>
  <si>
    <t>III</t>
  </si>
  <si>
    <t>CHỈ TIÊU VỀ MÔI TRƯỜNG</t>
  </si>
  <si>
    <t>Trồng rừng  (rừng phòng hộ)</t>
  </si>
  <si>
    <t>Tỷ lệ chất thải rắn ở đô thị được thu gom</t>
  </si>
  <si>
    <t>Tỷ lệ dân số được sử dụng nước sinh hoạt</t>
  </si>
  <si>
    <t>Trong đó: Trồng mới</t>
  </si>
  <si>
    <r>
      <t xml:space="preserve">Trong đó: </t>
    </r>
    <r>
      <rPr>
        <b/>
        <sz val="14"/>
        <rFont val="Times New Roman"/>
        <family val="1"/>
      </rPr>
      <t>Đầu tư từ nguồn SD đất</t>
    </r>
  </si>
  <si>
    <r>
      <t xml:space="preserve">                 </t>
    </r>
    <r>
      <rPr>
        <b/>
        <sz val="14"/>
        <rFont val="Times New Roman"/>
        <family val="1"/>
      </rPr>
      <t>Chi XDCB tập trung</t>
    </r>
  </si>
  <si>
    <r>
      <t></t>
    </r>
    <r>
      <rPr>
        <b/>
        <sz val="14"/>
        <rFont val="Times New Roman"/>
        <family val="1"/>
      </rPr>
      <t xml:space="preserve"> vốn đầu tư phát triển trên ĐB</t>
    </r>
  </si>
  <si>
    <t>Trong đó: Lao động nữ</t>
  </si>
  <si>
    <t>So sánh (%)</t>
  </si>
  <si>
    <t xml:space="preserve"> Số xã đạt tiêu chí quốc gia về y tế xã (theo chuẩn mới 2011-2020)</t>
  </si>
  <si>
    <t xml:space="preserve"> + Tỷ lệ xã đạt tiêu chí quốc gia về y tế xã (theo chuẩn mới 2011-2020)</t>
  </si>
  <si>
    <t xml:space="preserve"> - Số trạm y tế xã, phường, thị trấn có bác sỹ (bao gồm cả bác sỹ làm việc định kỳ)</t>
  </si>
  <si>
    <t xml:space="preserve"> + Tỷ lệ trạm y tế xã, phường, thị trấn có bác sỹ (Có biên chế tại trạm)</t>
  </si>
  <si>
    <t>Số xã có điện lưới Quốc gia</t>
  </si>
  <si>
    <t xml:space="preserve"> Tỷ lệ hộ được sử dụng điện lưới quốc gia</t>
  </si>
  <si>
    <t>Trong đó: Tỷ lệ sử dụng thời gian lao động nữ ở khu vực nông thôn</t>
  </si>
  <si>
    <t>Trồng rừng thay thế</t>
  </si>
  <si>
    <t>Tỷ lệ số cơ sở gây ô nhiễm môi trường nghiêm trọng được xử lý</t>
  </si>
  <si>
    <t>Cơ cấu kinh tế</t>
  </si>
  <si>
    <t> Mức lưu chuyển hàng hoá bán lẻ trên ĐB</t>
  </si>
  <si>
    <t xml:space="preserve"> Trong đó: Trồng mới</t>
  </si>
  <si>
    <t>Trong đó: Công nhận nơi</t>
  </si>
  <si>
    <t xml:space="preserve"> Tỷ lệ hộ được sử dụng điện </t>
  </si>
  <si>
    <t xml:space="preserve"> - Số hộ tái nghèo phát sinh mới</t>
  </si>
  <si>
    <t xml:space="preserve"> - Số hộ cận nghèo</t>
  </si>
  <si>
    <t xml:space="preserve"> - Số hộ thoát nghèo</t>
  </si>
  <si>
    <t xml:space="preserve"> - Tổng số người trong độ tuổi LĐ</t>
  </si>
  <si>
    <t xml:space="preserve"> - Số lao động chia theo khu vực</t>
  </si>
  <si>
    <t xml:space="preserve"> + Lao động thành thị</t>
  </si>
  <si>
    <t xml:space="preserve"> + Lao động nông thôn</t>
  </si>
  <si>
    <t xml:space="preserve"> - Số người trong độ tuổi LĐ có khả năng LĐ (15 tuổi trở lên đang làm việc tại nền kinh tế quốc dân)</t>
  </si>
  <si>
    <t xml:space="preserve"> - Số lao động xuất khẩu </t>
  </si>
  <si>
    <t xml:space="preserve"> - Đào tạo nghề mới trong năm</t>
  </si>
  <si>
    <t xml:space="preserve"> Trong đó: Đào tạo dạy nghề sơ cấp và DNTX (dưới 3 tháng)</t>
  </si>
  <si>
    <t xml:space="preserve"> - Đào tạo nghề trung cấp</t>
  </si>
  <si>
    <t xml:space="preserve"> - Số lượt người được cai nghiện</t>
  </si>
  <si>
    <t xml:space="preserve"> + Cai tại trung tâm 05-06 tỉnh</t>
  </si>
  <si>
    <t xml:space="preserve"> + TT CB giáo dục - Lao động - XH</t>
  </si>
  <si>
    <t xml:space="preserve"> + Cai tại cộng đồng</t>
  </si>
  <si>
    <t>Tỷ lệ che phủ rừng</t>
  </si>
  <si>
    <t xml:space="preserve"> - TL dân số đô thị được SD nước sạch</t>
  </si>
  <si>
    <t xml:space="preserve"> - Tỷ lệ dân số nông thôn được sử dụng nước sinh hoạt hợp vệ sinh</t>
  </si>
  <si>
    <t>Kế hoạch</t>
  </si>
  <si>
    <t>Tổng SL LT (có hạt)</t>
  </si>
  <si>
    <t>Xã, thị trấn</t>
  </si>
  <si>
    <t xml:space="preserve"> Trong đó: TL hộ nghèo là người dân tộc thiểu số (theo chuẩn quốc gia)</t>
  </si>
  <si>
    <t xml:space="preserve"> - Tỷ lệ giảm hộ nghèo</t>
  </si>
  <si>
    <t xml:space="preserve">                - Đào tạo nghề</t>
  </si>
  <si>
    <t xml:space="preserve"> - Tỷ lệ CQ, ĐV,Tr.học đạt TCVH</t>
  </si>
  <si>
    <t xml:space="preserve"> - Số người lạm dụng ma tuý</t>
  </si>
  <si>
    <t xml:space="preserve"> - Tỷ lệ bản có đường XM đi thuận tiện</t>
  </si>
  <si>
    <t xml:space="preserve"> + Số xã đạt từ 15-18 tiêu chí</t>
  </si>
  <si>
    <t xml:space="preserve"> + Số xã đạt từ 10-14 tiêu chí </t>
  </si>
  <si>
    <t xml:space="preserve"> + Số xã đạt từ 5-9 tiêu chí</t>
  </si>
  <si>
    <t xml:space="preserve"> + Số xã đạt dưới 5 tiêu chí</t>
  </si>
  <si>
    <t xml:space="preserve">                 - Thuỷ điện Huội Quảng</t>
  </si>
  <si>
    <t>Giá trị xuất khẩu địa phương</t>
  </si>
  <si>
    <t>B</t>
  </si>
  <si>
    <t>CÂY LƯƠNG THỰC</t>
  </si>
  <si>
    <t xml:space="preserve"> + Tr. đó: Thóc </t>
  </si>
  <si>
    <t xml:space="preserve">Riêng thóc ruộng </t>
  </si>
  <si>
    <t xml:space="preserve"> + Cây hàng năm </t>
  </si>
  <si>
    <t xml:space="preserve"> + Cây lâu năm </t>
  </si>
  <si>
    <t xml:space="preserve">Lúa mùa: DT </t>
  </si>
  <si>
    <t>NS</t>
  </si>
  <si>
    <t>Tạ/ha</t>
  </si>
  <si>
    <t>SL</t>
  </si>
  <si>
    <t>Tấn</t>
  </si>
  <si>
    <t>Chiêm xuân: DT</t>
  </si>
  <si>
    <t xml:space="preserve">NS </t>
  </si>
  <si>
    <t xml:space="preserve">SL </t>
  </si>
  <si>
    <t xml:space="preserve">Lúa nương: DT </t>
  </si>
  <si>
    <t>Ngô: DT</t>
  </si>
  <si>
    <t>Ngô thu đông: Diện tích</t>
  </si>
  <si>
    <t>Ngô Xuân hè: Diện tích</t>
  </si>
  <si>
    <t>Khoai CL: DT</t>
  </si>
  <si>
    <t>Cây sắn: DT</t>
  </si>
  <si>
    <t>Khai hoang RN</t>
  </si>
  <si>
    <t xml:space="preserve">CÂY CÔNG NGHIỆP </t>
  </si>
  <si>
    <t xml:space="preserve">Cây CN ngắn ngày </t>
  </si>
  <si>
    <t>Cây lạc: DT</t>
  </si>
  <si>
    <t>Đậu tương: DT</t>
  </si>
  <si>
    <t xml:space="preserve">Cây CN lâu năm </t>
  </si>
  <si>
    <t>Cây chè</t>
  </si>
  <si>
    <t xml:space="preserve">Tổng DT chè </t>
  </si>
  <si>
    <t xml:space="preserve">Tr. đó: Chè trồng mới </t>
  </si>
  <si>
    <t xml:space="preserve"> - Chè KTCB</t>
  </si>
  <si>
    <t xml:space="preserve"> - Diên tích Chè KD</t>
  </si>
  <si>
    <t xml:space="preserve">SL chè búp tươi </t>
  </si>
  <si>
    <t>Cây thảo quả: DT</t>
  </si>
  <si>
    <t xml:space="preserve">Tr. đó: Trồng mới </t>
  </si>
  <si>
    <t>tấn</t>
  </si>
  <si>
    <t>Cây cao su</t>
  </si>
  <si>
    <t>Diện tích</t>
  </si>
  <si>
    <t>Trong đó: diện tích trồng mới</t>
  </si>
  <si>
    <t>Cây ăn quả: DT</t>
  </si>
  <si>
    <t>IV</t>
  </si>
  <si>
    <t>Một số loại cây trồng khác</t>
  </si>
  <si>
    <t>Cây rau, màu</t>
  </si>
  <si>
    <t>Rau, đậu CL: DT</t>
  </si>
  <si>
    <t>PT vùng rau, màu, TP hàng hóa tập trung (Σ DT canh tác)</t>
  </si>
  <si>
    <t>V</t>
  </si>
  <si>
    <t>CHĂN NUÔI</t>
  </si>
  <si>
    <t xml:space="preserve">Tổng đàn gia súc </t>
  </si>
  <si>
    <t xml:space="preserve"> + Đàn trâu</t>
  </si>
  <si>
    <t>Con</t>
  </si>
  <si>
    <t xml:space="preserve"> + Đàn bò</t>
  </si>
  <si>
    <t xml:space="preserve"> + Đàn lợn</t>
  </si>
  <si>
    <t xml:space="preserve"> + Đàn ngựa </t>
  </si>
  <si>
    <t xml:space="preserve"> + Đàn dê</t>
  </si>
  <si>
    <t xml:space="preserve"> Đàn gia cầm </t>
  </si>
  <si>
    <t>1000 Con</t>
  </si>
  <si>
    <t>Tốc độ gia tăng đàn gia súc</t>
  </si>
  <si>
    <t>Thịt hơi các loại</t>
  </si>
  <si>
    <t xml:space="preserve">THUỶ SẢN </t>
  </si>
  <si>
    <t xml:space="preserve">DT nuôi trồng TS </t>
  </si>
  <si>
    <t>Diện tích ao hồ, cá lúa</t>
  </si>
  <si>
    <t xml:space="preserve"> Sản lượng đánh  bắt và nuôi trồng</t>
  </si>
  <si>
    <t>Nuôi trồng thủy sản</t>
  </si>
  <si>
    <t>Đánh bắt thủy sản</t>
  </si>
  <si>
    <t xml:space="preserve">LÂM NGHIỆP </t>
  </si>
  <si>
    <t>Tổng diện tích rừng hiện có</t>
  </si>
  <si>
    <t>Trồng rừng mới phòng hộ</t>
  </si>
  <si>
    <t>Rừng tự nhiên</t>
  </si>
  <si>
    <t>Rừng phòng hộ</t>
  </si>
  <si>
    <t>Rừng sản xuất</t>
  </si>
  <si>
    <t>Rừng trồng</t>
  </si>
  <si>
    <t>Khoán bảo vệ rừng</t>
  </si>
  <si>
    <t>Khoanh nuôi tái sinh rừng</t>
  </si>
  <si>
    <t xml:space="preserve"> Cây cao su</t>
  </si>
  <si>
    <t>PHÁT TRIỂN NÔNG THÔN</t>
  </si>
  <si>
    <t xml:space="preserve"> - Tỷ lệ dân số nông thôn được sử dụng nước hợp vệ sinh</t>
  </si>
  <si>
    <t>- Tỷ lệ hộ dân tộc thiểu số được sử dụng nước sinh hoạt hợp vệ sinh</t>
  </si>
  <si>
    <t xml:space="preserve"> tỷ lệ dân tộc thiểu số được sử
 dụng hố xí hợp vệ sinh</t>
  </si>
  <si>
    <t xml:space="preserve">+ Số xã hoàn thành 19 tiêu chí </t>
  </si>
  <si>
    <t xml:space="preserve"> Tỷ lệ xã đạt tiêu chuẩn NTM</t>
  </si>
  <si>
    <t>+ Số xã đạt từ 15-18 tiêu chí</t>
  </si>
  <si>
    <t>+ Số xã đạt từ 10-14 tiêu chí</t>
  </si>
  <si>
    <t>+ Số xã đạt từ 5-9 tiêu chí</t>
  </si>
  <si>
    <t>+ Số xã đạt dưới 5 tiêu chí</t>
  </si>
  <si>
    <t>+ Bình quân tiêu chí trên xã</t>
  </si>
  <si>
    <t>1.1</t>
  </si>
  <si>
    <t>1.2</t>
  </si>
  <si>
    <t>1.3</t>
  </si>
  <si>
    <t>2.1</t>
  </si>
  <si>
    <t>2.2</t>
  </si>
  <si>
    <t>Thành phần kinh tế</t>
  </si>
  <si>
    <t>Chia ra:</t>
  </si>
  <si>
    <t xml:space="preserve"> - Quốc doanh TW</t>
  </si>
  <si>
    <t xml:space="preserve"> - Quốc doanh ĐP</t>
  </si>
  <si>
    <t xml:space="preserve"> - Khu vực ngoài QD</t>
  </si>
  <si>
    <t xml:space="preserve"> - CN có vốn đầu tư nước ngoài</t>
  </si>
  <si>
    <t>Phân theo ngành công nghiệp</t>
  </si>
  <si>
    <t>Triệu đồng</t>
  </si>
  <si>
    <t xml:space="preserve"> - Công nghiệp khai khoáng</t>
  </si>
  <si>
    <t xml:space="preserve"> - Công nghiệp chế biến, chế tạo</t>
  </si>
  <si>
    <t xml:space="preserve"> - Sản xuất và phân phối điện, 
khí đốt, nước</t>
  </si>
  <si>
    <t xml:space="preserve"> - Cung cấp nước, quản lý và xử lý
 rác thải, nước thải</t>
  </si>
  <si>
    <t>Theo giá hiện hành</t>
  </si>
  <si>
    <t xml:space="preserve"> - Quốc doanh</t>
  </si>
  <si>
    <t xml:space="preserve"> - Ngoài quốc doanh</t>
  </si>
  <si>
    <t>Trong đó: Riêng CN</t>
  </si>
  <si>
    <t>Điện sản xuất và điện nhập khẩu</t>
  </si>
  <si>
    <t>1000KWh</t>
  </si>
  <si>
    <t xml:space="preserve"> - Điện phát ra</t>
  </si>
  <si>
    <t xml:space="preserve"> - Điện sản xuất</t>
  </si>
  <si>
    <t>Đá xây dựng</t>
  </si>
  <si>
    <t>m3</t>
  </si>
  <si>
    <t>Gạch các loại</t>
  </si>
  <si>
    <t>1.000viên</t>
  </si>
  <si>
    <t>Chè chế biến các loại</t>
  </si>
  <si>
    <t>Nước máy sản xuất</t>
  </si>
  <si>
    <t>1.000m3</t>
  </si>
  <si>
    <t xml:space="preserve"> + Quốc doanh</t>
  </si>
  <si>
    <t xml:space="preserve"> + Ngoài quốc doanh</t>
  </si>
  <si>
    <t xml:space="preserve"> - Tài chính - ngân hàng</t>
  </si>
  <si>
    <t xml:space="preserve"> - Vận tải</t>
  </si>
  <si>
    <t xml:space="preserve"> - Khách sạn - nhà hàng - dịch vụ du lịch</t>
  </si>
  <si>
    <t xml:space="preserve"> - Dịch vụ khác</t>
  </si>
  <si>
    <t>Mạng lưới</t>
  </si>
  <si>
    <t xml:space="preserve"> - Số khách sạn</t>
  </si>
  <si>
    <t>Cái</t>
  </si>
  <si>
    <t xml:space="preserve"> - Số phòng khách sạn</t>
  </si>
  <si>
    <t>Phòng</t>
  </si>
  <si>
    <t>Công suất sử dụng phòng</t>
  </si>
  <si>
    <t xml:space="preserve"> - Nhà hàng</t>
  </si>
  <si>
    <t>Tổng lượt khách du lịch</t>
  </si>
  <si>
    <t>Lượt</t>
  </si>
  <si>
    <t xml:space="preserve"> + Khách quốc tế</t>
  </si>
  <si>
    <t xml:space="preserve"> - Ngày lưu trú (khách quốc tế)</t>
  </si>
  <si>
    <t>Ngày</t>
  </si>
  <si>
    <t xml:space="preserve"> - Mước tiêu dùng ngày (khách QT)</t>
  </si>
  <si>
    <t xml:space="preserve"> + Khách nội địa</t>
  </si>
  <si>
    <t xml:space="preserve"> - Ngày lưu trú (khách nội địa)</t>
  </si>
  <si>
    <t xml:space="preserve"> - Mước tiêu dùng ngày (khách nội địa)</t>
  </si>
  <si>
    <t>2.3</t>
  </si>
  <si>
    <t>Doanh thu Khách sạn - nhà hàng - dịch 
vụ du lịch</t>
  </si>
  <si>
    <t>Trong đó: DT từ ngành du lịch</t>
  </si>
  <si>
    <t>Vận tải hành khách</t>
  </si>
  <si>
    <t>Vận tải hàng hoá</t>
  </si>
  <si>
    <t>Vận tải hàng hóa</t>
  </si>
  <si>
    <t xml:space="preserve"> Khối lượng hàng hoá 
vận chuyển</t>
  </si>
  <si>
    <t>1.000 Tấn</t>
  </si>
  <si>
    <t xml:space="preserve"> Khối lượng hàng hoá 
luân chuyển</t>
  </si>
  <si>
    <t>1.000Tấn.Km</t>
  </si>
  <si>
    <t xml:space="preserve"> Khối lượng HK
 vận chuyển</t>
  </si>
  <si>
    <t>1.000. HK</t>
  </si>
  <si>
    <t xml:space="preserve"> Khối lượng HK
 luân chuyển</t>
  </si>
  <si>
    <t>1.000 HK.Km</t>
  </si>
  <si>
    <t>HTX</t>
  </si>
  <si>
    <t xml:space="preserve">   Trong đó: thành lập mới</t>
  </si>
  <si>
    <t>LHHTX</t>
  </si>
  <si>
    <t>người</t>
  </si>
  <si>
    <t xml:space="preserve">   Trong đó: Xã viên mới</t>
  </si>
  <si>
    <t>Trong đó: doanh thu cung ứng cho xã viên</t>
  </si>
  <si>
    <t>Trong đó: + Số có trình độ trung cấp, cao đẳng</t>
  </si>
  <si>
    <t xml:space="preserve">              + Số có trình độ Đại học trở lên</t>
  </si>
  <si>
    <t>Trong đó: tổng số lao động là xã viên HTX</t>
  </si>
  <si>
    <t>VI</t>
  </si>
  <si>
    <t>Tổng số hộ</t>
  </si>
  <si>
    <t xml:space="preserve">Số Hộ nghèo </t>
  </si>
  <si>
    <t>Tỷ lệ hộ nghèo theo chuẩn QG</t>
  </si>
  <si>
    <t xml:space="preserve">Trong đó tỷ lệ hộ nghèo người dân 
tộc thiểu số </t>
  </si>
  <si>
    <t>Mức giảm tỷ lệ hộ nghèo</t>
  </si>
  <si>
    <t xml:space="preserve">Trong đó : Mức giảm tỷ hộ nghèo người dân tộc thiểu số </t>
  </si>
  <si>
    <t>Mức giảm tỷ lệ hộ nghèo các huyện nghèo</t>
  </si>
  <si>
    <t xml:space="preserve">Số hộ thoát nghèo </t>
  </si>
  <si>
    <t>Số hộ cận nghèo</t>
  </si>
  <si>
    <t>Số hộ tái nghèo và phát sinh mới</t>
  </si>
  <si>
    <t>Tỷ lệ hộ cận nghèo</t>
  </si>
  <si>
    <t>Tỷ lệ hộ giảm nghèo</t>
  </si>
  <si>
    <t>Số hộ nghèo giảm trong năm</t>
  </si>
  <si>
    <t>Số hộ được vay vốn tạo việc làm</t>
  </si>
  <si>
    <t xml:space="preserve"> Trong đó: + Hộ nghèo</t>
  </si>
  <si>
    <t>Tỷ lệ giảm cận hộ nghèo</t>
  </si>
  <si>
    <t>Số tái nghèo và phát sinh mới</t>
  </si>
  <si>
    <t>Tổng số xã, thị trấn toàn huyện</t>
  </si>
  <si>
    <t xml:space="preserve"> - Tổng số xã trên toàn huyện</t>
  </si>
  <si>
    <t>Trong đó: Số xã đặc biệt khó khăn(theo tiêu chí CT 135)</t>
  </si>
  <si>
    <t>Bản vùng 3 thuộc 4 xã KV II (CT135)</t>
  </si>
  <si>
    <t>Bản</t>
  </si>
  <si>
    <t xml:space="preserve"> Tỷ lệ xã có đường ô tô đến trung tâm xã</t>
  </si>
  <si>
    <t>Số xã có đường ô tô đi được quanh năm</t>
  </si>
  <si>
    <t>Tỷ lệ xã có đường ô tô đi được quanh năm</t>
  </si>
  <si>
    <t>Tỷ lệ bản có đường XM đi thuận tiện</t>
  </si>
  <si>
    <t>Số xã có bưu điện văn hoá xã</t>
  </si>
  <si>
    <t xml:space="preserve"> Tỷ lệ % trên tổng số xã</t>
  </si>
  <si>
    <t>Số xã, thị trấn có điện lưới QG</t>
  </si>
  <si>
    <t>Tổng số hộ được sử dụng điện lưới QG</t>
  </si>
  <si>
    <t xml:space="preserve"> + Tỷ lệ số hộ được sử dụng điện</t>
  </si>
  <si>
    <t xml:space="preserve"> +  Tỷ lệ hộ được sử dụng điện lưới quốc gia</t>
  </si>
  <si>
    <t xml:space="preserve"> Tỷ lệ so với dân số</t>
  </si>
  <si>
    <t>Số lao động chia theo khu vực</t>
  </si>
  <si>
    <t>Lao động thành thị</t>
  </si>
  <si>
    <t>Lao động nông thôn</t>
  </si>
  <si>
    <t>Số người trong độ tuổi LĐ có khả năng LĐ (15 tuổi trở lên đang làm việc tại nền kinh tế quốc dân)</t>
  </si>
  <si>
    <t>Cơ cấu lao động</t>
  </si>
  <si>
    <t>Nông lậm, ngư nghiệp và thủy sản</t>
  </si>
  <si>
    <t>Công nghiệp &amp; XD</t>
  </si>
  <si>
    <t>Dịch vụ</t>
  </si>
  <si>
    <t>Tỷ lệ lao động được đào tạo trong năm so với tổng số lao động</t>
  </si>
  <si>
    <t xml:space="preserve"> Trong đó: Tỷ lệ lao động nữ đào tạo</t>
  </si>
  <si>
    <t>Số Lao động được tạo việc làm</t>
  </si>
  <si>
    <t>Tỷ lệ lao động trong thất nghiệp ở khu
 vực thành thị</t>
  </si>
  <si>
    <t xml:space="preserve">Tỷ lệ thất nghiệp nữ </t>
  </si>
  <si>
    <t>Tỷ lệ thời gian sử dụng lao động của lực lượng
 lao động ở nông thôn</t>
  </si>
  <si>
    <t xml:space="preserve">    Trong đó: Tỷ lệ sử dụng thời gian lao động nữ ở khu vực nông thôn</t>
  </si>
  <si>
    <t>Số lao động đi làm việc theo hợp đông</t>
  </si>
  <si>
    <t xml:space="preserve"> - Số LĐ được đào tạo trong năm</t>
  </si>
  <si>
    <t xml:space="preserve"> + ĐT nghề sơ cấp và DNTX 
(dưới 3 tháng)</t>
  </si>
  <si>
    <t>Số người lạm dụng ma tuý</t>
  </si>
  <si>
    <t>Số lượt người được cai nghiện</t>
  </si>
  <si>
    <t>Cai tại trung tâm 05-06 tỉnh</t>
  </si>
  <si>
    <t>TT CB giáo dục - Lao động - XH</t>
  </si>
  <si>
    <t>Cai tại cộng đồng</t>
  </si>
  <si>
    <t>Cai tại trại tạm giam công an tỉnh</t>
  </si>
  <si>
    <t>Lượt
 Người</t>
  </si>
  <si>
    <t>Lượt Người</t>
  </si>
  <si>
    <t xml:space="preserve"> - Điều trị thay thế các chất dạng thuốc phiện bằng thuốc Methadone</t>
  </si>
  <si>
    <t>VII</t>
  </si>
  <si>
    <t xml:space="preserve"> - Tỷ lệ phường đạt tiêu chuẩn xã, phường phù hợp với trẻ em (lũy kế)</t>
  </si>
  <si>
    <t>Tỷ trẻ em có hoàn cảnh đạc biệt khó khăn được chăm sóc</t>
  </si>
  <si>
    <t>Số hộ được sử dụng nước sạch</t>
  </si>
  <si>
    <t>TL dân số đô thị được SD nước sạch</t>
  </si>
  <si>
    <t xml:space="preserve">  Trong đó:</t>
  </si>
  <si>
    <t xml:space="preserve">  + Khu vực thành thị</t>
  </si>
  <si>
    <t xml:space="preserve">  + Khu vực nông thôn</t>
  </si>
  <si>
    <t>Số khu công nghiệp đang hoạt động</t>
  </si>
  <si>
    <t>Khu CN</t>
  </si>
  <si>
    <t>Số khu công nghiệp đang hoạt động có hệ thống xử lý nước thải tập trung đạt tiêu chuẩn môi trường</t>
  </si>
  <si>
    <t>Tỷ lệ khu công nghiệp đang hoạt động có hệ thống xử lý nước thải tập trung đạt tiêu chuẩn môi trường</t>
  </si>
  <si>
    <t>Số giấy được cấp chứng nhận quyền sử dụng đất cho hộ gia đình, tổ chức</t>
  </si>
  <si>
    <t>Trong đó:  + Hộ gia đình</t>
  </si>
  <si>
    <t>Giấy</t>
  </si>
  <si>
    <t xml:space="preserve">                 + Tổ chức</t>
  </si>
  <si>
    <t>Tỷ lệ diện tích đất được cấp GCN QSDĐ/diện tích đất cần cấp GCNQSDĐ</t>
  </si>
  <si>
    <t xml:space="preserve">  Dân số </t>
  </si>
  <si>
    <t>Trong đó: + Dân số thành thị</t>
  </si>
  <si>
    <t xml:space="preserve">                + Dân số nông thôn</t>
  </si>
  <si>
    <t>Mức giảm tỷ lệ sinh</t>
  </si>
  <si>
    <t>Tỷ suất tăng dân số tự nhiên</t>
  </si>
  <si>
    <t>Tỷ số giới tính khi sinh (số bé trai 
so với 100 bé gái)</t>
  </si>
  <si>
    <t xml:space="preserve"> Kế hoạch hoá gia đình</t>
  </si>
  <si>
    <t xml:space="preserve">Tỷ lệ nữ từ 15÷49 tuổi so với dân số </t>
  </si>
  <si>
    <t>Tỷ lệ các cặp vợ chồng thực 
hiện các biện pháp tránh thai</t>
  </si>
  <si>
    <t>TL các bà mẹ sinh con thứ 3 trở lên so với  bà mẹ sinh con trong năm</t>
  </si>
  <si>
    <t>Số CB làm công tác DSGĐ &amp; TE</t>
  </si>
  <si>
    <t xml:space="preserve"> Người</t>
  </si>
  <si>
    <t xml:space="preserve"> T.đó: + Số CB chuyên trách huyện</t>
  </si>
  <si>
    <t xml:space="preserve">          + Cán bộ chuyên trách tại xã</t>
  </si>
  <si>
    <t xml:space="preserve">          + Công tác viên</t>
  </si>
  <si>
    <t>IX</t>
  </si>
  <si>
    <t>CƠ SỞ Y TẾ, GIƯỜNG BÊNH</t>
  </si>
  <si>
    <t>Cơ sở y tế quốc lập</t>
  </si>
  <si>
    <t>Trung tâm y tế huyện</t>
  </si>
  <si>
    <t>Phòng khám đa khoa khu vực</t>
  </si>
  <si>
    <t>PK</t>
  </si>
  <si>
    <t>Trạm y tế xã, thị trấn</t>
  </si>
  <si>
    <t>Trạm</t>
  </si>
  <si>
    <t>Tổng số giường bệnh toàn huyện</t>
  </si>
  <si>
    <t>Giường</t>
  </si>
  <si>
    <t xml:space="preserve">  + Giường bệnh tại Bệnh viện huyện </t>
  </si>
  <si>
    <t xml:space="preserve">  + Giường PKĐKKV</t>
  </si>
  <si>
    <t xml:space="preserve">  + Giường trạm y tế xã, thị trấn</t>
  </si>
  <si>
    <t>Số giường bệnh/10.000 dân (không tính giường trạm y tế xã)</t>
  </si>
  <si>
    <t>Trong đó: Số giường bệnh quốc lập/1 vạn dân</t>
  </si>
  <si>
    <t>NHÂN LỰC Y TẾ</t>
  </si>
  <si>
    <t>Tổng số cán bộ toàn ngành</t>
  </si>
  <si>
    <t xml:space="preserve">Trong đó: </t>
  </si>
  <si>
    <t>Bác sỹ</t>
  </si>
  <si>
    <t>Số bác sỹ/vạn dân</t>
  </si>
  <si>
    <t>1/10.000</t>
  </si>
  <si>
    <t>Dược sỹ</t>
  </si>
  <si>
    <t>Tỷ lệ dược sỹ/vạn dân</t>
  </si>
  <si>
    <t>Y sỹ</t>
  </si>
  <si>
    <t>Điều dưỡng</t>
  </si>
  <si>
    <t>Cán bộ khác</t>
  </si>
  <si>
    <t xml:space="preserve"> + Tỷ lệ Trạm y tế xã, phường, thị trấn có bác sỹ (bao gồm bác sỹ làm việc định kỳ)</t>
  </si>
  <si>
    <t xml:space="preserve"> + Tỷ lệ Trạm y tế xã, phường, thị trấn có bác sỹ (biên chế tại trạm)</t>
  </si>
  <si>
    <t xml:space="preserve">  + Tỷ lệ trạm y tế xã, phường, thị trấn có có nữ hộ sinh hoặc y sỹ sản nhi</t>
  </si>
  <si>
    <t>Tỷ lệ thôn, bản có nhân viên y tế thôn bản hoạt động</t>
  </si>
  <si>
    <t>MỘT SỐ CHỈ TIÊU TỔNG HỢP</t>
  </si>
  <si>
    <t xml:space="preserve"> Số xã đạt tiêu chí quốc gia về y tế xã </t>
  </si>
  <si>
    <t>trạm</t>
  </si>
  <si>
    <t>Trong đó: Số được công nhận mới trong năm</t>
  </si>
  <si>
    <t xml:space="preserve"> Tỷ lệ xã đạt tiêu chí quốc gia về y tế xã</t>
  </si>
  <si>
    <t>Tỷ suất tử vong trẻ em &lt;1 tuổi
 trên 1.000 trẻ đẻ sống</t>
  </si>
  <si>
    <t>%o</t>
  </si>
  <si>
    <t>Tỷ suất tử vong trẻ em &lt;5 tuổi trên
 1.000 trẻ đẻ sống</t>
  </si>
  <si>
    <t>Tỷ lệ trẻ em dưới 5 tuổi bị suy dinh dưỡng</t>
  </si>
  <si>
    <t xml:space="preserve"> Tỷ lệ TE &lt; 1 tuổi được tiêm chủng đẩy đủ các loại Vacxin</t>
  </si>
  <si>
    <t>Tỷ lệ phụ nữ đẻ được khám thai</t>
  </si>
  <si>
    <t>Tỷ lệ phụ nữ đẻ được cán bộ y tế đỡ</t>
  </si>
  <si>
    <t>Tỷ suất mắc các bệnh xã hội</t>
  </si>
  <si>
    <t xml:space="preserve"> - Sốt rét</t>
  </si>
  <si>
    <t xml:space="preserve"> - Lao</t>
  </si>
  <si>
    <t xml:space="preserve"> - HIV/ AIDS</t>
  </si>
  <si>
    <t>ĐÀO TẠO</t>
  </si>
  <si>
    <t>Duy trì đào tạo</t>
  </si>
  <si>
    <t xml:space="preserve"> Bác sỹ CKI ,II, thạc sỹ</t>
  </si>
  <si>
    <t xml:space="preserve"> Đại học Y, dược, y tế cộng đồng</t>
  </si>
  <si>
    <t>Đại học điều dưỡng</t>
  </si>
  <si>
    <t>X</t>
  </si>
  <si>
    <t>HS</t>
  </si>
  <si>
    <t>Hệ mầm non</t>
  </si>
  <si>
    <t>Cháu</t>
  </si>
  <si>
    <t>- Số cháu vào nhà trẻ</t>
  </si>
  <si>
    <t>- Số học sinh Mẫu giáo</t>
  </si>
  <si>
    <t>Hệ phổ thông</t>
  </si>
  <si>
    <t xml:space="preserve"> Tr. đó: Trường PT DTNT huyện</t>
  </si>
  <si>
    <t>Chia theo bậc học</t>
  </si>
  <si>
    <t>- Tiểu học</t>
  </si>
  <si>
    <t>Trong đó:  HS DTBT Tiểu học</t>
  </si>
  <si>
    <t>- Trung học cơ sở</t>
  </si>
  <si>
    <t>Trong đó:  HS DTBT THCS</t>
  </si>
  <si>
    <t>- Trung học PT</t>
  </si>
  <si>
    <t xml:space="preserve"> Giáo dục thường xuyên</t>
  </si>
  <si>
    <t>Chia theo:</t>
  </si>
  <si>
    <t>+ Mẫu giáo</t>
  </si>
  <si>
    <t>+ Tiểu học</t>
  </si>
  <si>
    <t>+ Trung học cơ sở</t>
  </si>
  <si>
    <t>+ Trung học Phổ thông</t>
  </si>
  <si>
    <t>Giữ vững và nâng cao chất lượng phổ cập giáo dục  mầm non cho trẻ 5 tuổi, phổ cập giáo dục tiểu học đúng độ tuổi và  THCS</t>
  </si>
  <si>
    <t>Tr.đó:TLGV đạt chuẩn</t>
  </si>
  <si>
    <t>Cấp mầm non:</t>
  </si>
  <si>
    <t>Cấp tiểu học:</t>
  </si>
  <si>
    <t>Cấp THCS:</t>
  </si>
  <si>
    <t>Cấp THPT:  (THPT Than Uyên, THPT Phúc Than, THPT Mường Kim)</t>
  </si>
  <si>
    <t>Tr.đó: TLGV đạt chuẩn</t>
  </si>
  <si>
    <t>TT GDTX</t>
  </si>
  <si>
    <t>Trường PT DTNT</t>
  </si>
  <si>
    <t>Trường Mầm non</t>
  </si>
  <si>
    <t>Trường Tiểu học</t>
  </si>
  <si>
    <t>Trường PTCS (cấp 1,2)</t>
  </si>
  <si>
    <t>Trường THCS (cấp 2)</t>
  </si>
  <si>
    <t>Trường PTTH (cấp 3)</t>
  </si>
  <si>
    <t>Trung tâm GDTX</t>
  </si>
  <si>
    <t>Trường đạt chuẩn QG (lũy kế)</t>
  </si>
  <si>
    <t>Tỷ lệ trường đạt chuẩn quốc gia</t>
  </si>
  <si>
    <t>Trong đó: Công nhận mới trong năm</t>
  </si>
  <si>
    <t>+ Mầm non</t>
  </si>
  <si>
    <t xml:space="preserve"> - Cấp MN</t>
  </si>
  <si>
    <t xml:space="preserve"> - Cấp Tiểu học</t>
  </si>
  <si>
    <t xml:space="preserve"> - Cấp THS</t>
  </si>
  <si>
    <t xml:space="preserve"> - Cấp THPT</t>
  </si>
  <si>
    <t>Tr.đó: - Tỷ lệ KCH</t>
  </si>
  <si>
    <t>+ Cấp mầm non</t>
  </si>
  <si>
    <t>+ Cấp Tiểu học</t>
  </si>
  <si>
    <t>+ Cấp THCS</t>
  </si>
  <si>
    <t>+ Cấp THPT</t>
  </si>
  <si>
    <t>+ Các trung tâm GDTX</t>
  </si>
  <si>
    <t>XI</t>
  </si>
  <si>
    <t>Tỷ lệ huy động nhà trẻ (0-2 tuổi)</t>
  </si>
  <si>
    <t>Tỷ lệ huy động nhà trẻ 3-5 tuổi học mẫu giáo</t>
  </si>
  <si>
    <t>Tỷ lệ huy động nhà trẻ 5 tuổi ra lớp</t>
  </si>
  <si>
    <t>Tỷ lệ huy động nhà trẻ 6 tuổi vào lớp 1</t>
  </si>
  <si>
    <t>Tỷ lệ đi học chung ở cấp Tiểu học</t>
  </si>
  <si>
    <t>Tỷ lệ HSHT chương trình GD tiểu học</t>
  </si>
  <si>
    <t>Tỷ lệ HSHT chương trình GD tiểu học vào lớp 6</t>
  </si>
  <si>
    <t>Tỷ lệ đi học chung ở cấp THCS</t>
  </si>
  <si>
    <t>Tỷ lệ học sinh tốt nghiệp THCS</t>
  </si>
  <si>
    <t>Tỷ lệ học sinh tốt nghiệp THPT (Gồm cả TTGDTX)</t>
  </si>
  <si>
    <t xml:space="preserve"> MỤC TIÊU, CHỈ TIÊU HOẠT ĐỘNG</t>
  </si>
  <si>
    <t xml:space="preserve"> Điện ảnh</t>
  </si>
  <si>
    <t>Buổi</t>
  </si>
  <si>
    <t>Tr.đó: + Số buổi chiếu vùng III</t>
  </si>
  <si>
    <t xml:space="preserve">          + Số buổi chiếu PV chính trị</t>
  </si>
  <si>
    <t>Số lượt l xem chiếu bóng</t>
  </si>
  <si>
    <t>Nghệ thuật biểu diễn</t>
  </si>
  <si>
    <t xml:space="preserve"> - ĐV nghệ thuật chuyên nghiệp</t>
  </si>
  <si>
    <t>Đơn vị</t>
  </si>
  <si>
    <t xml:space="preserve"> - C.trình, tiết mục dàn dựng mới</t>
  </si>
  <si>
    <t>C.trình</t>
  </si>
  <si>
    <t xml:space="preserve"> - Số buổi biểu diễn</t>
  </si>
  <si>
    <t xml:space="preserve"> Tr.đó: BD phục vụ vùng cao</t>
  </si>
  <si>
    <t xml:space="preserve"> Văn hoá thông tin cơ sở </t>
  </si>
  <si>
    <t>Tổng số đội thông tin lưu động</t>
  </si>
  <si>
    <t>Đội</t>
  </si>
  <si>
    <t>Số buổi hoạt động</t>
  </si>
  <si>
    <t xml:space="preserve">     Trong đó: + Đội TTLĐ tỉnh</t>
  </si>
  <si>
    <t xml:space="preserve">                    + Huyện</t>
  </si>
  <si>
    <t>Số bản, làng ĐKTCVH</t>
  </si>
  <si>
    <t>Bản, làng</t>
  </si>
  <si>
    <t>Số hộ đăng ký GĐVH mới</t>
  </si>
  <si>
    <t xml:space="preserve">  Trong đó: Số hộ được công nhận</t>
  </si>
  <si>
    <t>Số cơ quan, đơn vị, TH đăng ký TCVH</t>
  </si>
  <si>
    <t>CQ</t>
  </si>
  <si>
    <t xml:space="preserve">  Trong đó: Số CQ, ĐV, TH được công nhận</t>
  </si>
  <si>
    <t>Tỷ lệ hộ gia đình đạt GĐVH</t>
  </si>
  <si>
    <t>Tỷ lệ thôn, bản, KP đạt TCVH</t>
  </si>
  <si>
    <t>Tỷ lệ CQ, ĐV,Tr.học đạt TCVH</t>
  </si>
  <si>
    <t xml:space="preserve"> Thư viện</t>
  </si>
  <si>
    <t>Số sách mới (TV huyện)</t>
  </si>
  <si>
    <t xml:space="preserve">Tổng lượt người đọc trong năm </t>
  </si>
  <si>
    <t xml:space="preserve"> Số xã, TT có NVH, thư viện</t>
  </si>
  <si>
    <t>Xã, TT</t>
  </si>
  <si>
    <t xml:space="preserve"> Số di tích đã được xếp hàng</t>
  </si>
  <si>
    <t>Di tích</t>
  </si>
  <si>
    <t xml:space="preserve"> CƠ SỞ VẬT CHẤT CHO HOẠT ĐỘNG VHTT</t>
  </si>
  <si>
    <t xml:space="preserve"> Số đội chiếu bóng vùng cao</t>
  </si>
  <si>
    <t xml:space="preserve"> Số Nhà văn hoá trên địa bàn</t>
  </si>
  <si>
    <t>Nhà</t>
  </si>
  <si>
    <t xml:space="preserve">   Trong đó: - Huyện quản lý</t>
  </si>
  <si>
    <t xml:space="preserve">                   - Xã quản lý</t>
  </si>
  <si>
    <t xml:space="preserve">                   - Thôn bản quản lý</t>
  </si>
  <si>
    <t xml:space="preserve"> Số nhà Thư viện</t>
  </si>
  <si>
    <t>THỂ DỤC - THỂ THAO</t>
  </si>
  <si>
    <t xml:space="preserve">Số người tham gia tập luyện T. xuyên </t>
  </si>
  <si>
    <t xml:space="preserve">Người </t>
  </si>
  <si>
    <t>Tỷ lệ so với dân số</t>
  </si>
  <si>
    <t>Số GĐ được công nhận là thể thao</t>
  </si>
  <si>
    <t>Gia đình</t>
  </si>
  <si>
    <t>Số CLB thể dục thể thao cơ sở</t>
  </si>
  <si>
    <t>CLB</t>
  </si>
  <si>
    <t>Cơ sở thi đấu TDTT đạt tiêu chuẩn</t>
  </si>
  <si>
    <t>Sân vận động</t>
  </si>
  <si>
    <t>Sân</t>
  </si>
  <si>
    <t>Nhà luyện tập thể thao</t>
  </si>
  <si>
    <t>Bưu chính</t>
  </si>
  <si>
    <t>Mạng bưu cục</t>
  </si>
  <si>
    <t xml:space="preserve"> + Bưu cục cấp 1</t>
  </si>
  <si>
    <t>Bưu cục</t>
  </si>
  <si>
    <t xml:space="preserve"> + Bưu cục cấp 2</t>
  </si>
  <si>
    <t xml:space="preserve"> + Bưu cục cấp 3</t>
  </si>
  <si>
    <t>Điểm bưu điện văn hóa xã</t>
  </si>
  <si>
    <t>Điểm</t>
  </si>
  <si>
    <t>Viễn thông</t>
  </si>
  <si>
    <t>Tổng số trạm BTS</t>
  </si>
  <si>
    <t xml:space="preserve">Tổng số thuê bao điện thoại </t>
  </si>
  <si>
    <t>Thuê bao</t>
  </si>
  <si>
    <t>Số thuê bao điện thoại cố định/100 dân</t>
  </si>
  <si>
    <t>Số xã có mạng Internet</t>
  </si>
  <si>
    <r>
      <rPr>
        <i/>
        <sz val="14"/>
        <rFont val="Times New Roman"/>
        <family val="1"/>
      </rPr>
      <t xml:space="preserve">Trong đó: </t>
    </r>
    <r>
      <rPr>
        <sz val="14"/>
        <rFont val="Times New Roman"/>
        <family val="1"/>
      </rPr>
      <t>Riêng CN</t>
    </r>
  </si>
  <si>
    <t>Doanh thu ngành dịch vụ (giá HH)</t>
  </si>
  <si>
    <r>
      <t>Trong đó</t>
    </r>
    <r>
      <rPr>
        <i/>
        <sz val="14"/>
        <color indexed="8"/>
        <rFont val="Times New Roman"/>
        <family val="1"/>
      </rPr>
      <t>: Lao động nữ</t>
    </r>
  </si>
  <si>
    <r>
      <rPr>
        <b/>
        <sz val="14"/>
        <rFont val="Symbol"/>
        <family val="1"/>
        <charset val="2"/>
      </rPr>
      <t xml:space="preserve"> </t>
    </r>
    <r>
      <rPr>
        <b/>
        <sz val="14"/>
        <rFont val="Times New Roman"/>
        <family val="1"/>
      </rPr>
      <t>số buổi hoạt động NN tài trợ</t>
    </r>
  </si>
  <si>
    <r>
      <t xml:space="preserve"> Tr.đó:</t>
    </r>
    <r>
      <rPr>
        <sz val="14"/>
        <rFont val="Times New Roman"/>
        <family val="1"/>
      </rPr>
      <t>Số bản, làng đạt TCVH</t>
    </r>
  </si>
  <si>
    <r>
      <rPr>
        <sz val="14"/>
        <rFont val="Symbol"/>
        <family val="1"/>
        <charset val="2"/>
      </rPr>
      <t></t>
    </r>
    <r>
      <rPr>
        <sz val="14"/>
        <rFont val="Times New Roman"/>
        <family val="1"/>
      </rPr>
      <t xml:space="preserve"> sách có trong thư viện huyện</t>
    </r>
  </si>
  <si>
    <t>- Tổng SL LT (có hạt)</t>
  </si>
  <si>
    <t xml:space="preserve">- Tổng DT đất trồng </t>
  </si>
  <si>
    <t>Mức bán lẻ hàng hoá &amp; DV (giá HH)</t>
  </si>
  <si>
    <t>Khách sạn - nhà hàng - dịch vụ du lịch</t>
  </si>
  <si>
    <t>Tổng số người trong độ tuổi LĐ (15 tuổi trở lên)</t>
  </si>
  <si>
    <t xml:space="preserve"> Cai tại các đồn của Bộ chỉ huy BĐBP tỉnh</t>
  </si>
  <si>
    <t>Xã, phường đạt tiêu chuẩn xã, phường phù hợp với trẻ em (lũy kế)</t>
  </si>
  <si>
    <t>Thực hiện năm trước</t>
  </si>
  <si>
    <t>Ước TH cả năm</t>
  </si>
  <si>
    <t xml:space="preserve"> Năm báo cáo</t>
  </si>
  <si>
    <t>Ước TH năm báo cáo/TH  năm trước</t>
  </si>
  <si>
    <t>KH năm sau</t>
  </si>
  <si>
    <t>Ước TH năm báo cáo/KH năm báo cáo</t>
  </si>
  <si>
    <t>Trồng cây phân tán</t>
  </si>
  <si>
    <t>Tỷ lệ dân số nông thôn được sử dụng nước hợp vệ sinh</t>
  </si>
  <si>
    <t xml:space="preserve">                Ngô</t>
  </si>
  <si>
    <t>Số thuê bao internet</t>
  </si>
  <si>
    <t>INDEX</t>
  </si>
  <si>
    <t>Biểu 2 (NN)</t>
  </si>
  <si>
    <t>Biểu 2a (NN)</t>
  </si>
  <si>
    <t>Biểu 3 (CN)</t>
  </si>
  <si>
    <t>Biểu 4 (TM&amp;DV)</t>
  </si>
  <si>
    <t>Biểu 5 (VT)</t>
  </si>
  <si>
    <t>Biểu 6 (HTX)</t>
  </si>
  <si>
    <t>Biểu 7 (LĐ)</t>
  </si>
  <si>
    <t>Biểu 7a (LĐ)</t>
  </si>
  <si>
    <t>Biểu 8 (MT)</t>
  </si>
  <si>
    <t>Biểu 9 (DS&amp;TE)</t>
  </si>
  <si>
    <t>Biểu 9a (DS&amp;TE)</t>
  </si>
  <si>
    <t>Biểu 10 (Y tế)</t>
  </si>
  <si>
    <t>Biểu 10a (Y tế)</t>
  </si>
  <si>
    <t>Biểu 11 (GD&amp;ĐT)</t>
  </si>
  <si>
    <t>Biểu 11a (GD&amp;ĐT)</t>
  </si>
  <si>
    <t>Biểu 12 (VH)</t>
  </si>
  <si>
    <t>Biểu 12a (VH)</t>
  </si>
  <si>
    <t>Biểu 13 (TrTh)</t>
  </si>
  <si>
    <t>Quay ve</t>
  </si>
  <si>
    <t>Mucluc</t>
  </si>
  <si>
    <t>Cây lạc:</t>
  </si>
  <si>
    <t>Tổng số giờ phát thanh</t>
  </si>
  <si>
    <t>Giờ/năm</t>
  </si>
  <si>
    <t>Tổng số giờ phát sóng FM</t>
  </si>
  <si>
    <t>Số trạm phát sóng FM</t>
  </si>
  <si>
    <t>giờ/năm</t>
  </si>
  <si>
    <t>Số trạm truyền thanh</t>
  </si>
  <si>
    <t>Đài truyền hình huyện</t>
  </si>
  <si>
    <t>Trạm truyền hình khu vực cụm, xã</t>
  </si>
  <si>
    <t>Lúa mùa:</t>
  </si>
  <si>
    <t>Lúa nương:</t>
  </si>
  <si>
    <t>Lúa đông xuân:</t>
  </si>
  <si>
    <t>Ngô cả năm:</t>
  </si>
  <si>
    <t>Ngô xuân hè:</t>
  </si>
  <si>
    <t>Ngô thu đông:</t>
  </si>
  <si>
    <t>Cây sắn:</t>
  </si>
  <si>
    <t>Khoai các loại:</t>
  </si>
  <si>
    <t xml:space="preserve"> - Diện tích</t>
  </si>
  <si>
    <t xml:space="preserve"> - Năng suất</t>
  </si>
  <si>
    <t xml:space="preserve"> - Sản lượng</t>
  </si>
  <si>
    <t>Cây ăn quả:</t>
  </si>
  <si>
    <t>Rau, đậu các loại:</t>
  </si>
  <si>
    <t>Phát triển vùng rau, màu, thực phẩm hàng hóa tập trung (Tổng diện tích canh tác)</t>
  </si>
  <si>
    <t>Cây công nghiệp hàng năm</t>
  </si>
  <si>
    <t>Cây đậu tương:</t>
  </si>
  <si>
    <t>Cây công nghiệp lâu năm</t>
  </si>
  <si>
    <t xml:space="preserve"> - Trong đó: Diện tích trồng mới</t>
  </si>
  <si>
    <t xml:space="preserve"> + Trong đó: Diện tích trồng mới</t>
  </si>
  <si>
    <t xml:space="preserve"> - Diện tích chè kinh doanh</t>
  </si>
  <si>
    <t xml:space="preserve"> - Sản lượng chè búp tươi</t>
  </si>
  <si>
    <t>Cây thảo quả:</t>
  </si>
  <si>
    <t xml:space="preserve"> - Đàn trâu</t>
  </si>
  <si>
    <t xml:space="preserve"> - Đàn bò</t>
  </si>
  <si>
    <t xml:space="preserve"> - Đàn lợn</t>
  </si>
  <si>
    <t>Tốc độ tăng trưởng đàn gia súc</t>
  </si>
  <si>
    <t xml:space="preserve">Tổng đàn gia cầm </t>
  </si>
  <si>
    <t>Nghìn Tấn</t>
  </si>
  <si>
    <t xml:space="preserve"> + Trong đó: Thịt lợn</t>
  </si>
  <si>
    <t xml:space="preserve"> - Sản lượng đánh  bắt và nuôi trồng</t>
  </si>
  <si>
    <t xml:space="preserve"> - Diện tích nuôi trồng</t>
  </si>
  <si>
    <t xml:space="preserve"> + Nuôi trồng thủy sản</t>
  </si>
  <si>
    <t xml:space="preserve"> + Đánh bắt thủy sản</t>
  </si>
  <si>
    <t>Tổng diện tích rừng hiện có (tính cả cao su)</t>
  </si>
  <si>
    <t xml:space="preserve"> + Rừng phòng hộ</t>
  </si>
  <si>
    <t xml:space="preserve"> + Rừng sản xuất</t>
  </si>
  <si>
    <t xml:space="preserve"> + Trồng rừng chương trình khác</t>
  </si>
  <si>
    <t xml:space="preserve"> + Trồng rừng thay thế thủy điện</t>
  </si>
  <si>
    <t xml:space="preserve"> - Cây cao su</t>
  </si>
  <si>
    <t xml:space="preserve"> - Rừng tự nhiên:</t>
  </si>
  <si>
    <t xml:space="preserve"> - Rừng trồng:</t>
  </si>
  <si>
    <t xml:space="preserve"> - Rừng ngoài quy hoạch lâm nghiệp:</t>
  </si>
  <si>
    <t xml:space="preserve"> - Tỷ lệ hộ dân tộc thiểu số được sử dụng nước sinh hoạt hợp vệ sinh</t>
  </si>
  <si>
    <t xml:space="preserve"> + Số xã hoàn thành 19 tiêu chí </t>
  </si>
  <si>
    <t xml:space="preserve"> + Tỷ lệ xã đạt tiêu chuẩn NTM</t>
  </si>
  <si>
    <t xml:space="preserve"> + Số xã đạt từ 10-14 tiêu chí</t>
  </si>
  <si>
    <t>*</t>
  </si>
  <si>
    <t>Tổng sản lượng lương thực có hạt</t>
  </si>
  <si>
    <t>Lúa cả năm:</t>
  </si>
  <si>
    <t>Tạ/Ha</t>
  </si>
  <si>
    <t xml:space="preserve"> + Trồng cây phân tán</t>
  </si>
  <si>
    <t>Phân theo thành phần kinh tế</t>
  </si>
  <si>
    <t xml:space="preserve"> - Quốc doanh Trung ương</t>
  </si>
  <si>
    <t xml:space="preserve"> - Quốc doanh địa phương</t>
  </si>
  <si>
    <t xml:space="preserve"> - CN ngoài quốc doanh</t>
  </si>
  <si>
    <t xml:space="preserve"> - Sản xuất và phân phối điện, khí đốt, nước nóng, hơi nước và điều hòa không khí</t>
  </si>
  <si>
    <t xml:space="preserve"> - Cung cấp nước, quản lý và xử lý rác thải, nước thải</t>
  </si>
  <si>
    <t xml:space="preserve"> - Điện sản xuất và điện nhập khẩu</t>
  </si>
  <si>
    <t xml:space="preserve"> + Điện sản xuất</t>
  </si>
  <si>
    <t xml:space="preserve"> + Điện nhập khẩu</t>
  </si>
  <si>
    <t xml:space="preserve"> - Đá xây dựng</t>
  </si>
  <si>
    <t xml:space="preserve"> - Chè khô các loại</t>
  </si>
  <si>
    <t xml:space="preserve"> - Nước máy sản xuất</t>
  </si>
  <si>
    <t xml:space="preserve"> - Gạch các loại</t>
  </si>
  <si>
    <t>Tỷ lệ hộ nghèo</t>
  </si>
  <si>
    <t xml:space="preserve"> - Tổng số xã, thị trấn toàn huyện</t>
  </si>
  <si>
    <t xml:space="preserve"> + Trong đó: Số xã đặc biệt khó khăn(theo tiêu chí CT 135)</t>
  </si>
  <si>
    <t xml:space="preserve"> - Số xã có đường ô tô đến trung tâm</t>
  </si>
  <si>
    <t xml:space="preserve"> + Tỷ lệ xã có đường ô tô đến trung tâm xã</t>
  </si>
  <si>
    <t xml:space="preserve"> - Số xã có đường ô tô đến trung tâm xã mặt đường được cứng hóa</t>
  </si>
  <si>
    <t xml:space="preserve"> + Tỷ lệ xã có đường ô tô đi được quanh năm</t>
  </si>
  <si>
    <t xml:space="preserve"> - Số xã, thị trấn có điện lưới QG</t>
  </si>
  <si>
    <t xml:space="preserve"> - Số hộ được sử dụng điện (tính theo số hợp đồng lắp đặt mua bán điện)</t>
  </si>
  <si>
    <t xml:space="preserve"> - Tỷ lệ so với dân số</t>
  </si>
  <si>
    <t>Lực lượng lao động từ 15 tuổi trở lên</t>
  </si>
  <si>
    <t>Lao động từ 15 tuổi trở lên đang làm việc trong nền kinh tế quốc dân</t>
  </si>
  <si>
    <t xml:space="preserve"> + Dịch vụ</t>
  </si>
  <si>
    <t xml:space="preserve"> + Nông lậm, ngư nghiệp và thủy sản</t>
  </si>
  <si>
    <t xml:space="preserve"> + Công nghiệp &amp; XD</t>
  </si>
  <si>
    <t xml:space="preserve"> - Cơ cấu lao động</t>
  </si>
  <si>
    <t>Tỷ lệ lao động được đào tạo so với tổng số lao động</t>
  </si>
  <si>
    <t xml:space="preserve"> + Cai tại trại tạm giam công an tỉnh</t>
  </si>
  <si>
    <t xml:space="preserve"> + Cai tại các đồn của Bộ chỉ huy BĐBP tỉnh</t>
  </si>
  <si>
    <t xml:space="preserve"> - Dân số trung bình</t>
  </si>
  <si>
    <t xml:space="preserve"> + Dân số thành thị</t>
  </si>
  <si>
    <t xml:space="preserve"> Trong đó:</t>
  </si>
  <si>
    <t xml:space="preserve"> + Dân số nông thôn</t>
  </si>
  <si>
    <t xml:space="preserve"> - Tỷ lệ tăng dân số</t>
  </si>
  <si>
    <t xml:space="preserve"> - Tỷ số giới tính khi sinh (số bé trai so với 100 bé gái)</t>
  </si>
  <si>
    <t xml:space="preserve"> - Dân số là người dân tộc thiểu số</t>
  </si>
  <si>
    <t xml:space="preserve"> - Tỷ lệ các cặp vợ chồng thực hiện các biện pháp tránh thai</t>
  </si>
  <si>
    <t xml:space="preserve"> - TL các bà mẹ sinh con thứ 3 trở lên so với  bà mẹ sinh con trong năm</t>
  </si>
  <si>
    <t xml:space="preserve"> - Số CB làm công tác DSGĐ &amp; TE</t>
  </si>
  <si>
    <t xml:space="preserve"> + Số CB chuyên trách huyện</t>
  </si>
  <si>
    <t xml:space="preserve"> + Cán bộ chuyên trách tại xã</t>
  </si>
  <si>
    <t xml:space="preserve"> + Công tác viên</t>
  </si>
  <si>
    <t>Số cơ sở y tế quốc lập</t>
  </si>
  <si>
    <t xml:space="preserve"> - Trung tâm y tế huyện</t>
  </si>
  <si>
    <t xml:space="preserve"> - Phòng khám đa khoa khu vực</t>
  </si>
  <si>
    <t xml:space="preserve"> - Trạm y tế xã, thị trấn</t>
  </si>
  <si>
    <t xml:space="preserve">  + Giường bệnh tại Bệnh viện/Trung tâm y tế huyện </t>
  </si>
  <si>
    <t xml:space="preserve">  + Giường phòng khám đa khoa khu vực</t>
  </si>
  <si>
    <t>Tổng số giường bệnh quốc lập toàn huyện</t>
  </si>
  <si>
    <t>Tỷ lệ Trạm y tế xã, phường, thị trấn có bác sỹ (bao gồm bác sỹ làm việc định kỳ)</t>
  </si>
  <si>
    <t>Tỷ lệ Trạm y tế xã, phường, thị trấn có bác sỹ (biên chế tại trạm)</t>
  </si>
  <si>
    <t>Tỷ lệ trạm y tế xã, phường, thị trấn có có nữ hộ sinh hoặc y sỹ sản nhi</t>
  </si>
  <si>
    <t>Tỷ suất tử vong trẻ em &lt;1 tuổi trên 1.000 trẻ đẻ sống</t>
  </si>
  <si>
    <t>Tỷ suất tử vong trẻ em &lt;5 tuổi trên 1.000 trẻ đẻ sống</t>
  </si>
  <si>
    <t>Tỷ lệ TE &lt; 1 tuổi được tiêm chủng đẩy đủ các loại Vacxin</t>
  </si>
  <si>
    <t>Tỷ lệ trẻ em dưới 5 tuổi bị suy dinh dưỡng (cân nặng theo dõi)</t>
  </si>
  <si>
    <t xml:space="preserve"> - Uốn ván</t>
  </si>
  <si>
    <t xml:space="preserve"> - Bác sỹ CKI ,II, thạc sỹ</t>
  </si>
  <si>
    <t xml:space="preserve"> - Đại học điều dưỡng</t>
  </si>
  <si>
    <t xml:space="preserve"> - Trung cấp y tế</t>
  </si>
  <si>
    <t xml:space="preserve"> - Đại học Y, dược, y tế cộng đồng</t>
  </si>
  <si>
    <t>Đào tạo mới trong năm</t>
  </si>
  <si>
    <t>TỔNG SỐ HỌC SINH</t>
  </si>
  <si>
    <t>TỔNG SỐ HỌC SINH LÀ DÂN TỘC THIỂU SỐ</t>
  </si>
  <si>
    <t>Giữ vững và nâng cao chất lượng phổ cập giáo dục mầm non cho trẻ 5 tuổi, phổ cập giáo dục tiểu học đúng độ tuổi, phổ cập giáo dục Trung học cơ sở</t>
  </si>
  <si>
    <t>Trong đó: Tỷ lệ giáo viên đạt chuẩn</t>
  </si>
  <si>
    <t xml:space="preserve"> - Cấp mầm non:</t>
  </si>
  <si>
    <t xml:space="preserve"> - Cấp tiểu học:</t>
  </si>
  <si>
    <t xml:space="preserve"> - Cấp THCS:</t>
  </si>
  <si>
    <t xml:space="preserve"> - Trung tâm giáo dục thường xuyên</t>
  </si>
  <si>
    <t>Trong đó: Trường phổ thông dân tộc nội trú huyện</t>
  </si>
  <si>
    <t xml:space="preserve"> - Trường Mầm non</t>
  </si>
  <si>
    <t xml:space="preserve"> - Trường Tiểu học</t>
  </si>
  <si>
    <t xml:space="preserve"> - Trường PTCS (cấp 1,2)</t>
  </si>
  <si>
    <t xml:space="preserve"> - Trường THCS (cấp 2)</t>
  </si>
  <si>
    <t xml:space="preserve"> - Trường PTTH (cấp 3)</t>
  </si>
  <si>
    <t xml:space="preserve"> - Trung tâm GDTX</t>
  </si>
  <si>
    <t xml:space="preserve"> - Tỷ lệ trường đạt chuẩn quốc gia</t>
  </si>
  <si>
    <t xml:space="preserve"> Trong đó: Công nhận mới trong năm</t>
  </si>
  <si>
    <t xml:space="preserve"> + Cấp MN</t>
  </si>
  <si>
    <t xml:space="preserve"> + Cấp Tiểu học</t>
  </si>
  <si>
    <t xml:space="preserve"> + Cấp THPT</t>
  </si>
  <si>
    <t>Trong đó: - Tỷ lệ kiên cố hóa, bán kiên cố</t>
  </si>
  <si>
    <t>Tỷ lệ học sinh hoàn thành chương trình giáo dục tiểu học</t>
  </si>
  <si>
    <t>Tỷ lệ học sinh hoàn thành chương trình giáo dục tiểu học vào lớp 6</t>
  </si>
  <si>
    <t>Tỷ lệ đi học chung ở cấp trung học cơ sở</t>
  </si>
  <si>
    <t>Tỷ lệ học sinh tốt nghiệp trung học cơ sở</t>
  </si>
  <si>
    <t>Tỷ lệ huy động học sinh tốt nghiệp Trung học cơ sở vào Trung học phổ thông</t>
  </si>
  <si>
    <t>Tỷ lệ đi học chung cấp Trung học phổ thông (gồm cả Trung tâm giáo dục thường xuyên)</t>
  </si>
  <si>
    <t xml:space="preserve"> - Tổng số buổi hoạt động NN tài trợ</t>
  </si>
  <si>
    <t xml:space="preserve"> - Số lượt xem chiếu bóng trong năm</t>
  </si>
  <si>
    <t xml:space="preserve"> + Số buổi chiếu vùng III</t>
  </si>
  <si>
    <t xml:space="preserve"> + Số buổi chiếu PV chính trị</t>
  </si>
  <si>
    <t xml:space="preserve"> - Tổng số đội thông tin lưu động</t>
  </si>
  <si>
    <t xml:space="preserve"> - Số buổi hoạt động</t>
  </si>
  <si>
    <t xml:space="preserve"> + Đội TTLĐ tỉnh</t>
  </si>
  <si>
    <t xml:space="preserve"> + Huyện</t>
  </si>
  <si>
    <t xml:space="preserve"> - Số bản, làng đăng ký tiêu chuẩn văn hóa trong năm</t>
  </si>
  <si>
    <t xml:space="preserve"> - Số hộ đăng ký GĐVH mới</t>
  </si>
  <si>
    <t xml:space="preserve"> - Số cơ quan, đơn vị, TH đăng ký TCVH</t>
  </si>
  <si>
    <t xml:space="preserve">  Trong đó: Số cơ quan, đơn vị được công nhận trong năm</t>
  </si>
  <si>
    <t xml:space="preserve"> Trong đó: Số hộ được công nhận trong năm</t>
  </si>
  <si>
    <t xml:space="preserve"> + Thư viện tỉnh</t>
  </si>
  <si>
    <t xml:space="preserve"> + Thư viện huyện</t>
  </si>
  <si>
    <t xml:space="preserve"> - Tổng số sách có trong thư viện huyện</t>
  </si>
  <si>
    <t xml:space="preserve"> - Tổng số người đọc trong năm </t>
  </si>
  <si>
    <t xml:space="preserve"> - Số sách mới</t>
  </si>
  <si>
    <t>Bảo tồn, bảo tàng</t>
  </si>
  <si>
    <t xml:space="preserve"> - Số hiện vật có đến cuối năm</t>
  </si>
  <si>
    <t xml:space="preserve"> Trong đó: Sưu tầm mới</t>
  </si>
  <si>
    <t xml:space="preserve"> - Số di tích đã được xếp hạng</t>
  </si>
  <si>
    <t>Hiện vật</t>
  </si>
  <si>
    <t xml:space="preserve"> Số xã, phường, thị trấn có nhà văn hóa, thư viện</t>
  </si>
  <si>
    <t>Xã, phường, thị trấn</t>
  </si>
  <si>
    <t xml:space="preserve"> + Tỉnh quản lý</t>
  </si>
  <si>
    <t xml:space="preserve"> + Huyện quản lý</t>
  </si>
  <si>
    <t xml:space="preserve"> + Xã quản lý</t>
  </si>
  <si>
    <t xml:space="preserve"> + Thôn bản quản lý</t>
  </si>
  <si>
    <t>Báo chi in</t>
  </si>
  <si>
    <t xml:space="preserve"> - Số báo phát hành</t>
  </si>
  <si>
    <t xml:space="preserve"> - Số lượng phát hành</t>
  </si>
  <si>
    <t>Số</t>
  </si>
  <si>
    <t>1000 bản</t>
  </si>
  <si>
    <t xml:space="preserve">Số người tham gia tập luyện thường xuyên </t>
  </si>
  <si>
    <t>Số gia đình được công nhận là gia đình thể thao</t>
  </si>
  <si>
    <t>Số câu lạc bộ thể dục thể thao cơ sở</t>
  </si>
  <si>
    <t>Cơ sở thi đấu thể dục thể thao đúng tiêu chuẩn</t>
  </si>
  <si>
    <t xml:space="preserve"> - Sân vận động</t>
  </si>
  <si>
    <t xml:space="preserve"> - Nhà luyện tập thể thao</t>
  </si>
  <si>
    <t xml:space="preserve"> - Mạng bưu cục</t>
  </si>
  <si>
    <t xml:space="preserve"> - Điểm bưu điện văn hóa xã</t>
  </si>
  <si>
    <t xml:space="preserve"> - Tổng số trạm BTS</t>
  </si>
  <si>
    <t xml:space="preserve"> - Tổng số thuê bao điện thoại </t>
  </si>
  <si>
    <t xml:space="preserve"> - Số thuê bao điện thoại cố định/100 dân</t>
  </si>
  <si>
    <t xml:space="preserve"> - Số thuê bao internet</t>
  </si>
  <si>
    <t xml:space="preserve"> - Số xã có mạng Internet</t>
  </si>
  <si>
    <t xml:space="preserve"> - Đài tỉnh</t>
  </si>
  <si>
    <t xml:space="preserve"> - Đài huyện, thành phố</t>
  </si>
  <si>
    <t xml:space="preserve">Thời lượng phát sóng bằng tiếng dân tộc </t>
  </si>
  <si>
    <t xml:space="preserve"> - Đài huyện</t>
  </si>
  <si>
    <t xml:space="preserve"> - FM đài tỉnh</t>
  </si>
  <si>
    <t xml:space="preserve"> - FM huyện và cụm dân cư</t>
  </si>
  <si>
    <t>Tổng số giờ phát sóng truyền hình</t>
  </si>
  <si>
    <t xml:space="preserve"> - Đài truyền hình tỉnh</t>
  </si>
  <si>
    <t xml:space="preserve"> - Các trạm truyền hình huyện</t>
  </si>
  <si>
    <t xml:space="preserve"> - Số cơ sở</t>
  </si>
  <si>
    <t>Cở sở</t>
  </si>
  <si>
    <t xml:space="preserve"> - Thể tích nuôi</t>
  </si>
  <si>
    <r>
      <t>m</t>
    </r>
    <r>
      <rPr>
        <sz val="14"/>
        <rFont val="Calibri"/>
        <family val="2"/>
      </rPr>
      <t>³</t>
    </r>
  </si>
  <si>
    <t xml:space="preserve"> + Tỷ lệ hộ được sử dụng điện lưới quốc gia</t>
  </si>
  <si>
    <t>Số người tham gia bảo hiểm bắt buộc</t>
  </si>
  <si>
    <t>Số người tham giao bảo hiểm thất nghiệp</t>
  </si>
  <si>
    <t xml:space="preserve"> + Đào tạo nghề trung cấp</t>
  </si>
  <si>
    <t xml:space="preserve"> + Đào tạo nghề sơ cấp và dạy nghề thường xuyên (dưới 3 tháng)</t>
  </si>
  <si>
    <t xml:space="preserve"> + Cai tại TT CB giáo dục - Lao động - XH huyện</t>
  </si>
  <si>
    <t xml:space="preserve"> - Tỷ lệ phường đạt tiêu chuẩn xã, phường phù hợp với trẻ em</t>
  </si>
  <si>
    <t xml:space="preserve"> Vận tải hàng hóa</t>
  </si>
  <si>
    <t xml:space="preserve"> Khối lượng hàng hoá vận chuyển</t>
  </si>
  <si>
    <t xml:space="preserve"> Khối lượng hàng hoá luân chuyển</t>
  </si>
  <si>
    <t xml:space="preserve"> Khối lượng HK vận chuyển</t>
  </si>
  <si>
    <t xml:space="preserve"> Khối lượng HK luân chuyển</t>
  </si>
  <si>
    <t xml:space="preserve"> - Tỷ lệ tăng dân số tự nhiên</t>
  </si>
  <si>
    <t xml:space="preserve"> - Tỷ lệ giảm sinh</t>
  </si>
  <si>
    <t>1000 Lượt</t>
  </si>
  <si>
    <t xml:space="preserve"> + Trong đó: Trồng mới</t>
  </si>
  <si>
    <t xml:space="preserve"> - Tỷ lệ che phủ rừng</t>
  </si>
  <si>
    <t xml:space="preserve"> - Số xã đạt chuẩn nông thôn mới</t>
  </si>
  <si>
    <t xml:space="preserve"> - Tỷ lệ xã đạt chuẩn nông thôn mới</t>
  </si>
  <si>
    <t xml:space="preserve"> + Cấp THCS</t>
  </si>
  <si>
    <t xml:space="preserve"> - Khách quốc tế</t>
  </si>
  <si>
    <t xml:space="preserve"> - Khách nội địa</t>
  </si>
  <si>
    <t>Doanh thu Khách sạn - nhà hàng - dịch vụ du lịch</t>
  </si>
  <si>
    <t>1/100.000</t>
  </si>
  <si>
    <t>Số giờ phát thanh truyền hình địa phương</t>
  </si>
  <si>
    <t xml:space="preserve"> + Mước tiêu dùng khách quốc tế/năm</t>
  </si>
  <si>
    <t xml:space="preserve"> + Mước tiêu dùng khách nội địa/năm</t>
  </si>
  <si>
    <t xml:space="preserve"> + Ngày lưu trú khách nội địa</t>
  </si>
  <si>
    <t xml:space="preserve"> + Ngày lưu trú khách quốc tế</t>
  </si>
  <si>
    <t>Tổng đàn gia súc</t>
  </si>
  <si>
    <t>Cây</t>
  </si>
  <si>
    <t>Kế
hoạch
huyện
giao</t>
  </si>
  <si>
    <t xml:space="preserve"> Khoán bảo vệ rừng</t>
  </si>
  <si>
    <t>NÔNG - LÂM - NGƯ NGHIỆP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</si>
  <si>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</si>
  <si>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</si>
  <si>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</si>
  <si>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</si>
  <si>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</si>
  <si>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</si>
  <si>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</si>
  <si>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</si>
  <si>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</si>
  <si>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</si>
  <si>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</si>
  <si>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PHÁT THANH - TRUYỀN HÌNH</t>
  </si>
  <si>
    <t>Lũy kế từ đầu năm đến tháng báo cáo</t>
  </si>
  <si>
    <t>Tháng 1</t>
  </si>
  <si>
    <t>Tháng 2</t>
  </si>
  <si>
    <t>Ước thực hiện tháng báo cáo</t>
  </si>
  <si>
    <t>Năm 2018</t>
  </si>
  <si>
    <t>Ước TH tháng báo cáo/KH năm báo cáo</t>
  </si>
  <si>
    <t>Lũy kế</t>
  </si>
  <si>
    <t>Ước TH tháng báo cáo/TH  tháng 1 năm trước</t>
  </si>
  <si>
    <t>Ước TH tháng báo cáo/TH  tháng 2 năm trước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</si>
  <si>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</si>
  <si>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</si>
  <si>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</si>
  <si>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</si>
  <si>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</si>
  <si>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</si>
  <si>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</si>
  <si>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</si>
  <si>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</si>
  <si>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</si>
  <si>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Ước TH tháng báo cáo/TH  tháng 4 năm trước</t>
  </si>
  <si>
    <t>Ước TH tháng báo cáo/TH  tháng 5 năm trước</t>
  </si>
  <si>
    <t>Ước TH tháng báo cáo/TH  tháng 7 năm trước</t>
  </si>
  <si>
    <t>Ước TH tháng báo cáo/TH  tháng 8 năm trước</t>
  </si>
  <si>
    <t>Ước TH tháng báo cáo/TH  tháng 10 năm trước</t>
  </si>
  <si>
    <t>Ước TH tháng báo cáo/TH  tháng 11 năm trước</t>
  </si>
  <si>
    <t>Ước TH tháng báo cáo/TH  tháng 3 năm trước</t>
  </si>
  <si>
    <t>Ước TH 6 tháng năm báo cáo/TH 6 tháng năm trước</t>
  </si>
  <si>
    <t>Ước TH 6 tháng năm báo cáo/KH năm báo cáo</t>
  </si>
  <si>
    <t>Ước TH 9 tháng năm báo cáo/TH 9 tháng  năm trước</t>
  </si>
  <si>
    <t>Ước TH  9 tháng năm báo cáo/KH năm báo cáo</t>
  </si>
  <si>
    <t xml:space="preserve"> Ước TH  năm báo cáo/TH  năm trước </t>
  </si>
  <si>
    <t xml:space="preserve"> Ước TH năm báo cáo/KH năm báo cáo </t>
  </si>
  <si>
    <t>Số liệu chính thức</t>
  </si>
  <si>
    <t>Tỷ đồng</t>
  </si>
  <si>
    <t>Cơ cấu GRDP theo ngành kinh tế</t>
  </si>
  <si>
    <t>Triệu đồng/ng/năm</t>
  </si>
  <si>
    <t xml:space="preserve"> - Diện tích cây chè</t>
  </si>
  <si>
    <t xml:space="preserve"> - Diện tích rừng trồng mới</t>
  </si>
  <si>
    <t xml:space="preserve"> - Tốc độ tăng trưởng đàn gia súc</t>
  </si>
  <si>
    <t>Bình quân tiêu chí trên xã</t>
  </si>
  <si>
    <t xml:space="preserve"> + Số xã công nhận mới trong năm</t>
  </si>
  <si>
    <t>Hạ tầng giao thông, cấp điện, cấp nước</t>
  </si>
  <si>
    <t xml:space="preserve"> - Tỷ lệ xã có đường ô tô đến trung tâm xã, mặt đường được cứng hóa</t>
  </si>
  <si>
    <t xml:space="preserve"> - Tỷ lệ thôn, bản có đường xe máy hoặc ô tô đi lại thuận tiện</t>
  </si>
  <si>
    <t xml:space="preserve"> - Tỷ lệ hộ gia đình được sử dụng các nguồn điện</t>
  </si>
  <si>
    <t xml:space="preserve"> - Tỷ lệ hộ được sử dụng điện lưới quốc gia</t>
  </si>
  <si>
    <t xml:space="preserve"> - Tỷ lệ dân số đô thị được sử dụng nước sạch</t>
  </si>
  <si>
    <t xml:space="preserve"> - Giữ vững và nâng cao chất lượng phổ cập giáo dục Mầm non cho trẻ 5 tuổi, phổ cập giáo dục Tiểu học mức độ 2, phổ cập giáo dục Trung học cơ sở và xóa mù chữ mức độ 1</t>
  </si>
  <si>
    <t>xã, thị trấn</t>
  </si>
  <si>
    <t xml:space="preserve"> - Số trường đạt chuẩn quốc gia</t>
  </si>
  <si>
    <t xml:space="preserve"> + Trong đó: Công nhận mới trong năm</t>
  </si>
  <si>
    <t xml:space="preserve"> - Tỷ lệ trường đạt chuẩn quốc gia:</t>
  </si>
  <si>
    <t xml:space="preserve"> - Tỷ lệ trường đạt chuẩn quốc gia các cấp học</t>
  </si>
  <si>
    <t xml:space="preserve"> + Cấp Mầm non</t>
  </si>
  <si>
    <t xml:space="preserve"> + Cấp Trung học cơ sở</t>
  </si>
  <si>
    <t xml:space="preserve"> + Cấp Trung học phổ thông</t>
  </si>
  <si>
    <t xml:space="preserve"> - Số xã đạt tiêu chí quốc gia về y tế xã</t>
  </si>
  <si>
    <t xml:space="preserve"> - Tỷ lệ xã đạt tiêu chí quốc gia về y tế xã</t>
  </si>
  <si>
    <t xml:space="preserve"> - Số Bác sỹ/vạn dân</t>
  </si>
  <si>
    <t xml:space="preserve"> - Giảm tỷ lệ trẻ em suy dinh dưỡng</t>
  </si>
  <si>
    <t xml:space="preserve"> - Tỷ lệ trẻ em dưới 1 tuổi được tiêm chủng đầy đủ các loại Vacxin</t>
  </si>
  <si>
    <t>Giảm nghèo</t>
  </si>
  <si>
    <t xml:space="preserve"> - Mức giảm tỷ lệ hộ nghèo</t>
  </si>
  <si>
    <t xml:space="preserve"> - Số lao động được đào tạo nghề trong năm</t>
  </si>
  <si>
    <t xml:space="preserve"> - Tỷ lệ lao động qua đào tạo</t>
  </si>
  <si>
    <t xml:space="preserve"> - Số lao động được giải quyết việc làm</t>
  </si>
  <si>
    <t>Văn hóa</t>
  </si>
  <si>
    <t>MỘT SỐ CÂY TRỒNG KHÁC</t>
  </si>
  <si>
    <t xml:space="preserve"> + Nuôi cá nước lạnh</t>
  </si>
  <si>
    <t xml:space="preserve">         + Quế</t>
  </si>
  <si>
    <t xml:space="preserve">         + Sơn tra</t>
  </si>
  <si>
    <t xml:space="preserve"> Khoanh nuôi tái sinh rừng</t>
  </si>
  <si>
    <t xml:space="preserve"> Chăm sóc rừng trồng</t>
  </si>
  <si>
    <t xml:space="preserve"> Cây Mắc ca</t>
  </si>
  <si>
    <t>Trong đó trồng mới</t>
  </si>
  <si>
    <t>1.000 viên</t>
  </si>
  <si>
    <t>Bản vùng 3 thuộc 7 xã KV II (CT135)</t>
  </si>
  <si>
    <t xml:space="preserve"> - Tỷ lệ bản có đường ô tô hoặc xe máy đi thuận tiện</t>
  </si>
  <si>
    <t>Tỷ lệ trẻ em có hoàn cảnh đặc biệt khó khăn được chăm sóc</t>
  </si>
  <si>
    <t>CƠ SỞ Y TẾ, GIƯỜNG BỆNH</t>
  </si>
  <si>
    <t xml:space="preserve"> - Cấp Trung học phổ thông</t>
  </si>
  <si>
    <t xml:space="preserve"> - Tỷ lệ đạt chuẩn các cấp học</t>
  </si>
  <si>
    <t>Cơ sở vật chất cho hệ thống Phát thanh - truyền hình</t>
  </si>
  <si>
    <t xml:space="preserve"> </t>
  </si>
  <si>
    <t>Năm 2019</t>
  </si>
  <si>
    <t>1.4</t>
  </si>
  <si>
    <t>Tổng diện tích lúa hàng hóa tập trung</t>
  </si>
  <si>
    <t>- Số lồng</t>
  </si>
  <si>
    <t>lồng</t>
  </si>
  <si>
    <t xml:space="preserve"> - Đào tạo liên thông từ trung cấp lên cao đẳng, đại học tại trường Trung cấp y tỉnh Lai Châu</t>
  </si>
  <si>
    <r>
      <t xml:space="preserve"> Trong đó:</t>
    </r>
    <r>
      <rPr>
        <sz val="14"/>
        <color rgb="FFFF0000"/>
        <rFont val="Times New Roman"/>
        <family val="1"/>
      </rPr>
      <t>Số bản, làng được công nhận tiêu chuẩn văn hóa</t>
    </r>
  </si>
  <si>
    <r>
      <t xml:space="preserve">CÁC CHỈ TIÊU PHÁT TRIỂN KINH TẾ - XÃ HỘI QUÝ I NĂM 2019
</t>
    </r>
    <r>
      <rPr>
        <i/>
        <sz val="14"/>
        <rFont val="Times New Roman"/>
        <family val="1"/>
      </rPr>
      <t>(Kèm theo Báo cáo số          /BC-UBND, ngày        /3/2019 của UBND huyện Than Uyên )</t>
    </r>
  </si>
</sst>
</file>

<file path=xl/styles.xml><?xml version="1.0" encoding="utf-8"?>
<styleSheet xmlns="http://schemas.openxmlformats.org/spreadsheetml/2006/main">
  <numFmts count="161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* #,##0.00_);_(* \(#,##0.00\);_(* &quot;-&quot;??_);_(@_)"/>
    <numFmt numFmtId="170" formatCode="_(* #,##0_);_(* \(#,##0\);_(* &quot;-&quot;??_);_(@_)"/>
    <numFmt numFmtId="171" formatCode="_(* #,##0.0_);_(* \(#,##0.0\);_(* &quot;-&quot;??_);_(@_)"/>
    <numFmt numFmtId="172" formatCode="_(* #,##0_);_(* \(#,##0\);_(* &quot;-&quot;?_);_(@_)"/>
    <numFmt numFmtId="173" formatCode="0_);\(0\)"/>
    <numFmt numFmtId="174" formatCode="0.000"/>
    <numFmt numFmtId="175" formatCode="0.00000"/>
    <numFmt numFmtId="176" formatCode="0.0"/>
    <numFmt numFmtId="177" formatCode="#,##0;[Red]#,##0"/>
    <numFmt numFmtId="178" formatCode="#,##0.0"/>
    <numFmt numFmtId="179" formatCode="_-&quot;$&quot;* #,##0_-;\-&quot;$&quot;* #,##0_-;_-&quot;$&quot;* &quot;-&quot;_-;_-@_-"/>
    <numFmt numFmtId="180" formatCode="###\ ###\ ###\ ###\ ##0"/>
    <numFmt numFmtId="181" formatCode="##.##%"/>
    <numFmt numFmtId="182" formatCode="&quot;\&quot;#,##0.00;[Red]&quot;\&quot;&quot;\&quot;&quot;\&quot;&quot;\&quot;&quot;\&quot;&quot;\&quot;\-#,##0.00"/>
    <numFmt numFmtId="183" formatCode="&quot;\&quot;#,##0;[Red]&quot;\&quot;&quot;\&quot;\-#,##0"/>
    <numFmt numFmtId="184" formatCode="#,##0.00000"/>
    <numFmt numFmtId="185" formatCode="_-* #,##0_$_-;\-* #,##0_$_-;_-* &quot;-&quot;_$_-;_-@_-"/>
    <numFmt numFmtId="186" formatCode="#.##00"/>
    <numFmt numFmtId="187" formatCode="_-* #,##0_-;\-* #,##0_-;_-* &quot;-&quot;_-;_-@_-"/>
    <numFmt numFmtId="188" formatCode="_-* ###,0&quot;.&quot;00_-;\-* ###,0&quot;.&quot;00_-;_-* &quot;-&quot;??_-;_-@_-"/>
    <numFmt numFmtId="189" formatCode="_(* #,##0_);_(* \(#,##0\);_(* \-??_);_(@_)"/>
    <numFmt numFmtId="190" formatCode="_-* #,##0\ _F_-;\-* #,##0\ _F_-;_-* &quot;-&quot;\ _F_-;_-@_-"/>
    <numFmt numFmtId="191" formatCode="_-* #,##0\ _F_-;\-* #,##0\ _F_-;_-* &quot;- &quot;_F_-;_-@_-"/>
    <numFmt numFmtId="192" formatCode="_-* #,##0\ &quot;$&quot;_-;\-* #,##0\ &quot;$&quot;_-;_-* &quot;-&quot;\ &quot;$&quot;_-;_-@_-"/>
    <numFmt numFmtId="193" formatCode="_-* #,##0.00_-;\-* #,##0.00_-;_-* &quot;-&quot;??_-;_-@_-"/>
    <numFmt numFmtId="194" formatCode="_-* #,##0.00\ _€_-;\-* #,##0.00\ _€_-;_-* &quot;-&quot;??\ _€_-;_-@_-"/>
    <numFmt numFmtId="195" formatCode="_-* #,##0.00\ _F_-;\-* #,##0.00\ _F_-;_-* &quot;-&quot;??\ _F_-;_-@_-"/>
    <numFmt numFmtId="196" formatCode="_(&quot;$&quot;\ * #,##0_);_(&quot;$&quot;\ * \(#,##0\);_(&quot;$&quot;\ * &quot;-&quot;_);_(@_)"/>
    <numFmt numFmtId="197" formatCode="_-* #,##0\ &quot;F&quot;_-;\-* #,##0\ &quot;F&quot;_-;_-* &quot;-&quot;\ &quot;F&quot;_-;_-@_-"/>
    <numFmt numFmtId="198" formatCode="_-* #,##0\ _€_-;\-* #,##0\ _€_-;_-* &quot;-&quot;\ _€_-;_-@_-"/>
    <numFmt numFmtId="199" formatCode="_-* #,##0\ _$_-;\-* #,##0\ _$_-;_-* &quot;-&quot;\ _$_-;_-@_-"/>
    <numFmt numFmtId="200" formatCode="_ &quot;\&quot;* #,##0_ ;_ &quot;\&quot;* \-#,##0_ ;_ &quot;\&quot;* &quot;-&quot;_ ;_ @_ "/>
    <numFmt numFmtId="201" formatCode="_ \\* #,##0_ ;_ \\* \-#,##0_ ;_ \\* \-_ ;_ @_ "/>
    <numFmt numFmtId="202" formatCode="&quot;\&quot;#,##0.00;[Red]&quot;\&quot;\-#,##0.00"/>
    <numFmt numFmtId="203" formatCode="&quot;\&quot;#,##0;[Red]&quot;\&quot;\-#,##0"/>
    <numFmt numFmtId="204" formatCode="_-* #,##0&quot;$&quot;_-;\-* #,##0&quot;$&quot;_-;_-* &quot;-&quot;&quot;$&quot;_-;_-@_-"/>
    <numFmt numFmtId="205" formatCode="_-* #,##0.00&quot;$&quot;_-;\-* #,##0.00&quot;$&quot;_-;_-* &quot;-&quot;??&quot;$&quot;_-;_-@_-"/>
    <numFmt numFmtId="206" formatCode="0%;\(0%\)"/>
    <numFmt numFmtId="207" formatCode="0.0%"/>
    <numFmt numFmtId="208" formatCode="#,#00;[Red]\-#,#00;_@&quot;-&quot;"/>
    <numFmt numFmtId="209" formatCode="&quot;SFr.&quot;\ #,##0.00;[Red]&quot;SFr.&quot;\ \-#,##0.00"/>
    <numFmt numFmtId="210" formatCode="&quot;SFr.&quot;\ #,##0.00;&quot;SFr.&quot;\ \-#,##0.00"/>
    <numFmt numFmtId="211" formatCode="_ &quot;SFr.&quot;\ * #,##0_ ;_ &quot;SFr.&quot;\ * \-#,##0_ ;_ &quot;SFr.&quot;\ * &quot;-&quot;_ ;_ @_ "/>
    <numFmt numFmtId="212" formatCode="_ * #,##0_ ;_ * \-#,##0_ ;_ * &quot;-&quot;_ ;_ @_ "/>
    <numFmt numFmtId="213" formatCode="_ * #,##0.00_ ;_ * \-#,##0.00_ ;_ * &quot;-&quot;??_ ;_ @_ "/>
    <numFmt numFmtId="214" formatCode="_-* #,##0.00_$_-;\-* #,##0.00_$_-;_-* &quot;-&quot;??_$_-;_-@_-"/>
    <numFmt numFmtId="215" formatCode=";;"/>
    <numFmt numFmtId="216" formatCode="#,##0.0_);\(#,##0.0\)"/>
    <numFmt numFmtId="217" formatCode="&quot;$&quot;#,##0.00"/>
    <numFmt numFmtId="218" formatCode="_ * #,##0.00_)&quot;£&quot;_ ;_ * \(#,##0.00\)&quot;£&quot;_ ;_ * &quot;-&quot;??_)&quot;£&quot;_ ;_ @_ "/>
    <numFmt numFmtId="219" formatCode="_-&quot;$&quot;* #,##0.00_-;\-&quot;$&quot;* #,##0.00_-;_-&quot;$&quot;* &quot;-&quot;??_-;_-@_-"/>
    <numFmt numFmtId="220" formatCode="0.0%;\(0.0%\)"/>
    <numFmt numFmtId="221" formatCode="##,###.##"/>
    <numFmt numFmtId="222" formatCode="_-* #,##0.00\ &quot;F&quot;_-;\-* #,##0.00\ &quot;F&quot;_-;_-* &quot;-&quot;??\ &quot;F&quot;_-;_-@_-"/>
    <numFmt numFmtId="223" formatCode="#0.##"/>
    <numFmt numFmtId="224" formatCode="0.000_)"/>
    <numFmt numFmtId="225" formatCode="_-* #,##0.00\ _V_N_D_-;\-* #,##0.00\ _V_N_D_-;_-* &quot;-&quot;??\ _V_N_D_-;_-@_-"/>
    <numFmt numFmtId="226" formatCode="#,##0\ &quot;þ&quot;;[Red]\-#,##0\ &quot;þ&quot;"/>
    <numFmt numFmtId="227" formatCode="#,##0.00;[Red]#,##0.00"/>
    <numFmt numFmtId="228" formatCode="_(* #,##0.00_);_(* \(#,##0.00\);_(* &quot;-&quot;&quot;?&quot;&quot;?&quot;_);_(@_)"/>
    <numFmt numFmtId="229" formatCode="#,##0;\(#,##0\)"/>
    <numFmt numFmtId="230" formatCode="_ &quot;R&quot;\ * #,##0_ ;_ &quot;R&quot;\ * \-#,##0_ ;_ &quot;R&quot;\ * &quot;-&quot;_ ;_ @_ "/>
    <numFmt numFmtId="231" formatCode="##,##0%"/>
    <numFmt numFmtId="232" formatCode="#,###%"/>
    <numFmt numFmtId="233" formatCode="##.##"/>
    <numFmt numFmtId="234" formatCode="###,###"/>
    <numFmt numFmtId="235" formatCode="###.###"/>
    <numFmt numFmtId="236" formatCode="##,###.####"/>
    <numFmt numFmtId="237" formatCode="\$#,##0\ ;\(\$#,##0\)"/>
    <numFmt numFmtId="238" formatCode="0.0000%"/>
    <numFmt numFmtId="239" formatCode="\t0.00%"/>
    <numFmt numFmtId="240" formatCode="##,##0.##"/>
    <numFmt numFmtId="241" formatCode="\U\S\$#,##0.00;\(\U\S\$#,##0.00\)"/>
    <numFmt numFmtId="242" formatCode="_(\§\g\ #,##0_);_(\§\g\ \(#,##0\);_(\§\g\ &quot;-&quot;??_);_(@_)"/>
    <numFmt numFmtId="243" formatCode="_(\§\g\ #,##0_);_(\§\g\ \(#,##0\);_(\§\g\ &quot;-&quot;_);_(@_)"/>
    <numFmt numFmtId="244" formatCode="\t#\ ??/??"/>
    <numFmt numFmtId="245" formatCode="\§\g#,##0_);\(\§\g#,##0\)"/>
    <numFmt numFmtId="246" formatCode="_-* #,##0\ _?_-;\-* #,##0\ _?_-;_-* &quot;-&quot;\ _?_-;_-@_-"/>
    <numFmt numFmtId="247" formatCode="_-* #,##0.00\ _?_-;\-* #,##0.00\ _?_-;_-* &quot;-&quot;??\ _?_-;_-@_-"/>
    <numFmt numFmtId="248" formatCode="_-&quot;VND&quot;* #,##0_-;\-&quot;VND&quot;* #,##0_-;_-&quot;VND&quot;* &quot;-&quot;_-;_-@_-"/>
    <numFmt numFmtId="249" formatCode="_-&quot;VND&quot;* #,##0_-;&quot;-VND&quot;* #,##0_-;_-&quot;VND&quot;* \-_-;_-@_-"/>
    <numFmt numFmtId="250" formatCode="_-* #,##0_-;\-* #,##0_-;_-* \-_-;_-@_-"/>
    <numFmt numFmtId="251" formatCode="_-* #,##0\ _₫_-;\-* #,##0\ _₫_-;_-* &quot;- &quot;_₫_-;_-@_-"/>
    <numFmt numFmtId="252" formatCode="_(&quot;Rp&quot;* #,##0.00_);_(&quot;Rp&quot;* \(#,##0.00\);_(&quot;Rp&quot;* &quot;-&quot;??_);_(@_)"/>
    <numFmt numFmtId="253" formatCode="_(&quot;Rp&quot;* #,##0.00_);_(&quot;Rp&quot;* \(#,##0.00\);_(&quot;Rp&quot;* \-??_);_(@_)"/>
    <numFmt numFmtId="254" formatCode="#,##0.00\ &quot;FB&quot;;[Red]\-#,##0.00\ &quot;FB&quot;"/>
    <numFmt numFmtId="255" formatCode="#,##0.00&quot; FB&quot;;[Red]\-#,##0.00&quot; FB&quot;"/>
    <numFmt numFmtId="256" formatCode="_(* #,##0_);_(* \(#,##0\);_(* \-_);_(@_)"/>
    <numFmt numFmtId="257" formatCode="_-* #,##0\ _k_r_-;\-* #,##0\ _k_r_-;_-* &quot;-&quot;\ _k_r_-;_-@_-"/>
    <numFmt numFmtId="258" formatCode="#,##0\ &quot;$&quot;;\-#,##0\ &quot;$&quot;"/>
    <numFmt numFmtId="259" formatCode="#,##0\ &quot;Rp&quot;;\-#,##0\ &quot;Rp&quot;"/>
    <numFmt numFmtId="260" formatCode="#,##0&quot; $&quot;;\-#,##0&quot; $&quot;"/>
    <numFmt numFmtId="261" formatCode="#,##0\ &quot;kr&quot;;\-#,##0\ &quot;kr&quot;"/>
    <numFmt numFmtId="262" formatCode="_-* #,##0.00_-;\-* #,##0.00_-;_-* \-??_-;_-@_-"/>
    <numFmt numFmtId="263" formatCode="_-* #,##0.00\ _₫_-;\-* #,##0.00\ _₫_-;_-* \-??\ _₫_-;_-@_-"/>
    <numFmt numFmtId="264" formatCode="&quot;$&quot;#,##0;\-&quot;$&quot;#,##0"/>
    <numFmt numFmtId="265" formatCode="&quot;Rp&quot;#,##0;\-&quot;Rp&quot;#,##0"/>
    <numFmt numFmtId="266" formatCode="\$#,##0;&quot;-$&quot;#,##0"/>
    <numFmt numFmtId="267" formatCode="&quot;kr&quot;#,##0;\-&quot;kr&quot;#,##0"/>
    <numFmt numFmtId="268" formatCode="_-* #,##0\ _F_B_-;\-* #,##0\ _F_B_-;_-* &quot;-&quot;\ _F_B_-;_-@_-"/>
    <numFmt numFmtId="269" formatCode="_-* #,##0\ _F_B_-;\-* #,##0\ _F_B_-;_-* &quot;- &quot;_F_B_-;_-@_-"/>
    <numFmt numFmtId="270" formatCode="_(* #,##0.00_);_(* \(#,##0.00\);_(* \-??_);_(@_)"/>
    <numFmt numFmtId="271" formatCode="_-* #,##0.00\ _k_r_-;\-* #,##0.00\ _k_r_-;_-* &quot;-&quot;??\ _k_r_-;_-@_-"/>
    <numFmt numFmtId="272" formatCode="#,##0_);\-#,##0_)"/>
    <numFmt numFmtId="273" formatCode="&quot;Dong&quot;#,##0.00_);[Red]\(&quot;Dong&quot;#,##0.00\)"/>
    <numFmt numFmtId="274" formatCode="0."/>
    <numFmt numFmtId="275" formatCode="&quot;Fr.&quot;\ #,##0.00;&quot;Fr.&quot;\ \-#,##0.00"/>
    <numFmt numFmtId="276" formatCode="#,##0\ &quot;$&quot;_);\(#,##0\ &quot;$&quot;\)"/>
    <numFmt numFmtId="277" formatCode="_-&quot;IR£&quot;* #,##0.00_-;\-&quot;IR£&quot;* #,##0.00_-;_-&quot;IR£&quot;* &quot;-&quot;??_-;_-@_-"/>
    <numFmt numFmtId="278" formatCode="&quot;£&quot;#,##0;[Red]\-&quot;£&quot;#,##0"/>
    <numFmt numFmtId="279" formatCode="0&quot;.&quot;0000"/>
    <numFmt numFmtId="280" formatCode="#,###"/>
    <numFmt numFmtId="281" formatCode="&quot;\&quot;#,##0;[Red]\-&quot;\&quot;#,##0"/>
    <numFmt numFmtId="282" formatCode="&quot;\&quot;#,##0.00;\-&quot;\&quot;#,##0.00"/>
    <numFmt numFmtId="283" formatCode="_ * #,##0_)_£_ ;_ * \(#,##0\)_£_ ;_ * &quot;-&quot;_)_£_ ;_ @_ "/>
    <numFmt numFmtId="284" formatCode="&quot;VND&quot;#,##0_);[Red]\(&quot;VND&quot;#,##0\)"/>
    <numFmt numFmtId="285" formatCode="_(* #,##0.0000_);_(* \(#,##0.0000\);_(* &quot;-&quot;_);_(@_)"/>
    <numFmt numFmtId="286" formatCode="#,##0.00_);\-#,##0.00_)"/>
    <numFmt numFmtId="287" formatCode="#,##0.000_);\(#,##0.000\)"/>
    <numFmt numFmtId="288" formatCode="d"/>
    <numFmt numFmtId="289" formatCode="#"/>
    <numFmt numFmtId="290" formatCode="&quot;¡Ì&quot;#,##0;[Red]\-&quot;¡Ì&quot;#,##0"/>
    <numFmt numFmtId="291" formatCode="#,##0.00\ &quot;F&quot;;[Red]\-#,##0.00\ &quot;F&quot;"/>
    <numFmt numFmtId="292" formatCode="&quot;$&quot;#,##0;[Red]\-&quot;$&quot;#,##0"/>
    <numFmt numFmtId="293" formatCode="&quot;Rp&quot;#,##0;[Red]\-&quot;Rp&quot;#,##0"/>
    <numFmt numFmtId="294" formatCode="\$#,##0;[Red]&quot;-$&quot;#,##0"/>
    <numFmt numFmtId="295" formatCode="&quot;kr&quot;#,##0;[Red]\-&quot;kr&quot;#,##0"/>
    <numFmt numFmtId="296" formatCode="_-&quot;£&quot;* #,##0_-;\-&quot;£&quot;* #,##0_-;_-&quot;£&quot;* &quot;-&quot;_-;_-@_-"/>
    <numFmt numFmtId="297" formatCode="_-\£* #,##0_-;&quot;-£&quot;* #,##0_-;_-\£* \-_-;_-@_-"/>
    <numFmt numFmtId="298" formatCode="0.00000000000E+00;\?"/>
    <numFmt numFmtId="299" formatCode="#,##0.00\ \ "/>
    <numFmt numFmtId="300" formatCode="#,##0.00&quot;  &quot;"/>
    <numFmt numFmtId="301" formatCode="_-&quot;£&quot;* #,##0.00_-;\-&quot;£&quot;* #,##0.00_-;_-&quot;£&quot;* &quot;-&quot;??_-;_-@_-"/>
    <numFmt numFmtId="302" formatCode="_-* #,##0.0\ _F_-;\-* #,##0.0\ _F_-;_-* &quot;-&quot;??\ _F_-;_-@_-"/>
    <numFmt numFmtId="303" formatCode="_-\£* #,##0.00_-;&quot;-£&quot;* #,##0.00_-;_-\£* \-??_-;_-@_-"/>
    <numFmt numFmtId="304" formatCode="&quot;.&quot;#,##0.00_);[Red]\(&quot;.&quot;#,##0.00\)"/>
    <numFmt numFmtId="305" formatCode="#,##0.00&quot; F&quot;;[Red]\-#,##0.00&quot; F&quot;"/>
    <numFmt numFmtId="306" formatCode="_-* ###,0&quot;.&quot;00\ _F_B_-;\-* ###,0&quot;.&quot;00\ _F_B_-;_-* &quot;-&quot;??\ _F_B_-;_-@_-"/>
    <numFmt numFmtId="307" formatCode="_-* #,##0.0\ _F_-;\-* #,##0.0\ _F_-;_-* \-??\ _F_-;_-@_-"/>
    <numFmt numFmtId="308" formatCode="#,##0.00\ \ \ \ "/>
    <numFmt numFmtId="309" formatCode="_(* #.##0.00_);_(* \(#.##0.00\);_(* &quot;-&quot;??_);_(@_)"/>
    <numFmt numFmtId="310" formatCode="&quot;\&quot;#,##0;&quot;\&quot;\-#,##0"/>
    <numFmt numFmtId="311" formatCode="\\#,##0;&quot;\-&quot;#,##0"/>
    <numFmt numFmtId="312" formatCode="_-* ###,0\.00\ _F_B_-;\-* ###,0\.00\ _F_B_-;_-* \-??\ _F_B_-;_-@_-"/>
    <numFmt numFmtId="313" formatCode="_ * #.##._ ;_ * \-#.##._ ;_ * &quot;-&quot;??_ ;_ @_ⴆ"/>
    <numFmt numFmtId="314" formatCode="#,##0\ &quot;F&quot;;[Red]\-#,##0\ &quot;F&quot;"/>
    <numFmt numFmtId="315" formatCode="_-* #,##0\ _F_-;\-* #,##0\ _F_-;_-* &quot;-&quot;??\ _F_-;_-@_-"/>
    <numFmt numFmtId="316" formatCode="0000"/>
    <numFmt numFmtId="317" formatCode="00"/>
    <numFmt numFmtId="318" formatCode="000"/>
    <numFmt numFmtId="319" formatCode="#,##0.00\ &quot;F&quot;;\-#,##0.00\ &quot;F&quot;"/>
    <numFmt numFmtId="320" formatCode="_(* #,##0.00_);_(* \(#,##0.00\);_(* &quot;-&quot;?_);_(@_)"/>
    <numFmt numFmtId="321" formatCode="_(* #,##0.000_);_(* \(#,##0.000\);_(* &quot;-&quot;??_);_(@_)"/>
    <numFmt numFmtId="322" formatCode="_(* #,##0.0_);_(* \(#,##0.0\);_(* &quot;-&quot;?_);_(@_)"/>
  </numFmts>
  <fonts count="288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.VnTime"/>
      <family val="2"/>
    </font>
    <font>
      <b/>
      <sz val="14"/>
      <color indexed="12"/>
      <name val="Times New Roman"/>
      <family val="1"/>
    </font>
    <font>
      <sz val="14"/>
      <color indexed="12"/>
      <name val="Times New Roman"/>
      <family val="1"/>
    </font>
    <font>
      <b/>
      <sz val="14"/>
      <color indexed="16"/>
      <name val="Times New Roman"/>
      <family val="1"/>
    </font>
    <font>
      <sz val="14"/>
      <color indexed="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b/>
      <i/>
      <sz val="14"/>
      <name val="Times New Roman"/>
      <family val="1"/>
    </font>
    <font>
      <b/>
      <sz val="14"/>
      <color indexed="17"/>
      <name val="Times New Roman"/>
      <family val="1"/>
    </font>
    <font>
      <sz val="14"/>
      <color indexed="17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4"/>
      <name val="Arial"/>
      <family val="2"/>
    </font>
    <font>
      <i/>
      <sz val="14"/>
      <color rgb="FFFF0000"/>
      <name val="Times New Roman"/>
      <family val="1"/>
    </font>
    <font>
      <i/>
      <sz val="14"/>
      <color indexed="8"/>
      <name val="Times New Roman"/>
      <family val="1"/>
    </font>
    <font>
      <b/>
      <sz val="14"/>
      <name val="Symbol"/>
      <family val="1"/>
      <charset val="2"/>
    </font>
    <font>
      <sz val="14"/>
      <name val="Symbol"/>
      <family val="1"/>
      <charset val="2"/>
    </font>
    <font>
      <i/>
      <sz val="14"/>
      <color theme="1"/>
      <name val="Times New Roman"/>
      <family val="1"/>
    </font>
    <font>
      <b/>
      <i/>
      <sz val="14"/>
      <color indexed="17"/>
      <name val="Times New Roman"/>
      <family val="1"/>
    </font>
    <font>
      <i/>
      <sz val="14"/>
      <color indexed="17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indexed="10"/>
      <name val="Times New Roman"/>
      <family val="1"/>
    </font>
    <font>
      <b/>
      <sz val="14"/>
      <color rgb="FFFF0000"/>
      <name val="Times New Roman"/>
      <family val="1"/>
    </font>
    <font>
      <sz val="13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"/>
      <family val="1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3"/>
      <name val=".VnTime"/>
      <family val="2"/>
    </font>
    <font>
      <sz val="12"/>
      <name val="???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  <family val="2"/>
    </font>
    <font>
      <sz val="14"/>
      <name val="VnTime"/>
    </font>
    <font>
      <sz val="13"/>
      <name val="Tms Rmn"/>
      <family val="1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1"/>
      <color indexed="9"/>
      <name val="Arial"/>
      <family val="2"/>
      <charset val="163"/>
    </font>
    <font>
      <sz val="14"/>
      <name val=".VnTime"/>
      <family val="2"/>
    </font>
    <font>
      <sz val="11"/>
      <name val="VNtimes new roman"/>
      <family val="2"/>
    </font>
    <font>
      <sz val="11"/>
      <color indexed="8"/>
      <name val=".VnTime"/>
      <family val="2"/>
    </font>
    <font>
      <sz val="11"/>
      <color indexed="9"/>
      <name val=".VnTime"/>
      <family val="2"/>
    </font>
    <font>
      <sz val="8"/>
      <name val="Arial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ÙÅÁÃ¼"/>
      <family val="2"/>
      <charset val="129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1"/>
      <color indexed="20"/>
      <name val="Arial"/>
      <family val="2"/>
      <charset val="163"/>
    </font>
    <font>
      <b/>
      <i/>
      <sz val="14"/>
      <name val="VNTime"/>
      <family val="2"/>
    </font>
    <font>
      <sz val="12"/>
      <name val="Tms Rmn"/>
      <family val="1"/>
    </font>
    <font>
      <sz val="12"/>
      <name val="Tms Rmn"/>
    </font>
    <font>
      <sz val="11"/>
      <name val="µ¸¿ò"/>
      <charset val="129"/>
    </font>
    <font>
      <sz val="12"/>
      <name val="System"/>
      <family val="2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Arial"/>
      <family val="2"/>
      <charset val="163"/>
    </font>
    <font>
      <b/>
      <sz val="10"/>
      <name val="Helv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63"/>
    </font>
    <font>
      <sz val="10"/>
      <name val="VNI-Aptima"/>
    </font>
    <font>
      <b/>
      <sz val="13"/>
      <name val="Tms Rmn"/>
      <family val="1"/>
    </font>
    <font>
      <b/>
      <sz val="10"/>
      <name val="Arial"/>
      <family val="2"/>
    </font>
    <font>
      <sz val="11"/>
      <name val="Tms Rmn"/>
      <family val="1"/>
    </font>
    <font>
      <sz val="11"/>
      <name val="Tms Rmn"/>
    </font>
    <font>
      <sz val="11"/>
      <name val="VNI-Times"/>
    </font>
    <font>
      <sz val="10"/>
      <color indexed="8"/>
      <name val="Times New Roman"/>
      <family val="2"/>
    </font>
    <font>
      <sz val="12"/>
      <color indexed="8"/>
      <name val="Times New Roman"/>
      <family val="2"/>
    </font>
    <font>
      <sz val="11"/>
      <name val="UVnTime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</font>
    <font>
      <sz val="11"/>
      <name val="VNcentury Gothic"/>
      <family val="2"/>
    </font>
    <font>
      <b/>
      <sz val="15"/>
      <name val="VNcentury Gothic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b/>
      <sz val="12"/>
      <name val="VNTimeH"/>
      <family val="2"/>
    </font>
    <font>
      <sz val="10"/>
      <name val="Arial CE"/>
      <family val="2"/>
      <charset val="238"/>
    </font>
    <font>
      <sz val="10"/>
      <name val="Arial CE"/>
      <charset val="238"/>
    </font>
    <font>
      <b/>
      <sz val="11"/>
      <color indexed="8"/>
      <name val=".VnTime"/>
      <family val="2"/>
    </font>
    <font>
      <sz val="10"/>
      <color indexed="16"/>
      <name val="MS Serif"/>
      <family val="1"/>
    </font>
    <font>
      <sz val="10"/>
      <name val="VNI-Helve-Condense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i/>
      <sz val="11"/>
      <color indexed="23"/>
      <name val="Arial"/>
      <family val="2"/>
      <charset val="163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11"/>
      <color indexed="17"/>
      <name val="Arial"/>
      <family val="2"/>
      <charset val="163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  <family val="1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Helv"/>
    </font>
    <font>
      <b/>
      <sz val="12"/>
      <name val="Arial"/>
      <family val="2"/>
    </font>
    <font>
      <b/>
      <sz val="12"/>
      <name val="Tahoma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1"/>
      <color indexed="56"/>
      <name val="Arial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2"/>
      <color indexed="62"/>
      <name val="Times New Roman"/>
      <family val="1"/>
    </font>
    <font>
      <sz val="11"/>
      <color indexed="62"/>
      <name val="Arial"/>
      <family val="2"/>
      <charset val="163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sz val="11"/>
      <color indexed="52"/>
      <name val="Arial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</font>
    <font>
      <sz val="12"/>
      <name val="바탕체"/>
      <family val="1"/>
      <charset val="129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63"/>
    </font>
    <font>
      <sz val="14"/>
      <name val=".VnArial Narrow"/>
      <family val="2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b/>
      <sz val="18"/>
      <color indexed="62"/>
      <name val="Cambria"/>
      <family val="2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0"/>
      <name val="VNbook-Antiqua"/>
      <family val="2"/>
    </font>
    <font>
      <sz val="11"/>
      <color indexed="32"/>
      <name val="VNI-Times"/>
      <family val="2"/>
    </font>
    <font>
      <b/>
      <sz val="10"/>
      <name val="Tahoma"/>
      <family val="2"/>
    </font>
    <font>
      <b/>
      <sz val="8"/>
      <color indexed="8"/>
      <name val="Helv"/>
      <family val="2"/>
    </font>
    <font>
      <b/>
      <sz val="8"/>
      <color indexed="8"/>
      <name val="Helv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b/>
      <u val="double"/>
      <sz val="12"/>
      <color indexed="12"/>
      <name val=".VnBahamasB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b/>
      <sz val="18"/>
      <color indexed="56"/>
      <name val="Times New Roman"/>
      <family val="2"/>
      <charset val="163"/>
    </font>
    <font>
      <sz val="8"/>
      <name val="VNI-Helve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1"/>
      <color indexed="10"/>
      <name val="Arial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뼻뮝"/>
      <family val="3"/>
    </font>
    <font>
      <sz val="10"/>
      <name val="명조"/>
      <family val="3"/>
      <charset val="129"/>
    </font>
    <font>
      <sz val="9"/>
      <name val="Arial"/>
      <family val="2"/>
    </font>
    <font>
      <u/>
      <sz val="9"/>
      <color indexed="36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sz val="12"/>
      <name val=".VnArial Narrow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sz val="10"/>
      <name val="Arial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2"/>
    </font>
    <font>
      <sz val="14"/>
      <color indexed="8"/>
      <name val="Times New Roman"/>
      <family val="2"/>
    </font>
    <font>
      <sz val="14"/>
      <name val="Calibri"/>
      <family val="2"/>
    </font>
    <font>
      <i/>
      <sz val="14"/>
      <color indexed="59"/>
      <name val="Times New Roman"/>
      <family val="1"/>
    </font>
    <font>
      <i/>
      <sz val="14"/>
      <color indexed="12"/>
      <name val="Times New Roman"/>
      <family val="1"/>
    </font>
    <font>
      <b/>
      <i/>
      <sz val="14"/>
      <color indexed="12"/>
      <name val="Times New Roman"/>
      <family val="1"/>
    </font>
    <font>
      <sz val="11"/>
      <name val="UVnTime"/>
      <family val="2"/>
    </font>
    <font>
      <b/>
      <sz val="14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684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8" fillId="0" borderId="0"/>
    <xf numFmtId="3" fontId="1" fillId="0" borderId="0"/>
    <xf numFmtId="0" fontId="1" fillId="0" borderId="0"/>
    <xf numFmtId="0" fontId="34" fillId="0" borderId="0" applyNumberFormat="0" applyFill="0" applyBorder="0" applyAlignment="0" applyProtection="0"/>
    <xf numFmtId="168" fontId="3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2" fillId="0" borderId="0"/>
    <xf numFmtId="180" fontId="41" fillId="0" borderId="0" applyFont="0" applyFill="0" applyBorder="0" applyAlignment="0" applyProtection="0">
      <protection locked="0"/>
    </xf>
    <xf numFmtId="3" fontId="43" fillId="0" borderId="3"/>
    <xf numFmtId="181" fontId="44" fillId="0" borderId="11">
      <alignment horizontal="center"/>
      <protection hidden="1"/>
    </xf>
    <xf numFmtId="170" fontId="45" fillId="0" borderId="22" applyFont="0" applyBorder="0"/>
    <xf numFmtId="170" fontId="45" fillId="0" borderId="22" applyFont="0" applyBorder="0"/>
    <xf numFmtId="0" fontId="46" fillId="0" borderId="0"/>
    <xf numFmtId="0" fontId="46" fillId="0" borderId="0"/>
    <xf numFmtId="182" fontId="1" fillId="0" borderId="0" applyFont="0" applyFill="0" applyBorder="0" applyAlignment="0" applyProtection="0"/>
    <xf numFmtId="0" fontId="47" fillId="0" borderId="0" applyFont="0" applyFill="0" applyBorder="0" applyAlignment="0" applyProtection="0"/>
    <xf numFmtId="183" fontId="1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50" fillId="0" borderId="23"/>
    <xf numFmtId="185" fontId="51" fillId="0" borderId="0" applyFont="0" applyFill="0" applyBorder="0" applyAlignment="0" applyProtection="0"/>
    <xf numFmtId="186" fontId="46" fillId="0" borderId="0" applyFont="0" applyFill="0" applyBorder="0" applyAlignment="0" applyProtection="0"/>
    <xf numFmtId="187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5" fillId="0" borderId="0"/>
    <xf numFmtId="0" fontId="5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9" fontId="8" fillId="0" borderId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ill="0" applyBorder="0" applyProtection="0">
      <alignment horizontal="center" vertical="center"/>
    </xf>
    <xf numFmtId="187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5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90" fontId="8" fillId="0" borderId="0" applyFont="0" applyFill="0" applyBorder="0" applyAlignment="0" applyProtection="0"/>
    <xf numFmtId="191" fontId="8" fillId="0" borderId="0" applyFill="0" applyBorder="0" applyAlignment="0" applyProtection="0"/>
    <xf numFmtId="191" fontId="8" fillId="0" borderId="0" applyFill="0" applyBorder="0" applyAlignment="0" applyProtection="0"/>
    <xf numFmtId="191" fontId="8" fillId="0" borderId="0" applyFill="0" applyBorder="0" applyAlignment="0" applyProtection="0"/>
    <xf numFmtId="191" fontId="8" fillId="0" borderId="0" applyFill="0" applyBorder="0" applyAlignment="0" applyProtection="0"/>
    <xf numFmtId="0" fontId="58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9" fillId="0" borderId="0"/>
    <xf numFmtId="0" fontId="59" fillId="0" borderId="0"/>
    <xf numFmtId="0" fontId="46" fillId="0" borderId="0" applyNumberFormat="0" applyFill="0" applyBorder="0" applyAlignment="0" applyProtection="0"/>
    <xf numFmtId="0" fontId="5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92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8" fillId="0" borderId="0"/>
    <xf numFmtId="0" fontId="46" fillId="0" borderId="0" applyNumberFormat="0" applyFill="0" applyBorder="0" applyAlignment="0" applyProtection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9" fillId="0" borderId="0"/>
    <xf numFmtId="0" fontId="58" fillId="0" borderId="0"/>
    <xf numFmtId="0" fontId="59" fillId="0" borderId="0"/>
    <xf numFmtId="0" fontId="58" fillId="0" borderId="0"/>
    <xf numFmtId="0" fontId="46" fillId="0" borderId="0" applyNumberFormat="0" applyFill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5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46" fillId="0" borderId="0" applyNumberFormat="0" applyFill="0" applyBorder="0" applyAlignment="0" applyProtection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9" fillId="0" borderId="0"/>
    <xf numFmtId="0" fontId="59" fillId="0" borderId="0"/>
    <xf numFmtId="167" fontId="57" fillId="0" borderId="0" applyFont="0" applyFill="0" applyBorder="0" applyAlignment="0" applyProtection="0"/>
    <xf numFmtId="179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6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94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87" fontId="41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7" fontId="41" fillId="0" borderId="0" applyFont="0" applyFill="0" applyBorder="0" applyAlignment="0" applyProtection="0"/>
    <xf numFmtId="197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94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93" fontId="41" fillId="0" borderId="0" applyFont="0" applyFill="0" applyBorder="0" applyAlignment="0" applyProtection="0"/>
    <xf numFmtId="169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7" fontId="41" fillId="0" borderId="0" applyFont="0" applyFill="0" applyBorder="0" applyAlignment="0" applyProtection="0"/>
    <xf numFmtId="197" fontId="57" fillId="0" borderId="0" applyFont="0" applyFill="0" applyBorder="0" applyAlignment="0" applyProtection="0"/>
    <xf numFmtId="187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68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94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8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6" fontId="57" fillId="0" borderId="0" applyFont="0" applyFill="0" applyBorder="0" applyAlignment="0" applyProtection="0"/>
    <xf numFmtId="197" fontId="41" fillId="0" borderId="0" applyFont="0" applyFill="0" applyBorder="0" applyAlignment="0" applyProtection="0"/>
    <xf numFmtId="197" fontId="5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8" fillId="0" borderId="0"/>
    <xf numFmtId="0" fontId="5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87" fontId="41" fillId="0" borderId="0" applyFont="0" applyFill="0" applyBorder="0" applyAlignment="0" applyProtection="0"/>
    <xf numFmtId="168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198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94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79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0" fontId="59" fillId="0" borderId="0"/>
    <xf numFmtId="0" fontId="58" fillId="0" borderId="0"/>
    <xf numFmtId="0" fontId="59" fillId="0" borderId="0"/>
    <xf numFmtId="0" fontId="59" fillId="0" borderId="0"/>
    <xf numFmtId="167" fontId="57" fillId="0" borderId="0" applyFont="0" applyFill="0" applyBorder="0" applyAlignment="0" applyProtection="0"/>
    <xf numFmtId="0" fontId="58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9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57" fillId="0" borderId="0" applyFont="0" applyFill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9" fillId="0" borderId="0"/>
    <xf numFmtId="200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2" fillId="0" borderId="0" applyFont="0" applyFill="0" applyBorder="0" applyAlignment="0" applyProtection="0"/>
    <xf numFmtId="201" fontId="8" fillId="0" borderId="0" applyFill="0" applyBorder="0" applyAlignment="0" applyProtection="0"/>
    <xf numFmtId="202" fontId="64" fillId="0" borderId="0" applyFont="0" applyFill="0" applyBorder="0" applyAlignment="0" applyProtection="0"/>
    <xf numFmtId="203" fontId="64" fillId="0" borderId="0" applyFont="0" applyFill="0" applyBorder="0" applyAlignment="0" applyProtection="0"/>
    <xf numFmtId="0" fontId="1" fillId="0" borderId="0" applyNumberFormat="0" applyFill="0" applyBorder="0" applyAlignment="0" applyProtection="0"/>
    <xf numFmtId="204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65" fillId="0" borderId="0"/>
    <xf numFmtId="0" fontId="65" fillId="0" borderId="0"/>
    <xf numFmtId="0" fontId="66" fillId="0" borderId="0"/>
    <xf numFmtId="0" fontId="8" fillId="0" borderId="0"/>
    <xf numFmtId="1" fontId="67" fillId="0" borderId="3" applyBorder="0" applyAlignment="0">
      <alignment horizontal="center"/>
    </xf>
    <xf numFmtId="1" fontId="68" fillId="0" borderId="3" applyBorder="0" applyAlignment="0">
      <alignment horizontal="center"/>
    </xf>
    <xf numFmtId="206" fontId="69" fillId="0" borderId="0" applyFont="0" applyFill="0" applyBorder="0" applyAlignment="0" applyProtection="0"/>
    <xf numFmtId="3" fontId="43" fillId="0" borderId="3"/>
    <xf numFmtId="207" fontId="69" fillId="0" borderId="0" applyFont="0" applyFill="0" applyBorder="0" applyAlignment="0" applyProtection="0"/>
    <xf numFmtId="0" fontId="41" fillId="0" borderId="0" applyFont="0" applyFill="0" applyBorder="0" applyAlignment="0"/>
    <xf numFmtId="3" fontId="43" fillId="0" borderId="3"/>
    <xf numFmtId="10" fontId="69" fillId="0" borderId="0" applyFont="0" applyFill="0" applyBorder="0" applyAlignment="0" applyProtection="0"/>
    <xf numFmtId="1" fontId="67" fillId="0" borderId="3" applyBorder="0" applyAlignment="0">
      <alignment horizontal="center"/>
    </xf>
    <xf numFmtId="1" fontId="67" fillId="0" borderId="3" applyBorder="0" applyAlignment="0">
      <alignment horizontal="center"/>
    </xf>
    <xf numFmtId="1" fontId="68" fillId="0" borderId="3" applyBorder="0" applyAlignment="0">
      <alignment horizontal="center"/>
    </xf>
    <xf numFmtId="1" fontId="67" fillId="0" borderId="3" applyBorder="0" applyAlignment="0">
      <alignment horizontal="center"/>
    </xf>
    <xf numFmtId="1" fontId="68" fillId="0" borderId="3" applyBorder="0" applyAlignment="0">
      <alignment horizontal="center"/>
    </xf>
    <xf numFmtId="1" fontId="67" fillId="0" borderId="3" applyBorder="0" applyAlignment="0">
      <alignment horizontal="center"/>
    </xf>
    <xf numFmtId="208" fontId="41" fillId="0" borderId="0" applyFont="0" applyFill="0" applyBorder="0" applyAlignment="0" applyProtection="0"/>
    <xf numFmtId="0" fontId="70" fillId="7" borderId="0"/>
    <xf numFmtId="200" fontId="62" fillId="0" borderId="0" applyFont="0" applyFill="0" applyBorder="0" applyAlignment="0" applyProtection="0"/>
    <xf numFmtId="0" fontId="70" fillId="7" borderId="0"/>
    <xf numFmtId="200" fontId="63" fillId="0" borderId="0" applyFont="0" applyFill="0" applyBorder="0" applyAlignment="0" applyProtection="0"/>
    <xf numFmtId="201" fontId="8" fillId="0" borderId="0" applyFill="0" applyBorder="0" applyAlignment="0" applyProtection="0"/>
    <xf numFmtId="0" fontId="70" fillId="7" borderId="0"/>
    <xf numFmtId="0" fontId="70" fillId="7" borderId="0"/>
    <xf numFmtId="0" fontId="70" fillId="7" borderId="0"/>
    <xf numFmtId="0" fontId="70" fillId="7" borderId="0"/>
    <xf numFmtId="0" fontId="70" fillId="7" borderId="0"/>
    <xf numFmtId="0" fontId="70" fillId="7" borderId="0"/>
    <xf numFmtId="200" fontId="62" fillId="0" borderId="0" applyFont="0" applyFill="0" applyBorder="0" applyAlignment="0" applyProtection="0"/>
    <xf numFmtId="0" fontId="70" fillId="7" borderId="0"/>
    <xf numFmtId="0" fontId="71" fillId="7" borderId="0"/>
    <xf numFmtId="0" fontId="71" fillId="7" borderId="0"/>
    <xf numFmtId="0" fontId="71" fillId="7" borderId="0"/>
    <xf numFmtId="0" fontId="71" fillId="7" borderId="0"/>
    <xf numFmtId="0" fontId="71" fillId="7" borderId="0"/>
    <xf numFmtId="0" fontId="71" fillId="7" borderId="0"/>
    <xf numFmtId="200" fontId="63" fillId="0" borderId="0" applyFont="0" applyFill="0" applyBorder="0" applyAlignment="0" applyProtection="0"/>
    <xf numFmtId="0" fontId="70" fillId="7" borderId="0"/>
    <xf numFmtId="200" fontId="62" fillId="0" borderId="0" applyFont="0" applyFill="0" applyBorder="0" applyAlignment="0" applyProtection="0"/>
    <xf numFmtId="200" fontId="63" fillId="0" borderId="0" applyFont="0" applyFill="0" applyBorder="0" applyAlignment="0" applyProtection="0"/>
    <xf numFmtId="0" fontId="71" fillId="7" borderId="0"/>
    <xf numFmtId="0" fontId="71" fillId="7" borderId="0"/>
    <xf numFmtId="0" fontId="71" fillId="7" borderId="0"/>
    <xf numFmtId="0" fontId="70" fillId="7" borderId="0"/>
    <xf numFmtId="200" fontId="63" fillId="0" borderId="0" applyFont="0" applyFill="0" applyBorder="0" applyAlignment="0" applyProtection="0"/>
    <xf numFmtId="0" fontId="71" fillId="7" borderId="0"/>
    <xf numFmtId="0" fontId="71" fillId="7" borderId="0"/>
    <xf numFmtId="0" fontId="71" fillId="7" borderId="0"/>
    <xf numFmtId="200" fontId="63" fillId="0" borderId="0" applyFont="0" applyFill="0" applyBorder="0" applyAlignment="0" applyProtection="0"/>
    <xf numFmtId="0" fontId="70" fillId="7" borderId="0"/>
    <xf numFmtId="0" fontId="70" fillId="7" borderId="0"/>
    <xf numFmtId="200" fontId="63" fillId="0" borderId="0" applyFont="0" applyFill="0" applyBorder="0" applyAlignment="0" applyProtection="0"/>
    <xf numFmtId="0" fontId="72" fillId="0" borderId="0" applyFont="0" applyFill="0" applyBorder="0" applyAlignment="0">
      <alignment horizontal="left"/>
    </xf>
    <xf numFmtId="0" fontId="71" fillId="7" borderId="0"/>
    <xf numFmtId="0" fontId="71" fillId="7" borderId="0"/>
    <xf numFmtId="0" fontId="71" fillId="7" borderId="0"/>
    <xf numFmtId="200" fontId="63" fillId="0" borderId="0" applyFont="0" applyFill="0" applyBorder="0" applyAlignment="0" applyProtection="0"/>
    <xf numFmtId="0" fontId="70" fillId="8" borderId="0"/>
    <xf numFmtId="0" fontId="70" fillId="8" borderId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0" fontId="70" fillId="7" borderId="0"/>
    <xf numFmtId="0" fontId="70" fillId="7" borderId="0"/>
    <xf numFmtId="0" fontId="70" fillId="7" borderId="0"/>
    <xf numFmtId="0" fontId="70" fillId="7" borderId="0"/>
    <xf numFmtId="0" fontId="70" fillId="7" borderId="0"/>
    <xf numFmtId="0" fontId="70" fillId="7" borderId="0"/>
    <xf numFmtId="0" fontId="73" fillId="0" borderId="3" applyNumberFormat="0" applyFont="0" applyBorder="0">
      <alignment horizontal="left" indent="2"/>
    </xf>
    <xf numFmtId="0" fontId="72" fillId="0" borderId="0" applyFont="0" applyFill="0" applyBorder="0" applyAlignment="0">
      <alignment horizontal="left"/>
    </xf>
    <xf numFmtId="0" fontId="74" fillId="0" borderId="0"/>
    <xf numFmtId="0" fontId="75" fillId="6" borderId="24" applyFont="0" applyFill="0" applyAlignment="0">
      <alignment vertical="center" wrapText="1"/>
    </xf>
    <xf numFmtId="9" fontId="76" fillId="0" borderId="0" applyBorder="0" applyAlignment="0" applyProtection="0"/>
    <xf numFmtId="0" fontId="77" fillId="7" borderId="0"/>
    <xf numFmtId="0" fontId="77" fillId="7" borderId="0"/>
    <xf numFmtId="0" fontId="77" fillId="7" borderId="0"/>
    <xf numFmtId="0" fontId="77" fillId="7" borderId="0"/>
    <xf numFmtId="0" fontId="71" fillId="7" borderId="0"/>
    <xf numFmtId="0" fontId="71" fillId="7" borderId="0"/>
    <xf numFmtId="0" fontId="71" fillId="7" borderId="0"/>
    <xf numFmtId="0" fontId="71" fillId="7" borderId="0"/>
    <xf numFmtId="0" fontId="71" fillId="7" borderId="0"/>
    <xf numFmtId="0" fontId="71" fillId="7" borderId="0"/>
    <xf numFmtId="0" fontId="77" fillId="7" borderId="0"/>
    <xf numFmtId="0" fontId="77" fillId="8" borderId="0"/>
    <xf numFmtId="0" fontId="71" fillId="7" borderId="0"/>
    <xf numFmtId="0" fontId="71" fillId="7" borderId="0"/>
    <xf numFmtId="0" fontId="71" fillId="7" borderId="0"/>
    <xf numFmtId="0" fontId="77" fillId="7" borderId="0"/>
    <xf numFmtId="0" fontId="71" fillId="7" borderId="0"/>
    <xf numFmtId="0" fontId="71" fillId="7" borderId="0"/>
    <xf numFmtId="0" fontId="71" fillId="7" borderId="0"/>
    <xf numFmtId="0" fontId="77" fillId="8" borderId="0"/>
    <xf numFmtId="0" fontId="71" fillId="7" borderId="0"/>
    <xf numFmtId="0" fontId="71" fillId="7" borderId="0"/>
    <xf numFmtId="0" fontId="71" fillId="7" borderId="0"/>
    <xf numFmtId="0" fontId="77" fillId="8" borderId="0"/>
    <xf numFmtId="0" fontId="77" fillId="7" borderId="0"/>
    <xf numFmtId="0" fontId="77" fillId="7" borderId="0"/>
    <xf numFmtId="0" fontId="77" fillId="7" borderId="0"/>
    <xf numFmtId="0" fontId="73" fillId="0" borderId="3" applyNumberFormat="0" applyFon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7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79" fillId="9" borderId="0" applyNumberFormat="0" applyBorder="0" applyAlignment="0" applyProtection="0"/>
    <xf numFmtId="0" fontId="78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79" fillId="10" borderId="0" applyNumberFormat="0" applyBorder="0" applyAlignment="0" applyProtection="0"/>
    <xf numFmtId="0" fontId="78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79" fillId="11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79" fillId="12" borderId="0" applyNumberFormat="0" applyBorder="0" applyAlignment="0" applyProtection="0"/>
    <xf numFmtId="0" fontId="7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79" fillId="13" borderId="0" applyNumberFormat="0" applyBorder="0" applyAlignment="0" applyProtection="0"/>
    <xf numFmtId="0" fontId="7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79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0" fillId="7" borderId="0"/>
    <xf numFmtId="0" fontId="80" fillId="7" borderId="0"/>
    <xf numFmtId="0" fontId="80" fillId="7" borderId="0"/>
    <xf numFmtId="0" fontId="80" fillId="7" borderId="0"/>
    <xf numFmtId="0" fontId="71" fillId="7" borderId="0"/>
    <xf numFmtId="0" fontId="71" fillId="7" borderId="0"/>
    <xf numFmtId="0" fontId="71" fillId="7" borderId="0"/>
    <xf numFmtId="0" fontId="71" fillId="7" borderId="0"/>
    <xf numFmtId="0" fontId="71" fillId="7" borderId="0"/>
    <xf numFmtId="0" fontId="71" fillId="7" borderId="0"/>
    <xf numFmtId="0" fontId="80" fillId="7" borderId="0"/>
    <xf numFmtId="0" fontId="80" fillId="8" borderId="0"/>
    <xf numFmtId="0" fontId="71" fillId="7" borderId="0"/>
    <xf numFmtId="0" fontId="71" fillId="7" borderId="0"/>
    <xf numFmtId="0" fontId="71" fillId="7" borderId="0"/>
    <xf numFmtId="0" fontId="80" fillId="7" borderId="0"/>
    <xf numFmtId="0" fontId="71" fillId="7" borderId="0"/>
    <xf numFmtId="0" fontId="71" fillId="7" borderId="0"/>
    <xf numFmtId="0" fontId="71" fillId="7" borderId="0"/>
    <xf numFmtId="0" fontId="80" fillId="8" borderId="0"/>
    <xf numFmtId="0" fontId="71" fillId="7" borderId="0"/>
    <xf numFmtId="0" fontId="71" fillId="7" borderId="0"/>
    <xf numFmtId="0" fontId="71" fillId="7" borderId="0"/>
    <xf numFmtId="0" fontId="80" fillId="8" borderId="0"/>
    <xf numFmtId="0" fontId="80" fillId="7" borderId="0"/>
    <xf numFmtId="0" fontId="80" fillId="7" borderId="0"/>
    <xf numFmtId="0" fontId="35" fillId="0" borderId="0"/>
    <xf numFmtId="0" fontId="81" fillId="0" borderId="0">
      <alignment wrapText="1"/>
    </xf>
    <xf numFmtId="0" fontId="8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81" fillId="0" borderId="0">
      <alignment wrapText="1"/>
    </xf>
    <xf numFmtId="0" fontId="78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79" fillId="15" borderId="0" applyNumberFormat="0" applyBorder="0" applyAlignment="0" applyProtection="0"/>
    <xf numFmtId="0" fontId="78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79" fillId="16" borderId="0" applyNumberFormat="0" applyBorder="0" applyAlignment="0" applyProtection="0"/>
    <xf numFmtId="0" fontId="78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79" fillId="17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79" fillId="12" borderId="0" applyNumberFormat="0" applyBorder="0" applyAlignment="0" applyProtection="0"/>
    <xf numFmtId="0" fontId="78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79" fillId="15" borderId="0" applyNumberFormat="0" applyBorder="0" applyAlignment="0" applyProtection="0"/>
    <xf numFmtId="0" fontId="78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79" fillId="18" borderId="0" applyNumberFormat="0" applyBorder="0" applyAlignment="0" applyProtection="0"/>
    <xf numFmtId="170" fontId="82" fillId="0" borderId="12" applyNumberFormat="0" applyFont="0" applyBorder="0" applyAlignment="0">
      <alignment horizontal="center"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3" fillId="19" borderId="0" applyNumberFormat="0" applyBorder="0" applyAlignment="0" applyProtection="0">
      <alignment vertical="center"/>
    </xf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5" fillId="19" borderId="0" applyNumberFormat="0" applyBorder="0" applyAlignment="0" applyProtection="0"/>
    <xf numFmtId="0" fontId="83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5" fillId="16" borderId="0" applyNumberFormat="0" applyBorder="0" applyAlignment="0" applyProtection="0"/>
    <xf numFmtId="0" fontId="83" fillId="17" borderId="0" applyNumberFormat="0" applyBorder="0" applyAlignment="0" applyProtection="0">
      <alignment vertical="center"/>
    </xf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5" fillId="17" borderId="0" applyNumberFormat="0" applyBorder="0" applyAlignment="0" applyProtection="0"/>
    <xf numFmtId="0" fontId="83" fillId="20" borderId="0" applyNumberFormat="0" applyBorder="0" applyAlignment="0" applyProtection="0">
      <alignment vertical="center"/>
    </xf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5" fillId="20" borderId="0" applyNumberFormat="0" applyBorder="0" applyAlignment="0" applyProtection="0"/>
    <xf numFmtId="0" fontId="83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5" fillId="21" borderId="0" applyNumberFormat="0" applyBorder="0" applyAlignment="0" applyProtection="0"/>
    <xf numFmtId="0" fontId="83" fillId="22" borderId="0" applyNumberFormat="0" applyBorder="0" applyAlignment="0" applyProtection="0">
      <alignment vertical="center"/>
    </xf>
    <xf numFmtId="0" fontId="84" fillId="22" borderId="0" applyNumberFormat="0" applyBorder="0" applyAlignment="0" applyProtection="0"/>
    <xf numFmtId="0" fontId="84" fillId="22" borderId="0" applyNumberFormat="0" applyBorder="0" applyAlignment="0" applyProtection="0"/>
    <xf numFmtId="0" fontId="85" fillId="22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7" fillId="0" borderId="0"/>
    <xf numFmtId="0" fontId="88" fillId="23" borderId="0" applyNumberFormat="0" applyBorder="0" applyAlignment="0" applyProtection="0"/>
    <xf numFmtId="0" fontId="88" fillId="23" borderId="0" applyNumberFormat="0" applyBorder="0" applyAlignment="0" applyProtection="0"/>
    <xf numFmtId="0" fontId="89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3" fillId="25" borderId="0" applyNumberFormat="0" applyBorder="0" applyAlignment="0" applyProtection="0">
      <alignment vertical="center"/>
    </xf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3" fillId="25" borderId="0" applyNumberFormat="0" applyBorder="0" applyAlignment="0" applyProtection="0">
      <alignment vertical="center"/>
    </xf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5" fillId="25" borderId="0" applyNumberFormat="0" applyBorder="0" applyAlignment="0" applyProtection="0"/>
    <xf numFmtId="0" fontId="85" fillId="25" borderId="0" applyNumberFormat="0" applyBorder="0" applyAlignment="0" applyProtection="0"/>
    <xf numFmtId="0" fontId="84" fillId="25" borderId="0" applyNumberFormat="0" applyBorder="0" applyAlignment="0" applyProtection="0"/>
    <xf numFmtId="0" fontId="85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88" fillId="26" borderId="0" applyNumberFormat="0" applyBorder="0" applyAlignment="0" applyProtection="0"/>
    <xf numFmtId="0" fontId="88" fillId="27" borderId="0" applyNumberFormat="0" applyBorder="0" applyAlignment="0" applyProtection="0"/>
    <xf numFmtId="0" fontId="89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3" fillId="29" borderId="0" applyNumberFormat="0" applyBorder="0" applyAlignment="0" applyProtection="0">
      <alignment vertical="center"/>
    </xf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3" fillId="29" borderId="0" applyNumberFormat="0" applyBorder="0" applyAlignment="0" applyProtection="0">
      <alignment vertical="center"/>
    </xf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4" fillId="29" borderId="0" applyNumberFormat="0" applyBorder="0" applyAlignment="0" applyProtection="0"/>
    <xf numFmtId="0" fontId="85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8" fillId="26" borderId="0" applyNumberFormat="0" applyBorder="0" applyAlignment="0" applyProtection="0"/>
    <xf numFmtId="0" fontId="88" fillId="30" borderId="0" applyNumberFormat="0" applyBorder="0" applyAlignment="0" applyProtection="0"/>
    <xf numFmtId="0" fontId="89" fillId="27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3" fillId="31" borderId="0" applyNumberFormat="0" applyBorder="0" applyAlignment="0" applyProtection="0">
      <alignment vertical="center"/>
    </xf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3" fillId="31" borderId="0" applyNumberFormat="0" applyBorder="0" applyAlignment="0" applyProtection="0">
      <alignment vertical="center"/>
    </xf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4" fillId="31" borderId="0" applyNumberFormat="0" applyBorder="0" applyAlignment="0" applyProtection="0"/>
    <xf numFmtId="0" fontId="85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1" borderId="0" applyNumberFormat="0" applyBorder="0" applyAlignment="0" applyProtection="0"/>
    <xf numFmtId="0" fontId="88" fillId="23" borderId="0" applyNumberFormat="0" applyBorder="0" applyAlignment="0" applyProtection="0"/>
    <xf numFmtId="0" fontId="88" fillId="27" borderId="0" applyNumberFormat="0" applyBorder="0" applyAlignment="0" applyProtection="0"/>
    <xf numFmtId="0" fontId="89" fillId="27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3" fillId="20" borderId="0" applyNumberFormat="0" applyBorder="0" applyAlignment="0" applyProtection="0">
      <alignment vertical="center"/>
    </xf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3" fillId="20" borderId="0" applyNumberFormat="0" applyBorder="0" applyAlignment="0" applyProtection="0">
      <alignment vertical="center"/>
    </xf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4" fillId="20" borderId="0" applyNumberFormat="0" applyBorder="0" applyAlignment="0" applyProtection="0"/>
    <xf numFmtId="0" fontId="85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8" fillId="32" borderId="0" applyNumberFormat="0" applyBorder="0" applyAlignment="0" applyProtection="0"/>
    <xf numFmtId="0" fontId="88" fillId="23" borderId="0" applyNumberFormat="0" applyBorder="0" applyAlignment="0" applyProtection="0"/>
    <xf numFmtId="0" fontId="89" fillId="24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3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3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5" fillId="21" borderId="0" applyNumberFormat="0" applyBorder="0" applyAlignment="0" applyProtection="0"/>
    <xf numFmtId="0" fontId="85" fillId="21" borderId="0" applyNumberFormat="0" applyBorder="0" applyAlignment="0" applyProtection="0"/>
    <xf numFmtId="0" fontId="84" fillId="21" borderId="0" applyNumberFormat="0" applyBorder="0" applyAlignment="0" applyProtection="0"/>
    <xf numFmtId="0" fontId="85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4" fillId="21" borderId="0" applyNumberFormat="0" applyBorder="0" applyAlignment="0" applyProtection="0"/>
    <xf numFmtId="0" fontId="88" fillId="26" borderId="0" applyNumberFormat="0" applyBorder="0" applyAlignment="0" applyProtection="0"/>
    <xf numFmtId="0" fontId="88" fillId="33" borderId="0" applyNumberFormat="0" applyBorder="0" applyAlignment="0" applyProtection="0"/>
    <xf numFmtId="0" fontId="89" fillId="33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3" fillId="34" borderId="0" applyNumberFormat="0" applyBorder="0" applyAlignment="0" applyProtection="0">
      <alignment vertical="center"/>
    </xf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3" fillId="34" borderId="0" applyNumberFormat="0" applyBorder="0" applyAlignment="0" applyProtection="0">
      <alignment vertical="center"/>
    </xf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90" fillId="0" borderId="0" applyNumberFormat="0" applyAlignment="0"/>
    <xf numFmtId="209" fontId="1" fillId="0" borderId="0" applyFont="0" applyFill="0" applyBorder="0" applyAlignment="0" applyProtection="0"/>
    <xf numFmtId="0" fontId="91" fillId="0" borderId="0" applyFont="0" applyFill="0" applyBorder="0" applyAlignment="0" applyProtection="0"/>
    <xf numFmtId="210" fontId="4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39" fillId="0" borderId="0">
      <alignment horizontal="center" wrapText="1"/>
      <protection locked="0"/>
    </xf>
    <xf numFmtId="0" fontId="92" fillId="0" borderId="0" applyNumberFormat="0" applyBorder="0" applyAlignment="0">
      <alignment horizontal="center"/>
    </xf>
    <xf numFmtId="212" fontId="93" fillId="0" borderId="0" applyFont="0" applyFill="0" applyBorder="0" applyAlignment="0" applyProtection="0"/>
    <xf numFmtId="0" fontId="91" fillId="0" borderId="0" applyFont="0" applyFill="0" applyBorder="0" applyAlignment="0" applyProtection="0"/>
    <xf numFmtId="212" fontId="94" fillId="0" borderId="0" applyFont="0" applyFill="0" applyBorder="0" applyAlignment="0" applyProtection="0"/>
    <xf numFmtId="213" fontId="93" fillId="0" borderId="0" applyFont="0" applyFill="0" applyBorder="0" applyAlignment="0" applyProtection="0"/>
    <xf numFmtId="0" fontId="91" fillId="0" borderId="0" applyFont="0" applyFill="0" applyBorder="0" applyAlignment="0" applyProtection="0"/>
    <xf numFmtId="213" fontId="94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95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7" fillId="10" borderId="0" applyNumberFormat="0" applyBorder="0" applyAlignment="0" applyProtection="0"/>
    <xf numFmtId="0" fontId="98" fillId="0" borderId="0"/>
    <xf numFmtId="0" fontId="1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1" fillId="0" borderId="0"/>
    <xf numFmtId="0" fontId="61" fillId="0" borderId="0"/>
    <xf numFmtId="0" fontId="61" fillId="0" borderId="0"/>
    <xf numFmtId="0" fontId="36" fillId="0" borderId="0"/>
    <xf numFmtId="0" fontId="91" fillId="0" borderId="0"/>
    <xf numFmtId="0" fontId="101" fillId="0" borderId="0"/>
    <xf numFmtId="0" fontId="102" fillId="0" borderId="0"/>
    <xf numFmtId="0" fontId="103" fillId="0" borderId="0"/>
    <xf numFmtId="185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5" fontId="58" fillId="0" borderId="0" applyFill="0" applyBorder="0" applyAlignment="0"/>
    <xf numFmtId="0" fontId="1" fillId="0" borderId="0" applyFill="0" applyBorder="0" applyAlignment="0"/>
    <xf numFmtId="216" fontId="104" fillId="0" borderId="0" applyFill="0" applyBorder="0" applyAlignment="0"/>
    <xf numFmtId="207" fontId="1" fillId="0" borderId="0" applyFill="0" applyBorder="0" applyAlignment="0"/>
    <xf numFmtId="217" fontId="1" fillId="0" borderId="0" applyFill="0" applyBorder="0" applyAlignment="0"/>
    <xf numFmtId="218" fontId="1" fillId="0" borderId="0" applyFill="0" applyBorder="0" applyAlignment="0"/>
    <xf numFmtId="218" fontId="1" fillId="0" borderId="0" applyFill="0" applyBorder="0" applyAlignment="0"/>
    <xf numFmtId="218" fontId="1" fillId="0" borderId="0" applyFill="0" applyBorder="0" applyAlignment="0"/>
    <xf numFmtId="219" fontId="104" fillId="0" borderId="0" applyFill="0" applyBorder="0" applyAlignment="0"/>
    <xf numFmtId="220" fontId="104" fillId="0" borderId="0" applyFill="0" applyBorder="0" applyAlignment="0"/>
    <xf numFmtId="216" fontId="104" fillId="0" borderId="0" applyFill="0" applyBorder="0" applyAlignment="0"/>
    <xf numFmtId="0" fontId="105" fillId="35" borderId="25" applyNumberFormat="0" applyAlignment="0" applyProtection="0">
      <alignment vertical="center"/>
    </xf>
    <xf numFmtId="0" fontId="106" fillId="35" borderId="25" applyNumberFormat="0" applyAlignment="0" applyProtection="0"/>
    <xf numFmtId="0" fontId="106" fillId="35" borderId="25" applyNumberFormat="0" applyAlignment="0" applyProtection="0"/>
    <xf numFmtId="0" fontId="107" fillId="35" borderId="25" applyNumberFormat="0" applyAlignment="0" applyProtection="0"/>
    <xf numFmtId="0" fontId="108" fillId="0" borderId="0"/>
    <xf numFmtId="0" fontId="109" fillId="0" borderId="0"/>
    <xf numFmtId="221" fontId="110" fillId="0" borderId="23" applyBorder="0"/>
    <xf numFmtId="221" fontId="111" fillId="0" borderId="15">
      <protection locked="0"/>
    </xf>
    <xf numFmtId="222" fontId="57" fillId="0" borderId="0" applyFont="0" applyFill="0" applyBorder="0" applyAlignment="0" applyProtection="0"/>
    <xf numFmtId="3" fontId="112" fillId="36" borderId="3"/>
    <xf numFmtId="223" fontId="113" fillId="0" borderId="15"/>
    <xf numFmtId="0" fontId="114" fillId="37" borderId="26" applyNumberFormat="0" applyAlignment="0" applyProtection="0">
      <alignment vertical="center"/>
    </xf>
    <xf numFmtId="0" fontId="115" fillId="37" borderId="26" applyNumberFormat="0" applyAlignment="0" applyProtection="0"/>
    <xf numFmtId="0" fontId="115" fillId="37" borderId="26" applyNumberFormat="0" applyAlignment="0" applyProtection="0"/>
    <xf numFmtId="0" fontId="116" fillId="37" borderId="26" applyNumberFormat="0" applyAlignment="0" applyProtection="0"/>
    <xf numFmtId="170" fontId="48" fillId="0" borderId="0" applyFont="0" applyFill="0" applyBorder="0" applyAlignment="0" applyProtection="0"/>
    <xf numFmtId="1" fontId="117" fillId="0" borderId="4" applyBorder="0"/>
    <xf numFmtId="0" fontId="118" fillId="0" borderId="12" applyNumberFormat="0" applyFill="0" applyProtection="0">
      <alignment horizontal="center"/>
    </xf>
    <xf numFmtId="0" fontId="119" fillId="0" borderId="0" applyNumberFormat="0" applyFill="0" applyBorder="0" applyAlignment="0" applyProtection="0"/>
    <xf numFmtId="224" fontId="120" fillId="0" borderId="0"/>
    <xf numFmtId="224" fontId="121" fillId="0" borderId="0"/>
    <xf numFmtId="224" fontId="120" fillId="0" borderId="0"/>
    <xf numFmtId="224" fontId="121" fillId="0" borderId="0"/>
    <xf numFmtId="224" fontId="120" fillId="0" borderId="0"/>
    <xf numFmtId="224" fontId="121" fillId="0" borderId="0"/>
    <xf numFmtId="224" fontId="120" fillId="0" borderId="0"/>
    <xf numFmtId="224" fontId="121" fillId="0" borderId="0"/>
    <xf numFmtId="224" fontId="120" fillId="0" borderId="0"/>
    <xf numFmtId="224" fontId="121" fillId="0" borderId="0"/>
    <xf numFmtId="224" fontId="120" fillId="0" borderId="0"/>
    <xf numFmtId="224" fontId="121" fillId="0" borderId="0"/>
    <xf numFmtId="224" fontId="120" fillId="0" borderId="0"/>
    <xf numFmtId="224" fontId="121" fillId="0" borderId="0"/>
    <xf numFmtId="224" fontId="120" fillId="0" borderId="0"/>
    <xf numFmtId="224" fontId="121" fillId="0" borderId="0"/>
    <xf numFmtId="0" fontId="122" fillId="0" borderId="3"/>
    <xf numFmtId="168" fontId="3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5" fillId="0" borderId="0" applyFont="0" applyFill="0" applyBorder="0" applyAlignment="0" applyProtection="0"/>
    <xf numFmtId="219" fontId="10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23" fillId="0" borderId="0" applyFont="0" applyFill="0" applyBorder="0" applyAlignment="0" applyProtection="0"/>
    <xf numFmtId="169" fontId="123" fillId="0" borderId="0" applyFont="0" applyFill="0" applyBorder="0" applyAlignment="0" applyProtection="0"/>
    <xf numFmtId="169" fontId="12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24" fillId="0" borderId="0" applyFont="0" applyFill="0" applyBorder="0" applyAlignment="0" applyProtection="0"/>
    <xf numFmtId="169" fontId="12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25" fillId="0" borderId="0" applyFont="0" applyFill="0" applyBorder="0" applyAlignment="0" applyProtection="0"/>
    <xf numFmtId="169" fontId="37" fillId="0" borderId="0" applyFont="0" applyFill="0" applyBorder="0" applyAlignment="0" applyProtection="0"/>
    <xf numFmtId="225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226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227" fontId="35" fillId="0" borderId="0" applyFont="0" applyFill="0" applyBorder="0" applyAlignment="0" applyProtection="0"/>
    <xf numFmtId="226" fontId="8" fillId="0" borderId="0" applyFont="0" applyFill="0" applyBorder="0" applyAlignment="0" applyProtection="0"/>
    <xf numFmtId="227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226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8" fillId="0" borderId="0" applyFont="0" applyFill="0" applyBorder="0" applyAlignment="0" applyProtection="0"/>
    <xf numFmtId="228" fontId="1" fillId="0" borderId="0" applyFont="0" applyFill="0" applyBorder="0" applyAlignment="0" applyProtection="0"/>
    <xf numFmtId="169" fontId="12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27" fillId="0" borderId="0" applyFont="0" applyFill="0" applyBorder="0" applyAlignment="0" applyProtection="0"/>
    <xf numFmtId="179" fontId="1" fillId="0" borderId="0"/>
    <xf numFmtId="229" fontId="36" fillId="0" borderId="0"/>
    <xf numFmtId="37" fontId="69" fillId="0" borderId="0" applyFont="0" applyFill="0" applyBorder="0" applyAlignment="0" applyProtection="0"/>
    <xf numFmtId="216" fontId="69" fillId="0" borderId="0" applyFont="0" applyFill="0" applyBorder="0" applyAlignment="0" applyProtection="0"/>
    <xf numFmtId="39" fontId="69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8" fillId="0" borderId="21">
      <alignment vertical="center" wrapText="1"/>
    </xf>
    <xf numFmtId="0" fontId="128" fillId="0" borderId="0">
      <alignment horizontal="center"/>
    </xf>
    <xf numFmtId="0" fontId="129" fillId="0" borderId="0" applyNumberFormat="0" applyAlignment="0">
      <alignment horizontal="left"/>
    </xf>
    <xf numFmtId="0" fontId="130" fillId="0" borderId="0" applyNumberFormat="0" applyAlignment="0"/>
    <xf numFmtId="230" fontId="61" fillId="0" borderId="0" applyFont="0" applyFill="0" applyBorder="0" applyAlignment="0" applyProtection="0"/>
    <xf numFmtId="231" fontId="131" fillId="0" borderId="0">
      <protection locked="0"/>
    </xf>
    <xf numFmtId="231" fontId="132" fillId="0" borderId="0">
      <protection locked="0"/>
    </xf>
    <xf numFmtId="232" fontId="131" fillId="0" borderId="0">
      <protection locked="0"/>
    </xf>
    <xf numFmtId="232" fontId="132" fillId="0" borderId="0">
      <protection locked="0"/>
    </xf>
    <xf numFmtId="233" fontId="133" fillId="0" borderId="27">
      <protection locked="0"/>
    </xf>
    <xf numFmtId="233" fontId="134" fillId="0" borderId="27">
      <protection locked="0"/>
    </xf>
    <xf numFmtId="234" fontId="131" fillId="0" borderId="0">
      <protection locked="0"/>
    </xf>
    <xf numFmtId="234" fontId="132" fillId="0" borderId="0">
      <protection locked="0"/>
    </xf>
    <xf numFmtId="235" fontId="131" fillId="0" borderId="0">
      <protection locked="0"/>
    </xf>
    <xf numFmtId="235" fontId="132" fillId="0" borderId="0">
      <protection locked="0"/>
    </xf>
    <xf numFmtId="234" fontId="131" fillId="0" borderId="0" applyNumberFormat="0">
      <protection locked="0"/>
    </xf>
    <xf numFmtId="234" fontId="132" fillId="0" borderId="0" applyNumberFormat="0">
      <protection locked="0"/>
    </xf>
    <xf numFmtId="234" fontId="131" fillId="0" borderId="0">
      <protection locked="0"/>
    </xf>
    <xf numFmtId="234" fontId="132" fillId="0" borderId="0">
      <protection locked="0"/>
    </xf>
    <xf numFmtId="221" fontId="135" fillId="0" borderId="11"/>
    <xf numFmtId="236" fontId="135" fillId="0" borderId="11"/>
    <xf numFmtId="216" fontId="104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7" fontId="1" fillId="0" borderId="0" applyFont="0" applyFill="0" applyBorder="0" applyAlignment="0" applyProtection="0"/>
    <xf numFmtId="238" fontId="1" fillId="0" borderId="0"/>
    <xf numFmtId="239" fontId="1" fillId="0" borderId="0"/>
    <xf numFmtId="221" fontId="44" fillId="0" borderId="11">
      <alignment horizontal="center"/>
      <protection hidden="1"/>
    </xf>
    <xf numFmtId="240" fontId="136" fillId="0" borderId="11">
      <alignment horizontal="center"/>
      <protection hidden="1"/>
    </xf>
    <xf numFmtId="240" fontId="136" fillId="0" borderId="11">
      <alignment horizontal="center"/>
      <protection hidden="1"/>
    </xf>
    <xf numFmtId="174" fontId="8" fillId="0" borderId="28"/>
    <xf numFmtId="174" fontId="8" fillId="0" borderId="28"/>
    <xf numFmtId="174" fontId="8" fillId="0" borderId="28"/>
    <xf numFmtId="0" fontId="119" fillId="7" borderId="0" applyNumberFormat="0" applyFont="0" applyFill="0" applyBorder="0" applyProtection="0">
      <alignment horizontal="left"/>
    </xf>
    <xf numFmtId="0" fontId="119" fillId="7" borderId="0" applyNumberFormat="0" applyFont="0" applyFill="0" applyBorder="0" applyProtection="0">
      <alignment horizontal="left"/>
    </xf>
    <xf numFmtId="0" fontId="1" fillId="0" borderId="0" applyFont="0" applyFill="0" applyBorder="0" applyAlignment="0" applyProtection="0"/>
    <xf numFmtId="14" fontId="60" fillId="0" borderId="0" applyFill="0" applyBorder="0" applyAlignment="0"/>
    <xf numFmtId="14" fontId="60" fillId="0" borderId="0" applyFill="0" applyBorder="0" applyAlignment="0"/>
    <xf numFmtId="14" fontId="60" fillId="0" borderId="0" applyFill="0" applyBorder="0" applyAlignment="0"/>
    <xf numFmtId="0" fontId="1" fillId="0" borderId="0" applyFont="0" applyFill="0" applyBorder="0" applyAlignment="0" applyProtection="0"/>
    <xf numFmtId="3" fontId="137" fillId="0" borderId="17">
      <alignment horizontal="left" vertical="top" wrapText="1"/>
    </xf>
    <xf numFmtId="16" fontId="1" fillId="0" borderId="0"/>
    <xf numFmtId="16" fontId="1" fillId="0" borderId="0"/>
    <xf numFmtId="16" fontId="1" fillId="0" borderId="0"/>
    <xf numFmtId="16" fontId="1" fillId="0" borderId="0"/>
    <xf numFmtId="16" fontId="1" fillId="0" borderId="0"/>
    <xf numFmtId="16" fontId="1" fillId="0" borderId="0"/>
    <xf numFmtId="14" fontId="41" fillId="0" borderId="0" applyFont="0" applyFill="0" applyBorder="0" applyAlignment="0" applyProtection="0"/>
    <xf numFmtId="241" fontId="1" fillId="0" borderId="29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2" fontId="8" fillId="0" borderId="0"/>
    <xf numFmtId="242" fontId="8" fillId="0" borderId="0"/>
    <xf numFmtId="243" fontId="46" fillId="0" borderId="3"/>
    <xf numFmtId="177" fontId="1" fillId="0" borderId="0"/>
    <xf numFmtId="244" fontId="1" fillId="0" borderId="0"/>
    <xf numFmtId="245" fontId="46" fillId="0" borderId="0"/>
    <xf numFmtId="246" fontId="138" fillId="0" borderId="0" applyFont="0" applyFill="0" applyBorder="0" applyAlignment="0" applyProtection="0"/>
    <xf numFmtId="247" fontId="138" fillId="0" borderId="0" applyFont="0" applyFill="0" applyBorder="0" applyAlignment="0" applyProtection="0"/>
    <xf numFmtId="41" fontId="138" fillId="0" borderId="0" applyFont="0" applyFill="0" applyBorder="0" applyAlignment="0" applyProtection="0"/>
    <xf numFmtId="41" fontId="138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6" fontId="138" fillId="0" borderId="0" applyFont="0" applyFill="0" applyBorder="0" applyAlignment="0" applyProtection="0"/>
    <xf numFmtId="168" fontId="139" fillId="0" borderId="0" applyFont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187" fontId="139" fillId="0" borderId="0" applyFont="0" applyFill="0" applyBorder="0" applyAlignment="0" applyProtection="0"/>
    <xf numFmtId="168" fontId="13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0" fontId="8" fillId="0" borderId="0" applyFill="0" applyBorder="0" applyAlignment="0" applyProtection="0"/>
    <xf numFmtId="248" fontId="1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251" fontId="8" fillId="0" borderId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41" fontId="139" fillId="0" borderId="0" applyFont="0" applyFill="0" applyBorder="0" applyAlignment="0" applyProtection="0"/>
    <xf numFmtId="251" fontId="8" fillId="0" borderId="0" applyFill="0" applyBorder="0" applyAlignment="0" applyProtection="0"/>
    <xf numFmtId="187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168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138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257" fontId="139" fillId="0" borderId="0" applyFont="0" applyFill="0" applyBorder="0" applyAlignment="0" applyProtection="0"/>
    <xf numFmtId="25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7" fontId="139" fillId="0" borderId="0" applyFont="0" applyFill="0" applyBorder="0" applyAlignment="0" applyProtection="0"/>
    <xf numFmtId="257" fontId="139" fillId="0" borderId="0" applyFont="0" applyFill="0" applyBorder="0" applyAlignment="0" applyProtection="0"/>
    <xf numFmtId="257" fontId="139" fillId="0" borderId="0" applyFont="0" applyFill="0" applyBorder="0" applyAlignment="0" applyProtection="0"/>
    <xf numFmtId="25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8" fillId="0" borderId="0" applyFont="0" applyFill="0" applyBorder="0" applyAlignment="0" applyProtection="0"/>
    <xf numFmtId="168" fontId="138" fillId="0" borderId="0" applyFont="0" applyFill="0" applyBorder="0" applyAlignment="0" applyProtection="0"/>
    <xf numFmtId="41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87" fontId="139" fillId="0" borderId="0" applyFont="0" applyFill="0" applyBorder="0" applyAlignment="0" applyProtection="0"/>
    <xf numFmtId="41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168" fontId="139" fillId="0" borderId="0" applyFont="0" applyFill="0" applyBorder="0" applyAlignment="0" applyProtection="0"/>
    <xf numFmtId="41" fontId="138" fillId="0" borderId="0" applyFont="0" applyFill="0" applyBorder="0" applyAlignment="0" applyProtection="0"/>
    <xf numFmtId="41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7" fontId="138" fillId="0" borderId="0" applyFont="0" applyFill="0" applyBorder="0" applyAlignment="0" applyProtection="0"/>
    <xf numFmtId="169" fontId="139" fillId="0" borderId="0" applyFont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193" fontId="139" fillId="0" borderId="0" applyFont="0" applyFill="0" applyBorder="0" applyAlignment="0" applyProtection="0"/>
    <xf numFmtId="169" fontId="138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261" fontId="1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65" fontId="8" fillId="0" borderId="0" applyFont="0" applyFill="0" applyBorder="0" applyAlignment="0" applyProtection="0"/>
    <xf numFmtId="265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2" fontId="8" fillId="0" borderId="0" applyFill="0" applyBorder="0" applyAlignment="0" applyProtection="0"/>
    <xf numFmtId="258" fontId="1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63" fontId="8" fillId="0" borderId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43" fontId="139" fillId="0" borderId="0" applyFont="0" applyFill="0" applyBorder="0" applyAlignment="0" applyProtection="0"/>
    <xf numFmtId="263" fontId="8" fillId="0" borderId="0" applyFill="0" applyBorder="0" applyAlignment="0" applyProtection="0"/>
    <xf numFmtId="19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169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9" fontId="138" fillId="0" borderId="0" applyFont="0" applyFill="0" applyBorder="0" applyAlignment="0" applyProtection="0"/>
    <xf numFmtId="169" fontId="138" fillId="0" borderId="0" applyFont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9" fontId="138" fillId="0" borderId="0" applyFont="0" applyFill="0" applyBorder="0" applyAlignment="0" applyProtection="0"/>
    <xf numFmtId="169" fontId="138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8" fillId="0" borderId="0" applyFont="0" applyFill="0" applyBorder="0" applyAlignment="0" applyProtection="0"/>
    <xf numFmtId="169" fontId="138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271" fontId="139" fillId="0" borderId="0" applyFont="0" applyFill="0" applyBorder="0" applyAlignment="0" applyProtection="0"/>
    <xf numFmtId="271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1" fontId="139" fillId="0" borderId="0" applyFont="0" applyFill="0" applyBorder="0" applyAlignment="0" applyProtection="0"/>
    <xf numFmtId="271" fontId="139" fillId="0" borderId="0" applyFont="0" applyFill="0" applyBorder="0" applyAlignment="0" applyProtection="0"/>
    <xf numFmtId="271" fontId="139" fillId="0" borderId="0" applyFont="0" applyFill="0" applyBorder="0" applyAlignment="0" applyProtection="0"/>
    <xf numFmtId="271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8" fillId="0" borderId="0" applyFont="0" applyFill="0" applyBorder="0" applyAlignment="0" applyProtection="0"/>
    <xf numFmtId="169" fontId="138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19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169" fontId="139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0" fontId="99" fillId="0" borderId="0" applyNumberForma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0" fontId="57" fillId="0" borderId="15">
      <alignment horizontal="left"/>
    </xf>
    <xf numFmtId="0" fontId="140" fillId="38" borderId="0" applyNumberFormat="0" applyBorder="0" applyAlignment="0" applyProtection="0"/>
    <xf numFmtId="0" fontId="140" fillId="39" borderId="0" applyNumberFormat="0" applyBorder="0" applyAlignment="0" applyProtection="0"/>
    <xf numFmtId="0" fontId="140" fillId="4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6" fontId="104" fillId="0" borderId="0" applyFill="0" applyBorder="0" applyAlignment="0"/>
    <xf numFmtId="219" fontId="104" fillId="0" borderId="0" applyFill="0" applyBorder="0" applyAlignment="0"/>
    <xf numFmtId="220" fontId="104" fillId="0" borderId="0" applyFill="0" applyBorder="0" applyAlignment="0"/>
    <xf numFmtId="216" fontId="104" fillId="0" borderId="0" applyFill="0" applyBorder="0" applyAlignment="0"/>
    <xf numFmtId="0" fontId="141" fillId="0" borderId="0" applyNumberFormat="0" applyAlignment="0">
      <alignment horizontal="left"/>
    </xf>
    <xf numFmtId="0" fontId="142" fillId="0" borderId="0"/>
    <xf numFmtId="0" fontId="37" fillId="0" borderId="0"/>
    <xf numFmtId="0" fontId="143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0" fontId="112" fillId="36" borderId="3">
      <alignment horizontal="centerContinuous" vertical="center"/>
    </xf>
    <xf numFmtId="3" fontId="112" fillId="36" borderId="3">
      <alignment horizontal="center" vertical="center" wrapText="1"/>
    </xf>
    <xf numFmtId="0" fontId="146" fillId="0" borderId="0" applyProtection="0"/>
    <xf numFmtId="0" fontId="147" fillId="0" borderId="0" applyProtection="0"/>
    <xf numFmtId="0" fontId="148" fillId="0" borderId="0" applyProtection="0"/>
    <xf numFmtId="0" fontId="149" fillId="0" borderId="0" applyNumberFormat="0" applyFont="0" applyFill="0" applyBorder="0" applyAlignment="0" applyProtection="0"/>
    <xf numFmtId="0" fontId="150" fillId="0" borderId="0" applyProtection="0"/>
    <xf numFmtId="0" fontId="151" fillId="0" borderId="0" applyProtection="0"/>
    <xf numFmtId="2" fontId="1" fillId="0" borderId="0" applyFont="0" applyFill="0" applyBorder="0" applyAlignment="0" applyProtection="0"/>
    <xf numFmtId="0" fontId="152" fillId="0" borderId="0">
      <alignment vertical="top" wrapText="1"/>
    </xf>
    <xf numFmtId="0" fontId="153" fillId="11" borderId="0" applyNumberFormat="0" applyBorder="0" applyAlignment="0" applyProtection="0">
      <alignment vertical="center"/>
    </xf>
    <xf numFmtId="0" fontId="154" fillId="11" borderId="0" applyNumberFormat="0" applyBorder="0" applyAlignment="0" applyProtection="0"/>
    <xf numFmtId="0" fontId="154" fillId="11" borderId="0" applyNumberFormat="0" applyBorder="0" applyAlignment="0" applyProtection="0"/>
    <xf numFmtId="0" fontId="155" fillId="11" borderId="0" applyNumberFormat="0" applyBorder="0" applyAlignment="0" applyProtection="0"/>
    <xf numFmtId="38" fontId="90" fillId="7" borderId="0" applyNumberFormat="0" applyBorder="0" applyAlignment="0" applyProtection="0"/>
    <xf numFmtId="38" fontId="90" fillId="3" borderId="0" applyNumberFormat="0" applyBorder="0" applyAlignment="0" applyProtection="0"/>
    <xf numFmtId="38" fontId="90" fillId="3" borderId="0" applyNumberFormat="0" applyBorder="0" applyAlignment="0" applyProtection="0"/>
    <xf numFmtId="38" fontId="90" fillId="3" borderId="0" applyNumberFormat="0" applyBorder="0" applyAlignment="0" applyProtection="0"/>
    <xf numFmtId="272" fontId="40" fillId="7" borderId="0" applyBorder="0" applyProtection="0"/>
    <xf numFmtId="0" fontId="156" fillId="0" borderId="21" applyNumberFormat="0" applyFill="0" applyBorder="0" applyAlignment="0" applyProtection="0">
      <alignment horizontal="center" vertical="center"/>
    </xf>
    <xf numFmtId="273" fontId="46" fillId="41" borderId="21" applyBorder="0">
      <alignment horizontal="center"/>
    </xf>
    <xf numFmtId="273" fontId="46" fillId="41" borderId="21" applyBorder="0">
      <alignment horizontal="center"/>
    </xf>
    <xf numFmtId="273" fontId="46" fillId="41" borderId="21" applyBorder="0">
      <alignment horizontal="center"/>
    </xf>
    <xf numFmtId="273" fontId="46" fillId="41" borderId="21" applyBorder="0">
      <alignment horizontal="center"/>
    </xf>
    <xf numFmtId="273" fontId="46" fillId="41" borderId="21" applyBorder="0">
      <alignment horizontal="center"/>
    </xf>
    <xf numFmtId="273" fontId="46" fillId="41" borderId="21" applyBorder="0">
      <alignment horizontal="center"/>
    </xf>
    <xf numFmtId="0" fontId="156" fillId="0" borderId="21" applyNumberFormat="0" applyFill="0" applyBorder="0" applyAlignment="0" applyProtection="0">
      <alignment horizontal="center" vertical="center"/>
    </xf>
    <xf numFmtId="273" fontId="46" fillId="41" borderId="21" applyBorder="0">
      <alignment horizontal="center"/>
    </xf>
    <xf numFmtId="273" fontId="46" fillId="41" borderId="21" applyBorder="0">
      <alignment horizontal="center"/>
    </xf>
    <xf numFmtId="273" fontId="46" fillId="41" borderId="21" applyBorder="0">
      <alignment horizontal="center"/>
    </xf>
    <xf numFmtId="273" fontId="46" fillId="41" borderId="21" applyBorder="0">
      <alignment horizontal="center"/>
    </xf>
    <xf numFmtId="273" fontId="46" fillId="41" borderId="21" applyBorder="0">
      <alignment horizontal="center"/>
    </xf>
    <xf numFmtId="273" fontId="46" fillId="41" borderId="21" applyBorder="0">
      <alignment horizontal="center"/>
    </xf>
    <xf numFmtId="0" fontId="157" fillId="0" borderId="0" applyNumberFormat="0" applyFont="0" applyBorder="0" applyAlignment="0">
      <alignment horizontal="left" vertical="center"/>
    </xf>
    <xf numFmtId="0" fontId="158" fillId="42" borderId="0"/>
    <xf numFmtId="0" fontId="159" fillId="42" borderId="0"/>
    <xf numFmtId="0" fontId="160" fillId="0" borderId="0">
      <alignment horizontal="left"/>
    </xf>
    <xf numFmtId="0" fontId="161" fillId="0" borderId="0">
      <alignment horizontal="left"/>
    </xf>
    <xf numFmtId="0" fontId="162" fillId="0" borderId="30" applyNumberFormat="0" applyAlignment="0" applyProtection="0">
      <alignment horizontal="left" vertical="center"/>
    </xf>
    <xf numFmtId="0" fontId="162" fillId="0" borderId="13">
      <alignment horizontal="left" vertical="center"/>
    </xf>
    <xf numFmtId="274" fontId="163" fillId="43" borderId="0">
      <alignment horizontal="left" vertical="top"/>
    </xf>
    <xf numFmtId="0" fontId="164" fillId="0" borderId="0" applyNumberFormat="0" applyFill="0" applyBorder="0" applyAlignment="0" applyProtection="0"/>
    <xf numFmtId="0" fontId="165" fillId="0" borderId="31" applyNumberFormat="0" applyFill="0" applyAlignment="0" applyProtection="0">
      <alignment vertical="center"/>
    </xf>
    <xf numFmtId="0" fontId="166" fillId="0" borderId="31" applyNumberFormat="0" applyFill="0" applyAlignment="0" applyProtection="0"/>
    <xf numFmtId="0" fontId="162" fillId="0" borderId="0" applyNumberFormat="0" applyFill="0" applyBorder="0" applyAlignment="0" applyProtection="0"/>
    <xf numFmtId="0" fontId="167" fillId="0" borderId="32" applyNumberFormat="0" applyFill="0" applyAlignment="0" applyProtection="0">
      <alignment vertical="center"/>
    </xf>
    <xf numFmtId="0" fontId="168" fillId="0" borderId="32" applyNumberFormat="0" applyFill="0" applyAlignment="0" applyProtection="0"/>
    <xf numFmtId="0" fontId="169" fillId="0" borderId="33" applyNumberFormat="0" applyFill="0" applyAlignment="0" applyProtection="0">
      <alignment vertical="center"/>
    </xf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1" fillId="0" borderId="33" applyNumberFormat="0" applyFill="0" applyAlignment="0" applyProtection="0"/>
    <xf numFmtId="0" fontId="169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4" fillId="0" borderId="0" applyProtection="0"/>
    <xf numFmtId="275" fontId="86" fillId="0" borderId="0">
      <protection locked="0"/>
    </xf>
    <xf numFmtId="275" fontId="86" fillId="0" borderId="0">
      <protection locked="0"/>
    </xf>
    <xf numFmtId="0" fontId="162" fillId="0" borderId="0" applyProtection="0"/>
    <xf numFmtId="275" fontId="86" fillId="0" borderId="0">
      <protection locked="0"/>
    </xf>
    <xf numFmtId="275" fontId="86" fillId="0" borderId="0">
      <protection locked="0"/>
    </xf>
    <xf numFmtId="0" fontId="172" fillId="0" borderId="34">
      <alignment horizontal="center"/>
    </xf>
    <xf numFmtId="0" fontId="172" fillId="0" borderId="0">
      <alignment horizontal="center"/>
    </xf>
    <xf numFmtId="164" fontId="173" fillId="44" borderId="3" applyNumberFormat="0" applyAlignment="0">
      <alignment horizontal="left" vertical="top"/>
    </xf>
    <xf numFmtId="49" fontId="174" fillId="0" borderId="3">
      <alignment vertical="center"/>
    </xf>
    <xf numFmtId="0" fontId="36" fillId="0" borderId="0"/>
    <xf numFmtId="187" fontId="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8" fillId="0" borderId="0" applyFill="0" applyBorder="0" applyAlignment="0" applyProtection="0"/>
    <xf numFmtId="168" fontId="57" fillId="0" borderId="0" applyFont="0" applyFill="0" applyBorder="0" applyAlignment="0" applyProtection="0"/>
    <xf numFmtId="276" fontId="175" fillId="0" borderId="0" applyFont="0" applyFill="0" applyBorder="0" applyAlignment="0" applyProtection="0"/>
    <xf numFmtId="0" fontId="176" fillId="43" borderId="0">
      <alignment horizontal="left" wrapText="1" indent="2"/>
    </xf>
    <xf numFmtId="10" fontId="90" fillId="43" borderId="3" applyNumberFormat="0" applyBorder="0" applyAlignment="0" applyProtection="0"/>
    <xf numFmtId="10" fontId="90" fillId="3" borderId="3" applyNumberFormat="0" applyBorder="0" applyAlignment="0" applyProtection="0"/>
    <xf numFmtId="10" fontId="90" fillId="3" borderId="3" applyNumberFormat="0" applyBorder="0" applyAlignment="0" applyProtection="0"/>
    <xf numFmtId="10" fontId="90" fillId="3" borderId="3" applyNumberFormat="0" applyBorder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8" fillId="14" borderId="25" applyNumberFormat="0" applyAlignment="0" applyProtection="0">
      <alignment vertical="center"/>
    </xf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8" fillId="14" borderId="25" applyNumberFormat="0" applyAlignment="0" applyProtection="0">
      <alignment vertical="center"/>
    </xf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8" fillId="14" borderId="25" applyNumberFormat="0" applyAlignment="0" applyProtection="0">
      <alignment vertical="center"/>
    </xf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9" fillId="14" borderId="25" applyNumberFormat="0" applyAlignment="0" applyProtection="0"/>
    <xf numFmtId="0" fontId="177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77" fillId="14" borderId="25" applyNumberFormat="0" applyAlignment="0" applyProtection="0"/>
    <xf numFmtId="0" fontId="1" fillId="45" borderId="0"/>
    <xf numFmtId="2" fontId="180" fillId="0" borderId="19" applyBorder="0"/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3" fontId="112" fillId="0" borderId="16" applyFont="0" applyAlignment="0">
      <alignment horizontal="center" vertical="center" wrapText="1"/>
    </xf>
    <xf numFmtId="3" fontId="112" fillId="0" borderId="17"/>
    <xf numFmtId="187" fontId="8" fillId="0" borderId="0" applyFont="0" applyFill="0" applyBorder="0" applyAlignment="0" applyProtection="0"/>
    <xf numFmtId="0" fontId="8" fillId="0" borderId="0"/>
    <xf numFmtId="0" fontId="8" fillId="0" borderId="0"/>
    <xf numFmtId="0" fontId="39" fillId="0" borderId="35">
      <alignment horizontal="centerContinuous"/>
    </xf>
    <xf numFmtId="0" fontId="39" fillId="0" borderId="35">
      <alignment horizontal="centerContinuous"/>
    </xf>
    <xf numFmtId="0" fontId="39" fillId="0" borderId="35">
      <alignment horizontal="centerContinuous"/>
    </xf>
    <xf numFmtId="0" fontId="58" fillId="0" borderId="0"/>
    <xf numFmtId="0" fontId="58" fillId="0" borderId="0"/>
    <xf numFmtId="0" fontId="58" fillId="0" borderId="0"/>
    <xf numFmtId="0" fontId="31" fillId="0" borderId="0"/>
    <xf numFmtId="0" fontId="58" fillId="0" borderId="0"/>
    <xf numFmtId="0" fontId="36" fillId="0" borderId="0" applyNumberFormat="0" applyFont="0" applyFill="0" applyBorder="0" applyProtection="0">
      <alignment horizontal="left" vertical="center"/>
    </xf>
    <xf numFmtId="0" fontId="58" fillId="0" borderId="0"/>
    <xf numFmtId="0" fontId="58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6" fontId="104" fillId="0" borderId="0" applyFill="0" applyBorder="0" applyAlignment="0"/>
    <xf numFmtId="219" fontId="104" fillId="0" borderId="0" applyFill="0" applyBorder="0" applyAlignment="0"/>
    <xf numFmtId="220" fontId="104" fillId="0" borderId="0" applyFill="0" applyBorder="0" applyAlignment="0"/>
    <xf numFmtId="216" fontId="104" fillId="0" borderId="0" applyFill="0" applyBorder="0" applyAlignment="0"/>
    <xf numFmtId="0" fontId="184" fillId="0" borderId="36" applyNumberFormat="0" applyFill="0" applyAlignment="0" applyProtection="0">
      <alignment vertical="center"/>
    </xf>
    <xf numFmtId="0" fontId="185" fillId="0" borderId="36" applyNumberFormat="0" applyFill="0" applyAlignment="0" applyProtection="0"/>
    <xf numFmtId="0" fontId="185" fillId="0" borderId="36" applyNumberFormat="0" applyFill="0" applyAlignment="0" applyProtection="0"/>
    <xf numFmtId="0" fontId="186" fillId="0" borderId="36" applyNumberFormat="0" applyFill="0" applyAlignment="0" applyProtection="0"/>
    <xf numFmtId="0" fontId="1" fillId="46" borderId="0"/>
    <xf numFmtId="3" fontId="187" fillId="0" borderId="17" applyNumberFormat="0" applyAlignment="0">
      <alignment horizontal="center" vertical="center"/>
    </xf>
    <xf numFmtId="3" fontId="73" fillId="0" borderId="17" applyNumberFormat="0" applyAlignment="0">
      <alignment horizontal="center" vertical="center"/>
    </xf>
    <xf numFmtId="3" fontId="173" fillId="0" borderId="17" applyNumberFormat="0" applyAlignment="0">
      <alignment horizontal="center" vertical="center"/>
    </xf>
    <xf numFmtId="221" fontId="90" fillId="0" borderId="23" applyFont="0"/>
    <xf numFmtId="221" fontId="90" fillId="0" borderId="23" applyFont="0"/>
    <xf numFmtId="3" fontId="1" fillId="0" borderId="37"/>
    <xf numFmtId="3" fontId="1" fillId="0" borderId="37"/>
    <xf numFmtId="3" fontId="1" fillId="0" borderId="37"/>
    <xf numFmtId="174" fontId="188" fillId="0" borderId="38" applyNumberFormat="0" applyFont="0" applyFill="0" applyBorder="0">
      <alignment horizontal="center"/>
    </xf>
    <xf numFmtId="277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89" fillId="0" borderId="15"/>
    <xf numFmtId="0" fontId="189" fillId="0" borderId="15"/>
    <xf numFmtId="0" fontId="189" fillId="0" borderId="15"/>
    <xf numFmtId="0" fontId="190" fillId="0" borderId="34"/>
    <xf numFmtId="0" fontId="191" fillId="0" borderId="34"/>
    <xf numFmtId="279" fontId="86" fillId="0" borderId="38"/>
    <xf numFmtId="280" fontId="192" fillId="0" borderId="38"/>
    <xf numFmtId="17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81" fontId="1" fillId="0" borderId="0" applyFont="0" applyFill="0" applyBorder="0" applyAlignment="0" applyProtection="0"/>
    <xf numFmtId="282" fontId="1" fillId="0" borderId="0" applyFont="0" applyFill="0" applyBorder="0" applyAlignment="0" applyProtection="0"/>
    <xf numFmtId="0" fontId="193" fillId="0" borderId="0" applyNumberFormat="0" applyFont="0" applyFill="0" applyAlignment="0"/>
    <xf numFmtId="0" fontId="193" fillId="0" borderId="0" applyNumberFormat="0" applyFont="0" applyFill="0" applyAlignment="0"/>
    <xf numFmtId="0" fontId="193" fillId="0" borderId="0" applyNumberFormat="0" applyFont="0" applyFill="0" applyAlignment="0"/>
    <xf numFmtId="0" fontId="193" fillId="0" borderId="0" applyNumberFormat="0" applyFont="0" applyFill="0" applyAlignment="0"/>
    <xf numFmtId="0" fontId="193" fillId="0" borderId="0" applyNumberFormat="0" applyFont="0" applyFill="0" applyAlignment="0"/>
    <xf numFmtId="0" fontId="193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93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93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35" fillId="0" borderId="0">
      <alignment horizontal="justify" vertical="top"/>
    </xf>
    <xf numFmtId="0" fontId="194" fillId="47" borderId="0" applyNumberFormat="0" applyBorder="0" applyAlignment="0" applyProtection="0">
      <alignment vertical="center"/>
    </xf>
    <xf numFmtId="0" fontId="195" fillId="47" borderId="0" applyNumberFormat="0" applyBorder="0" applyAlignment="0" applyProtection="0"/>
    <xf numFmtId="0" fontId="195" fillId="47" borderId="0" applyNumberFormat="0" applyBorder="0" applyAlignment="0" applyProtection="0"/>
    <xf numFmtId="0" fontId="196" fillId="47" borderId="0" applyNumberFormat="0" applyBorder="0" applyAlignment="0" applyProtection="0"/>
    <xf numFmtId="0" fontId="61" fillId="0" borderId="3"/>
    <xf numFmtId="0" fontId="61" fillId="0" borderId="3"/>
    <xf numFmtId="0" fontId="36" fillId="0" borderId="0"/>
    <xf numFmtId="0" fontId="36" fillId="0" borderId="0"/>
    <xf numFmtId="0" fontId="61" fillId="0" borderId="3"/>
    <xf numFmtId="0" fontId="46" fillId="0" borderId="15" applyNumberFormat="0" applyAlignment="0">
      <alignment horizontal="center"/>
    </xf>
    <xf numFmtId="37" fontId="197" fillId="0" borderId="0"/>
    <xf numFmtId="0" fontId="198" fillId="0" borderId="3" applyNumberFormat="0" applyFont="0" applyFill="0" applyBorder="0" applyAlignment="0">
      <alignment horizontal="center"/>
    </xf>
    <xf numFmtId="283" fontId="61" fillId="0" borderId="0"/>
    <xf numFmtId="284" fontId="199" fillId="0" borderId="0"/>
    <xf numFmtId="285" fontId="8" fillId="0" borderId="0"/>
    <xf numFmtId="0" fontId="200" fillId="0" borderId="0"/>
    <xf numFmtId="283" fontId="61" fillId="0" borderId="0"/>
    <xf numFmtId="0" fontId="201" fillId="0" borderId="0"/>
    <xf numFmtId="0" fontId="8" fillId="0" borderId="0"/>
    <xf numFmtId="0" fontId="35" fillId="0" borderId="0"/>
    <xf numFmtId="0" fontId="35" fillId="0" borderId="0"/>
    <xf numFmtId="0" fontId="37" fillId="0" borderId="0"/>
    <xf numFmtId="0" fontId="8" fillId="0" borderId="0"/>
    <xf numFmtId="0" fontId="35" fillId="0" borderId="0"/>
    <xf numFmtId="0" fontId="37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7" fillId="0" borderId="0"/>
    <xf numFmtId="0" fontId="35" fillId="0" borderId="0"/>
    <xf numFmtId="0" fontId="35" fillId="0" borderId="0"/>
    <xf numFmtId="0" fontId="124" fillId="0" borderId="0"/>
    <xf numFmtId="0" fontId="37" fillId="0" borderId="0"/>
    <xf numFmtId="0" fontId="1" fillId="0" borderId="0"/>
    <xf numFmtId="0" fontId="37" fillId="0" borderId="0"/>
    <xf numFmtId="0" fontId="123" fillId="0" borderId="0"/>
    <xf numFmtId="0" fontId="37" fillId="0" borderId="0"/>
    <xf numFmtId="0" fontId="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1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123" fillId="0" borderId="0"/>
    <xf numFmtId="0" fontId="123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37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49" fillId="0" borderId="0"/>
    <xf numFmtId="0" fontId="37" fillId="0" borderId="0"/>
    <xf numFmtId="0" fontId="37" fillId="0" borderId="0"/>
    <xf numFmtId="0" fontId="8" fillId="0" borderId="0"/>
    <xf numFmtId="0" fontId="127" fillId="0" borderId="0"/>
    <xf numFmtId="180" fontId="41" fillId="0" borderId="0">
      <protection locked="0"/>
    </xf>
    <xf numFmtId="0" fontId="8" fillId="0" borderId="0"/>
    <xf numFmtId="0" fontId="8" fillId="0" borderId="0"/>
    <xf numFmtId="0" fontId="68" fillId="0" borderId="0" applyFont="0"/>
    <xf numFmtId="0" fontId="138" fillId="0" borderId="0"/>
    <xf numFmtId="0" fontId="1" fillId="48" borderId="39" applyNumberFormat="0" applyFont="0" applyAlignment="0" applyProtection="0">
      <alignment vertical="center"/>
    </xf>
    <xf numFmtId="0" fontId="35" fillId="48" borderId="39" applyNumberFormat="0" applyFont="0" applyAlignment="0" applyProtection="0"/>
    <xf numFmtId="0" fontId="1" fillId="48" borderId="39" applyNumberFormat="0" applyFont="0" applyAlignment="0" applyProtection="0"/>
    <xf numFmtId="0" fontId="8" fillId="48" borderId="39" applyNumberFormat="0" applyFont="0" applyAlignment="0" applyProtection="0"/>
    <xf numFmtId="286" fontId="202" fillId="0" borderId="0" applyFont="0" applyFill="0" applyBorder="0" applyProtection="0">
      <alignment vertical="top" wrapText="1"/>
    </xf>
    <xf numFmtId="0" fontId="46" fillId="0" borderId="0"/>
    <xf numFmtId="3" fontId="203" fillId="0" borderId="0" applyFont="0" applyFill="0" applyBorder="0" applyAlignment="0" applyProtection="0"/>
    <xf numFmtId="187" fontId="65" fillId="0" borderId="0" applyFon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36" fillId="0" borderId="0"/>
    <xf numFmtId="0" fontId="205" fillId="35" borderId="40" applyNumberFormat="0" applyAlignment="0" applyProtection="0">
      <alignment vertical="center"/>
    </xf>
    <xf numFmtId="0" fontId="206" fillId="35" borderId="40" applyNumberFormat="0" applyAlignment="0" applyProtection="0"/>
    <xf numFmtId="0" fontId="206" fillId="35" borderId="40" applyNumberFormat="0" applyAlignment="0" applyProtection="0"/>
    <xf numFmtId="0" fontId="207" fillId="35" borderId="40" applyNumberFormat="0" applyAlignment="0" applyProtection="0"/>
    <xf numFmtId="170" fontId="208" fillId="0" borderId="15" applyFont="0" applyBorder="0" applyAlignment="0"/>
    <xf numFmtId="0" fontId="78" fillId="3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4" fontId="39" fillId="0" borderId="0">
      <alignment horizontal="center" wrapText="1"/>
      <protection locked="0"/>
    </xf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41" applyNumberFormat="0" applyBorder="0"/>
    <xf numFmtId="9" fontId="58" fillId="0" borderId="41" applyNumberFormat="0" applyBorder="0"/>
    <xf numFmtId="9" fontId="58" fillId="0" borderId="41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6" fontId="104" fillId="0" borderId="0" applyFill="0" applyBorder="0" applyAlignment="0"/>
    <xf numFmtId="219" fontId="104" fillId="0" borderId="0" applyFill="0" applyBorder="0" applyAlignment="0"/>
    <xf numFmtId="220" fontId="104" fillId="0" borderId="0" applyFill="0" applyBorder="0" applyAlignment="0"/>
    <xf numFmtId="216" fontId="104" fillId="0" borderId="0" applyFill="0" applyBorder="0" applyAlignment="0"/>
    <xf numFmtId="164" fontId="209" fillId="0" borderId="0"/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210" fillId="0" borderId="34">
      <alignment horizontal="center"/>
    </xf>
    <xf numFmtId="0" fontId="210" fillId="0" borderId="34">
      <alignment horizontal="center"/>
    </xf>
    <xf numFmtId="0" fontId="210" fillId="0" borderId="34">
      <alignment horizontal="center"/>
    </xf>
    <xf numFmtId="0" fontId="211" fillId="49" borderId="0" applyNumberFormat="0" applyFont="0" applyBorder="0" applyAlignment="0">
      <alignment horizontal="center"/>
    </xf>
    <xf numFmtId="14" fontId="212" fillId="0" borderId="0" applyNumberFormat="0" applyFill="0" applyBorder="0" applyAlignment="0" applyProtection="0">
      <alignment horizontal="left"/>
    </xf>
    <xf numFmtId="14" fontId="213" fillId="0" borderId="0" applyNumberFormat="0" applyFill="0" applyBorder="0" applyAlignment="0" applyProtection="0">
      <alignment horizontal="left"/>
    </xf>
    <xf numFmtId="288" fontId="1" fillId="0" borderId="0" applyNumberFormat="0" applyFill="0" applyBorder="0" applyAlignment="0" applyProtection="0">
      <alignment horizontal="left"/>
    </xf>
    <xf numFmtId="0" fontId="18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119" fillId="0" borderId="0" applyNumberFormat="0" applyFill="0" applyBorder="0" applyAlignment="0" applyProtection="0"/>
    <xf numFmtId="168" fontId="5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" fontId="214" fillId="50" borderId="42" applyNumberFormat="0" applyProtection="0">
      <alignment vertical="center"/>
    </xf>
    <xf numFmtId="4" fontId="215" fillId="50" borderId="42" applyNumberFormat="0" applyProtection="0">
      <alignment vertical="center"/>
    </xf>
    <xf numFmtId="4" fontId="216" fillId="50" borderId="42" applyNumberFormat="0" applyProtection="0">
      <alignment horizontal="left" vertical="center"/>
    </xf>
    <xf numFmtId="4" fontId="216" fillId="50" borderId="42" applyNumberFormat="0" applyProtection="0">
      <alignment horizontal="left" vertical="center" indent="1"/>
    </xf>
    <xf numFmtId="4" fontId="216" fillId="51" borderId="0" applyNumberFormat="0" applyProtection="0">
      <alignment horizontal="left" vertical="center"/>
    </xf>
    <xf numFmtId="4" fontId="216" fillId="51" borderId="0" applyNumberFormat="0" applyProtection="0">
      <alignment horizontal="left" vertical="center" indent="1"/>
    </xf>
    <xf numFmtId="4" fontId="216" fillId="52" borderId="42" applyNumberFormat="0" applyProtection="0">
      <alignment horizontal="right" vertical="center"/>
    </xf>
    <xf numFmtId="4" fontId="216" fillId="53" borderId="42" applyNumberFormat="0" applyProtection="0">
      <alignment horizontal="right" vertical="center"/>
    </xf>
    <xf numFmtId="4" fontId="216" fillId="54" borderId="42" applyNumberFormat="0" applyProtection="0">
      <alignment horizontal="right" vertical="center"/>
    </xf>
    <xf numFmtId="4" fontId="216" fillId="36" borderId="42" applyNumberFormat="0" applyProtection="0">
      <alignment horizontal="right" vertical="center"/>
    </xf>
    <xf numFmtId="4" fontId="216" fillId="55" borderId="42" applyNumberFormat="0" applyProtection="0">
      <alignment horizontal="right" vertical="center"/>
    </xf>
    <xf numFmtId="4" fontId="216" fillId="7" borderId="42" applyNumberFormat="0" applyProtection="0">
      <alignment horizontal="right" vertical="center"/>
    </xf>
    <xf numFmtId="4" fontId="216" fillId="56" borderId="42" applyNumberFormat="0" applyProtection="0">
      <alignment horizontal="right" vertical="center"/>
    </xf>
    <xf numFmtId="4" fontId="216" fillId="5" borderId="42" applyNumberFormat="0" applyProtection="0">
      <alignment horizontal="right" vertical="center"/>
    </xf>
    <xf numFmtId="4" fontId="216" fillId="57" borderId="42" applyNumberFormat="0" applyProtection="0">
      <alignment horizontal="right" vertical="center"/>
    </xf>
    <xf numFmtId="4" fontId="216" fillId="58" borderId="42" applyNumberFormat="0" applyProtection="0">
      <alignment horizontal="right" vertical="center"/>
    </xf>
    <xf numFmtId="4" fontId="214" fillId="59" borderId="43" applyNumberFormat="0" applyProtection="0">
      <alignment horizontal="left" vertical="center"/>
    </xf>
    <xf numFmtId="4" fontId="214" fillId="59" borderId="43" applyNumberFormat="0" applyProtection="0">
      <alignment horizontal="left" vertical="center" indent="1"/>
    </xf>
    <xf numFmtId="4" fontId="214" fillId="60" borderId="0" applyNumberFormat="0" applyProtection="0">
      <alignment horizontal="left" vertical="center"/>
    </xf>
    <xf numFmtId="4" fontId="214" fillId="60" borderId="0" applyNumberFormat="0" applyProtection="0">
      <alignment horizontal="left" vertical="center" indent="1"/>
    </xf>
    <xf numFmtId="4" fontId="214" fillId="51" borderId="0" applyNumberFormat="0" applyProtection="0">
      <alignment horizontal="left" vertical="center"/>
    </xf>
    <xf numFmtId="4" fontId="214" fillId="51" borderId="0" applyNumberFormat="0" applyProtection="0">
      <alignment horizontal="left" vertical="center" indent="1"/>
    </xf>
    <xf numFmtId="4" fontId="216" fillId="60" borderId="42" applyNumberFormat="0" applyProtection="0">
      <alignment horizontal="right" vertical="center"/>
    </xf>
    <xf numFmtId="4" fontId="60" fillId="60" borderId="0" applyNumberFormat="0" applyProtection="0">
      <alignment horizontal="left" vertical="center"/>
    </xf>
    <xf numFmtId="4" fontId="60" fillId="60" borderId="0" applyNumberFormat="0" applyProtection="0">
      <alignment horizontal="left" vertical="center" indent="1"/>
    </xf>
    <xf numFmtId="4" fontId="60" fillId="51" borderId="0" applyNumberFormat="0" applyProtection="0">
      <alignment horizontal="left" vertical="center"/>
    </xf>
    <xf numFmtId="4" fontId="60" fillId="51" borderId="0" applyNumberFormat="0" applyProtection="0">
      <alignment horizontal="left" vertical="center" indent="1"/>
    </xf>
    <xf numFmtId="4" fontId="216" fillId="41" borderId="42" applyNumberFormat="0" applyProtection="0">
      <alignment vertical="center"/>
    </xf>
    <xf numFmtId="4" fontId="217" fillId="41" borderId="42" applyNumberFormat="0" applyProtection="0">
      <alignment vertical="center"/>
    </xf>
    <xf numFmtId="4" fontId="214" fillId="60" borderId="44" applyNumberFormat="0" applyProtection="0">
      <alignment horizontal="left" vertical="center"/>
    </xf>
    <xf numFmtId="4" fontId="214" fillId="60" borderId="44" applyNumberFormat="0" applyProtection="0">
      <alignment horizontal="left" vertical="center" indent="1"/>
    </xf>
    <xf numFmtId="4" fontId="216" fillId="41" borderId="42" applyNumberFormat="0" applyProtection="0">
      <alignment horizontal="right" vertical="center"/>
    </xf>
    <xf numFmtId="4" fontId="217" fillId="41" borderId="42" applyNumberFormat="0" applyProtection="0">
      <alignment horizontal="right" vertical="center"/>
    </xf>
    <xf numFmtId="4" fontId="214" fillId="60" borderId="42" applyNumberFormat="0" applyProtection="0">
      <alignment horizontal="left" vertical="center"/>
    </xf>
    <xf numFmtId="4" fontId="214" fillId="60" borderId="42" applyNumberFormat="0" applyProtection="0">
      <alignment horizontal="left" vertical="center" indent="1"/>
    </xf>
    <xf numFmtId="4" fontId="218" fillId="44" borderId="44" applyNumberFormat="0" applyProtection="0">
      <alignment horizontal="left" vertical="center"/>
    </xf>
    <xf numFmtId="4" fontId="218" fillId="44" borderId="44" applyNumberFormat="0" applyProtection="0">
      <alignment horizontal="left" vertical="center" indent="1"/>
    </xf>
    <xf numFmtId="4" fontId="219" fillId="41" borderId="42" applyNumberFormat="0" applyProtection="0">
      <alignment horizontal="right" vertical="center"/>
    </xf>
    <xf numFmtId="289" fontId="220" fillId="0" borderId="0" applyFont="0" applyFill="0" applyBorder="0" applyAlignment="0" applyProtection="0"/>
    <xf numFmtId="0" fontId="211" fillId="1" borderId="13" applyNumberFormat="0" applyFont="0" applyAlignment="0">
      <alignment horizontal="center"/>
    </xf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3" fontId="41" fillId="0" borderId="0"/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>
      <alignment horizontal="center"/>
    </xf>
    <xf numFmtId="0" fontId="1" fillId="0" borderId="0"/>
    <xf numFmtId="170" fontId="225" fillId="0" borderId="0" applyNumberFormat="0" applyBorder="0" applyAlignment="0">
      <alignment horizontal="centerContinuous"/>
    </xf>
    <xf numFmtId="0" fontId="59" fillId="0" borderId="0"/>
    <xf numFmtId="0" fontId="58" fillId="0" borderId="0"/>
    <xf numFmtId="0" fontId="59" fillId="0" borderId="0"/>
    <xf numFmtId="168" fontId="57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99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7" fontId="41" fillId="0" borderId="0" applyFont="0" applyFill="0" applyBorder="0" applyAlignment="0" applyProtection="0"/>
    <xf numFmtId="197" fontId="57" fillId="0" borderId="0" applyFont="0" applyFill="0" applyBorder="0" applyAlignment="0" applyProtection="0"/>
    <xf numFmtId="0" fontId="46" fillId="0" borderId="0"/>
    <xf numFmtId="0" fontId="46" fillId="0" borderId="0"/>
    <xf numFmtId="290" fontId="61" fillId="0" borderId="0" applyFont="0" applyFill="0" applyBorder="0" applyAlignment="0" applyProtection="0"/>
    <xf numFmtId="290" fontId="61" fillId="0" borderId="0" applyFont="0" applyFill="0" applyBorder="0" applyAlignment="0" applyProtection="0"/>
    <xf numFmtId="167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187" fontId="8" fillId="0" borderId="0" applyFont="0" applyFill="0" applyBorder="0" applyAlignment="0" applyProtection="0"/>
    <xf numFmtId="41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7" fontId="41" fillId="0" borderId="0" applyFont="0" applyFill="0" applyBorder="0" applyAlignment="0" applyProtection="0"/>
    <xf numFmtId="197" fontId="57" fillId="0" borderId="0" applyFont="0" applyFill="0" applyBorder="0" applyAlignment="0" applyProtection="0"/>
    <xf numFmtId="0" fontId="46" fillId="0" borderId="0"/>
    <xf numFmtId="0" fontId="46" fillId="0" borderId="0"/>
    <xf numFmtId="290" fontId="61" fillId="0" borderId="0" applyFont="0" applyFill="0" applyBorder="0" applyAlignment="0" applyProtection="0"/>
    <xf numFmtId="290" fontId="61" fillId="0" borderId="0" applyFont="0" applyFill="0" applyBorder="0" applyAlignment="0" applyProtection="0"/>
    <xf numFmtId="190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4" fontId="226" fillId="0" borderId="0"/>
    <xf numFmtId="14" fontId="227" fillId="0" borderId="0"/>
    <xf numFmtId="0" fontId="228" fillId="0" borderId="0"/>
    <xf numFmtId="0" fontId="190" fillId="0" borderId="0"/>
    <xf numFmtId="0" fontId="191" fillId="0" borderId="0"/>
    <xf numFmtId="0" fontId="229" fillId="43" borderId="0">
      <alignment wrapText="1"/>
    </xf>
    <xf numFmtId="40" fontId="230" fillId="0" borderId="0" applyBorder="0">
      <alignment horizontal="right"/>
    </xf>
    <xf numFmtId="40" fontId="231" fillId="0" borderId="0" applyBorder="0">
      <alignment horizontal="right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2" fontId="8" fillId="0" borderId="19">
      <alignment horizontal="right" vertical="center"/>
    </xf>
    <xf numFmtId="293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6" fontId="232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175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8" fontId="48" fillId="0" borderId="19">
      <alignment horizontal="right" vertical="center"/>
    </xf>
    <xf numFmtId="299" fontId="233" fillId="0" borderId="19">
      <alignment horizontal="right" vertical="center"/>
    </xf>
    <xf numFmtId="299" fontId="57" fillId="0" borderId="19">
      <alignment horizontal="right" vertical="center"/>
    </xf>
    <xf numFmtId="299" fontId="233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300" fontId="57" fillId="0" borderId="45">
      <alignment horizontal="right" vertical="center"/>
    </xf>
    <xf numFmtId="299" fontId="57" fillId="0" borderId="19">
      <alignment horizontal="right" vertical="center"/>
    </xf>
    <xf numFmtId="300" fontId="57" fillId="0" borderId="45">
      <alignment horizontal="right" vertical="center"/>
    </xf>
    <xf numFmtId="300" fontId="57" fillId="0" borderId="45">
      <alignment horizontal="right" vertical="center"/>
    </xf>
    <xf numFmtId="300" fontId="57" fillId="0" borderId="45">
      <alignment horizontal="right" vertical="center"/>
    </xf>
    <xf numFmtId="300" fontId="57" fillId="0" borderId="45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300" fontId="57" fillId="0" borderId="45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233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9" fontId="233" fillId="0" borderId="19">
      <alignment horizontal="right" vertical="center"/>
    </xf>
    <xf numFmtId="298" fontId="48" fillId="0" borderId="19">
      <alignment horizontal="right" vertical="center"/>
    </xf>
    <xf numFmtId="301" fontId="46" fillId="0" borderId="19">
      <alignment horizontal="right" vertical="center"/>
    </xf>
    <xf numFmtId="298" fontId="48" fillId="0" borderId="19">
      <alignment horizontal="right" vertical="center"/>
    </xf>
    <xf numFmtId="301" fontId="46" fillId="0" borderId="19">
      <alignment horizontal="right" vertical="center"/>
    </xf>
    <xf numFmtId="298" fontId="4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9" fontId="233" fillId="0" borderId="19">
      <alignment horizontal="right" vertical="center"/>
    </xf>
    <xf numFmtId="299" fontId="233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1" fontId="4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302" fontId="8" fillId="0" borderId="19">
      <alignment horizontal="right" vertical="center"/>
    </xf>
    <xf numFmtId="299" fontId="57" fillId="0" borderId="19">
      <alignment horizontal="right" vertical="center"/>
    </xf>
    <xf numFmtId="298" fontId="48" fillId="0" borderId="19">
      <alignment horizontal="right" vertical="center"/>
    </xf>
    <xf numFmtId="302" fontId="8" fillId="0" borderId="19">
      <alignment horizontal="right" vertical="center"/>
    </xf>
    <xf numFmtId="299" fontId="57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4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9" fontId="57" fillId="0" borderId="19">
      <alignment horizontal="right" vertical="center"/>
    </xf>
    <xf numFmtId="302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9" fontId="57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9" fontId="233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9" fontId="57" fillId="0" borderId="19">
      <alignment horizontal="right" vertical="center"/>
    </xf>
    <xf numFmtId="301" fontId="46" fillId="0" borderId="19">
      <alignment horizontal="right" vertical="center"/>
    </xf>
    <xf numFmtId="299" fontId="57" fillId="0" borderId="19">
      <alignment horizontal="right" vertical="center"/>
    </xf>
    <xf numFmtId="300" fontId="57" fillId="0" borderId="45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300" fontId="57" fillId="0" borderId="45">
      <alignment horizontal="right" vertical="center"/>
    </xf>
    <xf numFmtId="300" fontId="57" fillId="0" borderId="45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9" fontId="57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9" fontId="57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9" fontId="233" fillId="0" borderId="19">
      <alignment horizontal="right" vertical="center"/>
    </xf>
    <xf numFmtId="299" fontId="57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1" fontId="46" fillId="0" borderId="19">
      <alignment horizontal="right" vertical="center"/>
    </xf>
    <xf numFmtId="299" fontId="57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9" fontId="57" fillId="0" borderId="19">
      <alignment horizontal="right" vertical="center"/>
    </xf>
    <xf numFmtId="301" fontId="46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8" fontId="48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9" fontId="233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6" fontId="232" fillId="0" borderId="19">
      <alignment horizontal="right" vertical="center"/>
    </xf>
    <xf numFmtId="298" fontId="48" fillId="0" borderId="19">
      <alignment horizontal="right" vertical="center"/>
    </xf>
    <xf numFmtId="304" fontId="86" fillId="0" borderId="19">
      <alignment horizontal="right" vertical="center"/>
    </xf>
    <xf numFmtId="296" fontId="232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301" fontId="46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9" fontId="57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9" fontId="57" fillId="0" borderId="19">
      <alignment horizontal="right" vertical="center"/>
    </xf>
    <xf numFmtId="298" fontId="4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6" fontId="232" fillId="0" borderId="19">
      <alignment horizontal="right" vertical="center"/>
    </xf>
    <xf numFmtId="304" fontId="86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6" fontId="232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4" fontId="86" fillId="0" borderId="19">
      <alignment horizontal="right" vertical="center"/>
    </xf>
    <xf numFmtId="296" fontId="232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304" fontId="8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6" fontId="232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6" fontId="232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301" fontId="46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301" fontId="4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78" fontId="86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2" fontId="8" fillId="0" borderId="19">
      <alignment horizontal="right" vertical="center"/>
    </xf>
    <xf numFmtId="298" fontId="4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8" fontId="4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175" fontId="8" fillId="0" borderId="19">
      <alignment horizontal="right" vertical="center"/>
    </xf>
    <xf numFmtId="278" fontId="86" fillId="0" borderId="19">
      <alignment horizontal="right" vertical="center"/>
    </xf>
    <xf numFmtId="302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78" fontId="86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175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1" fontId="61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175" fontId="8" fillId="0" borderId="19">
      <alignment horizontal="right" vertical="center"/>
    </xf>
    <xf numFmtId="299" fontId="233" fillId="0" borderId="19">
      <alignment horizontal="right" vertical="center"/>
    </xf>
    <xf numFmtId="299" fontId="57" fillId="0" borderId="19">
      <alignment horizontal="right" vertical="center"/>
    </xf>
    <xf numFmtId="299" fontId="233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300" fontId="57" fillId="0" borderId="45">
      <alignment horizontal="right" vertical="center"/>
    </xf>
    <xf numFmtId="299" fontId="57" fillId="0" borderId="19">
      <alignment horizontal="right" vertical="center"/>
    </xf>
    <xf numFmtId="300" fontId="57" fillId="0" borderId="45">
      <alignment horizontal="right" vertical="center"/>
    </xf>
    <xf numFmtId="300" fontId="57" fillId="0" borderId="45">
      <alignment horizontal="right" vertical="center"/>
    </xf>
    <xf numFmtId="300" fontId="57" fillId="0" borderId="45">
      <alignment horizontal="right" vertical="center"/>
    </xf>
    <xf numFmtId="300" fontId="57" fillId="0" borderId="45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300" fontId="57" fillId="0" borderId="45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233" fillId="0" borderId="19">
      <alignment horizontal="right" vertical="center"/>
    </xf>
    <xf numFmtId="175" fontId="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45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175" fontId="8" fillId="0" borderId="19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278" fontId="86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307" fontId="8" fillId="0" borderId="45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304" fontId="86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308" fontId="234" fillId="7" borderId="18" applyFont="0" applyFill="0" applyBorder="0"/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4" fontId="86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8" fontId="234" fillId="7" borderId="18" applyFont="0" applyFill="0" applyBorder="0"/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8" fontId="4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8" fontId="48" fillId="0" borderId="19">
      <alignment horizontal="right" vertical="center"/>
    </xf>
    <xf numFmtId="309" fontId="1" fillId="0" borderId="19">
      <alignment horizontal="right" vertical="center"/>
    </xf>
    <xf numFmtId="309" fontId="1" fillId="0" borderId="19">
      <alignment horizontal="right" vertical="center"/>
    </xf>
    <xf numFmtId="309" fontId="1" fillId="0" borderId="19">
      <alignment horizontal="right" vertical="center"/>
    </xf>
    <xf numFmtId="309" fontId="1" fillId="0" borderId="19">
      <alignment horizontal="right" vertical="center"/>
    </xf>
    <xf numFmtId="309" fontId="1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9" fontId="233" fillId="0" borderId="19">
      <alignment horizontal="right" vertical="center"/>
    </xf>
    <xf numFmtId="299" fontId="57" fillId="0" borderId="19">
      <alignment horizontal="right" vertical="center"/>
    </xf>
    <xf numFmtId="299" fontId="233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300" fontId="57" fillId="0" borderId="45">
      <alignment horizontal="right" vertical="center"/>
    </xf>
    <xf numFmtId="299" fontId="57" fillId="0" borderId="19">
      <alignment horizontal="right" vertical="center"/>
    </xf>
    <xf numFmtId="300" fontId="57" fillId="0" borderId="45">
      <alignment horizontal="right" vertical="center"/>
    </xf>
    <xf numFmtId="300" fontId="57" fillId="0" borderId="45">
      <alignment horizontal="right" vertical="center"/>
    </xf>
    <xf numFmtId="300" fontId="57" fillId="0" borderId="45">
      <alignment horizontal="right" vertical="center"/>
    </xf>
    <xf numFmtId="300" fontId="57" fillId="0" borderId="45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300" fontId="57" fillId="0" borderId="45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57" fillId="0" borderId="19">
      <alignment horizontal="right" vertical="center"/>
    </xf>
    <xf numFmtId="299" fontId="233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1" fontId="8" fillId="0" borderId="45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310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302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2" fontId="8" fillId="0" borderId="19">
      <alignment horizontal="right" vertical="center"/>
    </xf>
    <xf numFmtId="293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7" fontId="232" fillId="0" borderId="45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305" fontId="61" fillId="0" borderId="45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304" fontId="86" fillId="0" borderId="19">
      <alignment horizontal="right" vertical="center"/>
    </xf>
    <xf numFmtId="298" fontId="4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12" fontId="86" fillId="0" borderId="45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6" fontId="86" fillId="0" borderId="19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305" fontId="61" fillId="0" borderId="45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8" fontId="234" fillId="7" borderId="18" applyFont="0" applyFill="0" applyBorder="0"/>
    <xf numFmtId="281" fontId="8" fillId="0" borderId="19">
      <alignment horizontal="right" vertical="center"/>
    </xf>
    <xf numFmtId="298" fontId="4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81" fontId="8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78" fontId="86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8" fontId="48" fillId="0" borderId="19">
      <alignment horizontal="right" vertical="center"/>
    </xf>
    <xf numFmtId="292" fontId="8" fillId="0" borderId="19">
      <alignment horizontal="right" vertical="center"/>
    </xf>
    <xf numFmtId="293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5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4" fontId="8" fillId="0" borderId="45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2" fontId="8" fillId="0" borderId="19">
      <alignment horizontal="right" vertical="center"/>
    </xf>
    <xf numFmtId="296" fontId="232" fillId="0" borderId="19">
      <alignment horizontal="right" vertical="center"/>
    </xf>
    <xf numFmtId="296" fontId="232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3" fontId="46" fillId="0" borderId="45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1" fontId="61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301" fontId="46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298" fontId="48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301" fontId="46" fillId="0" borderId="19">
      <alignment horizontal="right" vertical="center"/>
    </xf>
    <xf numFmtId="301" fontId="46" fillId="0" borderId="19">
      <alignment horizontal="right" vertical="center"/>
    </xf>
    <xf numFmtId="0" fontId="8" fillId="0" borderId="0"/>
    <xf numFmtId="301" fontId="46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301" fontId="46" fillId="0" borderId="19">
      <alignment horizontal="right" vertical="center"/>
    </xf>
    <xf numFmtId="301" fontId="46" fillId="0" borderId="19">
      <alignment horizontal="right" vertical="center"/>
    </xf>
    <xf numFmtId="0" fontId="8" fillId="0" borderId="0"/>
    <xf numFmtId="301" fontId="46" fillId="0" borderId="19">
      <alignment horizontal="right" vertical="center"/>
    </xf>
    <xf numFmtId="0" fontId="8" fillId="0" borderId="0"/>
    <xf numFmtId="301" fontId="46" fillId="0" borderId="19">
      <alignment horizontal="right" vertical="center"/>
    </xf>
    <xf numFmtId="0" fontId="8" fillId="0" borderId="0"/>
    <xf numFmtId="301" fontId="46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291" fontId="61" fillId="0" borderId="19">
      <alignment horizontal="right" vertical="center"/>
    </xf>
    <xf numFmtId="0" fontId="8" fillId="0" borderId="0"/>
    <xf numFmtId="291" fontId="61" fillId="0" borderId="19">
      <alignment horizontal="right" vertical="center"/>
    </xf>
    <xf numFmtId="291" fontId="61" fillId="0" borderId="19">
      <alignment horizontal="right" vertical="center"/>
    </xf>
    <xf numFmtId="291" fontId="61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313" fontId="235" fillId="0" borderId="19">
      <alignment horizontal="right" vertical="center"/>
    </xf>
    <xf numFmtId="0" fontId="8" fillId="0" borderId="0"/>
    <xf numFmtId="313" fontId="235" fillId="0" borderId="19">
      <alignment horizontal="right" vertical="center"/>
    </xf>
    <xf numFmtId="0" fontId="8" fillId="0" borderId="0"/>
    <xf numFmtId="0" fontId="236" fillId="0" borderId="0">
      <alignment horizontal="centerContinuous"/>
    </xf>
    <xf numFmtId="0" fontId="236" fillId="0" borderId="0">
      <alignment horizontal="centerContinuous"/>
    </xf>
    <xf numFmtId="0" fontId="8" fillId="0" borderId="0"/>
    <xf numFmtId="0" fontId="8" fillId="0" borderId="0"/>
    <xf numFmtId="221" fontId="135" fillId="0" borderId="11">
      <protection hidden="1"/>
    </xf>
    <xf numFmtId="0" fontId="8" fillId="0" borderId="0"/>
    <xf numFmtId="0" fontId="8" fillId="0" borderId="0"/>
    <xf numFmtId="49" fontId="60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Fill="0" applyBorder="0" applyAlignment="0"/>
    <xf numFmtId="0" fontId="1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314" fontId="1" fillId="0" borderId="0" applyFill="0" applyBorder="0" applyAlignment="0"/>
    <xf numFmtId="314" fontId="1" fillId="0" borderId="0" applyFill="0" applyBorder="0" applyAlignment="0"/>
    <xf numFmtId="0" fontId="8" fillId="0" borderId="0"/>
    <xf numFmtId="197" fontId="61" fillId="0" borderId="19">
      <alignment horizontal="center"/>
    </xf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8" fillId="0" borderId="0"/>
    <xf numFmtId="0" fontId="8" fillId="0" borderId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0" fontId="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97" fontId="61" fillId="0" borderId="19">
      <alignment horizontal="center"/>
    </xf>
    <xf numFmtId="0" fontId="61" fillId="0" borderId="0" applyNumberFormat="0" applyFill="0" applyBorder="0" applyAlignment="0" applyProtection="0"/>
    <xf numFmtId="0" fontId="8" fillId="0" borderId="0"/>
    <xf numFmtId="0" fontId="61" fillId="0" borderId="0" applyNumberFormat="0" applyFill="0" applyBorder="0" applyAlignment="0" applyProtection="0"/>
    <xf numFmtId="0" fontId="8" fillId="0" borderId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0" fontId="8" fillId="0" borderId="0"/>
    <xf numFmtId="315" fontId="237" fillId="0" borderId="0" applyNumberFormat="0" applyFont="0" applyFill="0" applyBorder="0" applyAlignment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>
      <alignment vertical="center" wrapText="1"/>
      <protection locked="0"/>
    </xf>
    <xf numFmtId="0" fontId="49" fillId="0" borderId="0">
      <alignment vertical="center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238" fillId="0" borderId="46"/>
    <xf numFmtId="0" fontId="8" fillId="0" borderId="0"/>
    <xf numFmtId="0" fontId="8" fillId="0" borderId="0"/>
    <xf numFmtId="0" fontId="238" fillId="0" borderId="46"/>
    <xf numFmtId="0" fontId="8" fillId="0" borderId="0"/>
    <xf numFmtId="0" fontId="8" fillId="0" borderId="0"/>
    <xf numFmtId="0" fontId="8" fillId="0" borderId="0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8" fillId="0" borderId="0"/>
    <xf numFmtId="0" fontId="8" fillId="0" borderId="0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152" fillId="0" borderId="46"/>
    <xf numFmtId="0" fontId="8" fillId="0" borderId="0"/>
    <xf numFmtId="0" fontId="238" fillId="0" borderId="46"/>
    <xf numFmtId="0" fontId="8" fillId="0" borderId="0"/>
    <xf numFmtId="0" fontId="8" fillId="0" borderId="0"/>
    <xf numFmtId="0" fontId="8" fillId="0" borderId="0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8" fillId="0" borderId="0"/>
    <xf numFmtId="0" fontId="8" fillId="0" borderId="0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238" fillId="0" borderId="46"/>
    <xf numFmtId="0" fontId="8" fillId="0" borderId="0"/>
    <xf numFmtId="0" fontId="238" fillId="0" borderId="4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 applyNumberFormat="0" applyFill="0" applyBorder="0" applyAlignment="0" applyProtection="0"/>
    <xf numFmtId="0" fontId="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204" fillId="0" borderId="0" applyNumberFormat="0" applyFill="0" applyBorder="0" applyAlignment="0" applyProtection="0"/>
    <xf numFmtId="0" fontId="8" fillId="0" borderId="0"/>
    <xf numFmtId="0" fontId="8" fillId="0" borderId="0"/>
    <xf numFmtId="0" fontId="48" fillId="0" borderId="15" applyNumberFormat="0" applyBorder="0" applyAlignment="0"/>
    <xf numFmtId="0" fontId="8" fillId="0" borderId="0"/>
    <xf numFmtId="0" fontId="8" fillId="0" borderId="0"/>
    <xf numFmtId="0" fontId="239" fillId="0" borderId="38" applyNumberForma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3" fontId="240" fillId="0" borderId="21" applyNumberFormat="0" applyBorder="0" applyAlignment="0"/>
    <xf numFmtId="0" fontId="8" fillId="0" borderId="0"/>
    <xf numFmtId="0" fontId="8" fillId="0" borderId="0"/>
    <xf numFmtId="0" fontId="241" fillId="0" borderId="0" applyFont="0">
      <alignment horizontal="centerContinuous"/>
    </xf>
    <xf numFmtId="0" fontId="8" fillId="0" borderId="0"/>
    <xf numFmtId="0" fontId="8" fillId="0" borderId="0"/>
    <xf numFmtId="49" fontId="242" fillId="0" borderId="0">
      <alignment horizontal="justify" vertical="center" wrapText="1"/>
    </xf>
    <xf numFmtId="0" fontId="8" fillId="0" borderId="0"/>
    <xf numFmtId="0" fontId="8" fillId="0" borderId="0"/>
    <xf numFmtId="0" fontId="243" fillId="0" borderId="15">
      <alignment horizontal="center" vertical="center" wrapText="1"/>
    </xf>
    <xf numFmtId="0" fontId="8" fillId="0" borderId="0"/>
    <xf numFmtId="0" fontId="8" fillId="0" borderId="0"/>
    <xf numFmtId="0" fontId="8" fillId="0" borderId="0"/>
    <xf numFmtId="40" fontId="40" fillId="0" borderId="0"/>
    <xf numFmtId="0" fontId="8" fillId="0" borderId="0"/>
    <xf numFmtId="0" fontId="8" fillId="0" borderId="0"/>
    <xf numFmtId="0" fontId="244" fillId="0" borderId="15"/>
    <xf numFmtId="0" fontId="8" fillId="0" borderId="0"/>
    <xf numFmtId="0" fontId="8" fillId="0" borderId="0"/>
    <xf numFmtId="3" fontId="245" fillId="0" borderId="0" applyNumberFormat="0" applyFill="0" applyBorder="0" applyAlignment="0" applyProtection="0">
      <alignment horizontal="center" wrapText="1"/>
    </xf>
    <xf numFmtId="0" fontId="8" fillId="0" borderId="0"/>
    <xf numFmtId="0" fontId="8" fillId="0" borderId="0"/>
    <xf numFmtId="0" fontId="246" fillId="0" borderId="5" applyBorder="0" applyAlignment="0">
      <alignment horizontal="center" vertical="center"/>
    </xf>
    <xf numFmtId="0" fontId="8" fillId="0" borderId="0"/>
    <xf numFmtId="0" fontId="8" fillId="0" borderId="0"/>
    <xf numFmtId="0" fontId="247" fillId="0" borderId="0" applyNumberFormat="0" applyFill="0" applyBorder="0" applyAlignment="0" applyProtection="0">
      <alignment horizontal="centerContinuous"/>
    </xf>
    <xf numFmtId="0" fontId="8" fillId="0" borderId="0"/>
    <xf numFmtId="0" fontId="8" fillId="0" borderId="0"/>
    <xf numFmtId="0" fontId="156" fillId="0" borderId="48" applyNumberFormat="0" applyFill="0" applyBorder="0" applyAlignment="0" applyProtection="0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8" fillId="0" borderId="0"/>
    <xf numFmtId="4" fontId="250" fillId="0" borderId="0">
      <alignment horizontal="left" indent="1"/>
    </xf>
    <xf numFmtId="0" fontId="8" fillId="0" borderId="0"/>
    <xf numFmtId="3" fontId="251" fillId="0" borderId="17" applyNumberFormat="0" applyAlignment="0">
      <alignment horizontal="center" vertical="center"/>
    </xf>
    <xf numFmtId="3" fontId="252" fillId="0" borderId="15" applyNumberFormat="0" applyAlignment="0">
      <alignment horizontal="left" wrapText="1"/>
    </xf>
    <xf numFmtId="0" fontId="8" fillId="0" borderId="0"/>
    <xf numFmtId="0" fontId="253" fillId="0" borderId="49" applyNumberFormat="0" applyBorder="0" applyAlignment="0">
      <alignment vertical="center"/>
    </xf>
    <xf numFmtId="0" fontId="8" fillId="0" borderId="0"/>
    <xf numFmtId="0" fontId="1" fillId="0" borderId="24" applyNumberFormat="0" applyFont="0" applyFill="0" applyAlignment="0" applyProtection="0"/>
    <xf numFmtId="0" fontId="8" fillId="0" borderId="0"/>
    <xf numFmtId="0" fontId="8" fillId="0" borderId="0"/>
    <xf numFmtId="0" fontId="254" fillId="0" borderId="50" applyNumberFormat="0" applyFill="0" applyAlignment="0" applyProtection="0"/>
    <xf numFmtId="0" fontId="1" fillId="0" borderId="24" applyNumberFormat="0" applyFont="0" applyFill="0" applyAlignment="0" applyProtection="0"/>
    <xf numFmtId="0" fontId="8" fillId="0" borderId="0"/>
    <xf numFmtId="0" fontId="8" fillId="0" borderId="0"/>
    <xf numFmtId="0" fontId="8" fillId="0" borderId="0"/>
    <xf numFmtId="0" fontId="192" fillId="0" borderId="51" applyNumberFormat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44" fillId="0" borderId="52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6" fontId="1" fillId="0" borderId="20" applyFont="0" applyFill="0" applyBorder="0" applyProtection="0">
      <alignment horizontal="center"/>
      <protection locked="0"/>
    </xf>
    <xf numFmtId="316" fontId="1" fillId="0" borderId="20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317" fontId="119" fillId="0" borderId="14" applyFont="0" applyFill="0" applyBorder="0" applyProtection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38" fontId="1" fillId="0" borderId="3" applyFont="0" applyFill="0" applyBorder="0" applyAlignment="0" applyProtection="0">
      <protection locked="0"/>
    </xf>
    <xf numFmtId="38" fontId="1" fillId="0" borderId="3" applyFont="0" applyFill="0" applyBorder="0" applyAlignment="0" applyProtection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15" fontId="1" fillId="0" borderId="3" applyFont="0" applyFill="0" applyBorder="0" applyProtection="0">
      <alignment horizontal="center"/>
      <protection locked="0"/>
    </xf>
    <xf numFmtId="15" fontId="1" fillId="0" borderId="3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10" fontId="1" fillId="0" borderId="3" applyFont="0" applyFill="0" applyBorder="0" applyProtection="0">
      <alignment horizontal="center"/>
      <protection locked="0"/>
    </xf>
    <xf numFmtId="10" fontId="1" fillId="0" borderId="3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318" fontId="1" fillId="0" borderId="3" applyFont="0" applyFill="0" applyBorder="0" applyProtection="0">
      <alignment horizontal="center"/>
    </xf>
    <xf numFmtId="318" fontId="1" fillId="0" borderId="3" applyFont="0" applyFill="0" applyBorder="0" applyProtection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2" fillId="0" borderId="37">
      <alignment horizontal="center"/>
    </xf>
    <xf numFmtId="0" fontId="8" fillId="0" borderId="0"/>
    <xf numFmtId="314" fontId="61" fillId="0" borderId="0"/>
    <xf numFmtId="0" fontId="8" fillId="0" borderId="0"/>
    <xf numFmtId="0" fontId="8" fillId="0" borderId="0"/>
    <xf numFmtId="314" fontId="61" fillId="0" borderId="0"/>
    <xf numFmtId="0" fontId="8" fillId="0" borderId="0"/>
    <xf numFmtId="0" fontId="8" fillId="0" borderId="0"/>
    <xf numFmtId="319" fontId="61" fillId="0" borderId="3"/>
    <xf numFmtId="0" fontId="8" fillId="0" borderId="0"/>
    <xf numFmtId="0" fontId="8" fillId="0" borderId="0"/>
    <xf numFmtId="319" fontId="61" fillId="0" borderId="3"/>
    <xf numFmtId="0" fontId="8" fillId="0" borderId="0"/>
    <xf numFmtId="0" fontId="8" fillId="0" borderId="0"/>
    <xf numFmtId="0" fontId="8" fillId="0" borderId="0"/>
    <xf numFmtId="0" fontId="255" fillId="0" borderId="0"/>
    <xf numFmtId="0" fontId="8" fillId="0" borderId="0"/>
    <xf numFmtId="0" fontId="255" fillId="0" borderId="0"/>
    <xf numFmtId="0" fontId="8" fillId="0" borderId="0"/>
    <xf numFmtId="3" fontId="61" fillId="0" borderId="0" applyNumberFormat="0" applyBorder="0" applyAlignment="0" applyProtection="0">
      <alignment horizontal="centerContinuous"/>
      <protection locked="0"/>
    </xf>
    <xf numFmtId="0" fontId="8" fillId="0" borderId="0"/>
    <xf numFmtId="0" fontId="8" fillId="0" borderId="0"/>
    <xf numFmtId="3" fontId="67" fillId="0" borderId="0">
      <protection locked="0"/>
    </xf>
    <xf numFmtId="0" fontId="8" fillId="0" borderId="0"/>
    <xf numFmtId="0" fontId="8" fillId="0" borderId="0"/>
    <xf numFmtId="0" fontId="255" fillId="0" borderId="0"/>
    <xf numFmtId="0" fontId="8" fillId="0" borderId="0"/>
    <xf numFmtId="0" fontId="255" fillId="0" borderId="0"/>
    <xf numFmtId="0" fontId="8" fillId="0" borderId="0"/>
    <xf numFmtId="0" fontId="8" fillId="0" borderId="0"/>
    <xf numFmtId="164" fontId="256" fillId="61" borderId="5">
      <alignment vertical="top"/>
    </xf>
    <xf numFmtId="0" fontId="8" fillId="0" borderId="0"/>
    <xf numFmtId="0" fontId="8" fillId="0" borderId="0"/>
    <xf numFmtId="0" fontId="242" fillId="62" borderId="3">
      <alignment horizontal="left" vertical="center"/>
    </xf>
    <xf numFmtId="0" fontId="8" fillId="0" borderId="0"/>
    <xf numFmtId="0" fontId="8" fillId="0" borderId="0"/>
    <xf numFmtId="165" fontId="257" fillId="63" borderId="5"/>
    <xf numFmtId="0" fontId="8" fillId="0" borderId="0"/>
    <xf numFmtId="0" fontId="8" fillId="0" borderId="0"/>
    <xf numFmtId="164" fontId="173" fillId="0" borderId="5">
      <alignment horizontal="left" vertical="top"/>
    </xf>
    <xf numFmtId="0" fontId="8" fillId="0" borderId="0"/>
    <xf numFmtId="0" fontId="8" fillId="0" borderId="0"/>
    <xf numFmtId="0" fontId="258" fillId="64" borderId="0">
      <alignment horizontal="left" vertical="center"/>
    </xf>
    <xf numFmtId="0" fontId="8" fillId="0" borderId="0"/>
    <xf numFmtId="0" fontId="8" fillId="0" borderId="0"/>
    <xf numFmtId="164" fontId="46" fillId="0" borderId="17">
      <alignment horizontal="left" vertical="top"/>
    </xf>
    <xf numFmtId="0" fontId="8" fillId="0" borderId="0"/>
    <xf numFmtId="0" fontId="8" fillId="0" borderId="0"/>
    <xf numFmtId="0" fontId="259" fillId="0" borderId="17">
      <alignment horizontal="lef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8" fillId="0" borderId="0"/>
    <xf numFmtId="0" fontId="262" fillId="0" borderId="0" applyNumberFormat="0" applyFont="0" applyFill="0" applyBorder="0" applyProtection="0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263" fillId="0" borderId="53" applyNumberFormat="0" applyFont="0" applyAlignment="0">
      <alignment horizontal="center"/>
    </xf>
    <xf numFmtId="0" fontId="8" fillId="0" borderId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6" fillId="0" borderId="54" applyFon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6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66" fillId="0" borderId="0" applyFont="0" applyFill="0" applyBorder="0" applyAlignment="0" applyProtection="0"/>
    <xf numFmtId="0" fontId="266" fillId="0" borderId="0" applyFont="0" applyFill="0" applyBorder="0" applyAlignment="0" applyProtection="0"/>
    <xf numFmtId="0" fontId="35" fillId="0" borderId="0">
      <alignment vertical="center"/>
    </xf>
    <xf numFmtId="40" fontId="267" fillId="0" borderId="0" applyFont="0" applyFill="0" applyBorder="0" applyAlignment="0" applyProtection="0"/>
    <xf numFmtId="38" fontId="267" fillId="0" borderId="0" applyFont="0" applyFill="0" applyBorder="0" applyAlignment="0" applyProtection="0"/>
    <xf numFmtId="0" fontId="267" fillId="0" borderId="0" applyFont="0" applyFill="0" applyBorder="0" applyAlignment="0" applyProtection="0"/>
    <xf numFmtId="0" fontId="267" fillId="0" borderId="0" applyFont="0" applyFill="0" applyBorder="0" applyAlignment="0" applyProtection="0"/>
    <xf numFmtId="0" fontId="8" fillId="0" borderId="0"/>
    <xf numFmtId="0" fontId="268" fillId="0" borderId="0"/>
    <xf numFmtId="0" fontId="8" fillId="0" borderId="0"/>
    <xf numFmtId="0" fontId="8" fillId="0" borderId="0"/>
    <xf numFmtId="0" fontId="8" fillId="0" borderId="0"/>
    <xf numFmtId="0" fontId="269" fillId="0" borderId="23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3" fillId="0" borderId="0"/>
    <xf numFmtId="0" fontId="8" fillId="0" borderId="0"/>
    <xf numFmtId="0" fontId="8" fillId="0" borderId="0"/>
    <xf numFmtId="0" fontId="8" fillId="0" borderId="0"/>
    <xf numFmtId="187" fontId="270" fillId="0" borderId="0" applyFont="0" applyFill="0" applyBorder="0" applyAlignment="0" applyProtection="0"/>
    <xf numFmtId="193" fontId="270" fillId="0" borderId="0" applyFont="0" applyFill="0" applyBorder="0" applyAlignment="0" applyProtection="0"/>
    <xf numFmtId="0" fontId="8" fillId="0" borderId="0"/>
    <xf numFmtId="0" fontId="8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270" fillId="0" borderId="0" applyFont="0" applyFill="0" applyBorder="0" applyAlignment="0" applyProtection="0"/>
    <xf numFmtId="292" fontId="53" fillId="0" borderId="0" applyFont="0" applyFill="0" applyBorder="0" applyAlignment="0" applyProtection="0"/>
    <xf numFmtId="219" fontId="2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272" fillId="0" borderId="0" applyNumberFormat="0" applyFill="0" applyBorder="0" applyAlignment="0" applyProtection="0">
      <alignment vertical="top"/>
      <protection locked="0"/>
    </xf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8" fillId="0" borderId="0"/>
    <xf numFmtId="190" fontId="8" fillId="0" borderId="0" applyFont="0" applyFill="0" applyBorder="0" applyAlignment="0" applyProtection="0"/>
    <xf numFmtId="0" fontId="59" fillId="0" borderId="0"/>
    <xf numFmtId="0" fontId="46" fillId="0" borderId="0" applyNumberFormat="0" applyFill="0" applyBorder="0" applyAlignment="0" applyProtection="0"/>
    <xf numFmtId="0" fontId="46" fillId="0" borderId="0"/>
    <xf numFmtId="0" fontId="46" fillId="0" borderId="0"/>
    <xf numFmtId="216" fontId="104" fillId="0" borderId="0" applyFill="0" applyBorder="0" applyAlignment="0"/>
    <xf numFmtId="219" fontId="104" fillId="0" borderId="0" applyFill="0" applyBorder="0" applyAlignment="0"/>
    <xf numFmtId="220" fontId="104" fillId="0" borderId="0" applyFill="0" applyBorder="0" applyAlignment="0"/>
    <xf numFmtId="216" fontId="104" fillId="0" borderId="0" applyFill="0" applyBorder="0" applyAlignment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219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5" fillId="0" borderId="0" applyFont="0" applyFill="0" applyBorder="0" applyAlignment="0" applyProtection="0"/>
    <xf numFmtId="3" fontId="1" fillId="0" borderId="0" applyFont="0" applyFill="0" applyBorder="0" applyAlignment="0" applyProtection="0"/>
    <xf numFmtId="216" fontId="104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3" fontId="46" fillId="0" borderId="3"/>
    <xf numFmtId="245" fontId="46" fillId="0" borderId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187" fontId="139" fillId="0" borderId="0" applyFont="0" applyFill="0" applyBorder="0" applyAlignment="0" applyProtection="0"/>
    <xf numFmtId="250" fontId="8" fillId="0" borderId="0" applyFill="0" applyBorder="0" applyAlignment="0" applyProtection="0"/>
    <xf numFmtId="187" fontId="139" fillId="0" borderId="0" applyFont="0" applyFill="0" applyBorder="0" applyAlignment="0" applyProtection="0"/>
    <xf numFmtId="250" fontId="8" fillId="0" borderId="0" applyFill="0" applyBorder="0" applyAlignment="0" applyProtection="0"/>
    <xf numFmtId="187" fontId="139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4" fontId="8" fillId="0" borderId="0" applyFont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ill="0" applyBorder="0" applyAlignment="0" applyProtection="0"/>
    <xf numFmtId="251" fontId="8" fillId="0" borderId="0" applyFill="0" applyBorder="0" applyAlignment="0" applyProtection="0"/>
    <xf numFmtId="168" fontId="138" fillId="0" borderId="0" applyFont="0" applyFill="0" applyBorder="0" applyAlignment="0" applyProtection="0"/>
    <xf numFmtId="187" fontId="139" fillId="0" borderId="0" applyFont="0" applyFill="0" applyBorder="0" applyAlignment="0" applyProtection="0"/>
    <xf numFmtId="168" fontId="138" fillId="0" borderId="0" applyFont="0" applyFill="0" applyBorder="0" applyAlignment="0" applyProtection="0"/>
    <xf numFmtId="187" fontId="139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193" fontId="139" fillId="0" borderId="0" applyFont="0" applyFill="0" applyBorder="0" applyAlignment="0" applyProtection="0"/>
    <xf numFmtId="262" fontId="8" fillId="0" borderId="0" applyFill="0" applyBorder="0" applyAlignment="0" applyProtection="0"/>
    <xf numFmtId="193" fontId="139" fillId="0" borderId="0" applyFont="0" applyFill="0" applyBorder="0" applyAlignment="0" applyProtection="0"/>
    <xf numFmtId="262" fontId="8" fillId="0" borderId="0" applyFill="0" applyBorder="0" applyAlignment="0" applyProtection="0"/>
    <xf numFmtId="193" fontId="139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7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9" fontId="8" fillId="0" borderId="0" applyFill="0" applyBorder="0" applyAlignment="0" applyProtection="0"/>
    <xf numFmtId="269" fontId="8" fillId="0" borderId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8" fontId="8" fillId="0" borderId="0" applyFont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ill="0" applyBorder="0" applyAlignment="0" applyProtection="0"/>
    <xf numFmtId="169" fontId="138" fillId="0" borderId="0" applyFont="0" applyFill="0" applyBorder="0" applyAlignment="0" applyProtection="0"/>
    <xf numFmtId="193" fontId="139" fillId="0" borderId="0" applyFont="0" applyFill="0" applyBorder="0" applyAlignment="0" applyProtection="0"/>
    <xf numFmtId="169" fontId="138" fillId="0" borderId="0" applyFont="0" applyFill="0" applyBorder="0" applyAlignment="0" applyProtection="0"/>
    <xf numFmtId="193" fontId="139" fillId="0" borderId="0" applyFont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70" fontId="8" fillId="0" borderId="0" applyFill="0" applyBorder="0" applyAlignment="0" applyProtection="0"/>
    <xf numFmtId="216" fontId="104" fillId="0" borderId="0" applyFill="0" applyBorder="0" applyAlignment="0"/>
    <xf numFmtId="219" fontId="104" fillId="0" borderId="0" applyFill="0" applyBorder="0" applyAlignment="0"/>
    <xf numFmtId="220" fontId="104" fillId="0" borderId="0" applyFill="0" applyBorder="0" applyAlignment="0"/>
    <xf numFmtId="216" fontId="104" fillId="0" borderId="0" applyFill="0" applyBorder="0" applyAlignment="0"/>
    <xf numFmtId="2" fontId="1" fillId="0" borderId="0" applyFont="0" applyFill="0" applyBorder="0" applyAlignment="0" applyProtection="0"/>
    <xf numFmtId="0" fontId="276" fillId="0" borderId="31" applyNumberFormat="0" applyFill="0" applyAlignment="0" applyProtection="0"/>
    <xf numFmtId="0" fontId="277" fillId="0" borderId="32" applyNumberFormat="0" applyFill="0" applyAlignment="0" applyProtection="0"/>
    <xf numFmtId="216" fontId="104" fillId="0" borderId="0" applyFill="0" applyBorder="0" applyAlignment="0"/>
    <xf numFmtId="219" fontId="104" fillId="0" borderId="0" applyFill="0" applyBorder="0" applyAlignment="0"/>
    <xf numFmtId="220" fontId="104" fillId="0" borderId="0" applyFill="0" applyBorder="0" applyAlignment="0"/>
    <xf numFmtId="216" fontId="104" fillId="0" borderId="0" applyFill="0" applyBorder="0" applyAlignment="0"/>
    <xf numFmtId="0" fontId="46" fillId="0" borderId="15" applyNumberFormat="0" applyAlignment="0">
      <alignment horizontal="center"/>
    </xf>
    <xf numFmtId="0" fontId="126" fillId="0" borderId="0"/>
    <xf numFmtId="0" fontId="126" fillId="0" borderId="0"/>
    <xf numFmtId="0" fontId="126" fillId="0" borderId="0"/>
    <xf numFmtId="0" fontId="1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5" fillId="0" borderId="0" applyFont="0" applyFill="0" applyBorder="0" applyAlignment="0" applyProtection="0"/>
    <xf numFmtId="9" fontId="2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216" fontId="104" fillId="0" borderId="0" applyFill="0" applyBorder="0" applyAlignment="0"/>
    <xf numFmtId="219" fontId="104" fillId="0" borderId="0" applyFill="0" applyBorder="0" applyAlignment="0"/>
    <xf numFmtId="220" fontId="104" fillId="0" borderId="0" applyFill="0" applyBorder="0" applyAlignment="0"/>
    <xf numFmtId="216" fontId="104" fillId="0" borderId="0" applyFill="0" applyBorder="0" applyAlignment="0"/>
    <xf numFmtId="292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301" fontId="46" fillId="0" borderId="19">
      <alignment horizontal="right" vertical="center"/>
    </xf>
    <xf numFmtId="175" fontId="8" fillId="0" borderId="19">
      <alignment horizontal="right" vertical="center"/>
    </xf>
    <xf numFmtId="175" fontId="8" fillId="0" borderId="19">
      <alignment horizontal="right" vertical="center"/>
    </xf>
    <xf numFmtId="292" fontId="8" fillId="0" borderId="19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8" fillId="0" borderId="0"/>
    <xf numFmtId="43" fontId="27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80" fillId="0" borderId="0"/>
    <xf numFmtId="169" fontId="281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322" fontId="1" fillId="0" borderId="0" applyFont="0" applyFill="0" applyBorder="0" applyAlignment="0" applyProtection="0"/>
    <xf numFmtId="169" fontId="28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251" fontId="8" fillId="0" borderId="0" applyFill="0" applyBorder="0" applyAlignment="0" applyProtection="0"/>
    <xf numFmtId="41" fontId="139" fillId="0" borderId="0" applyFont="0" applyFill="0" applyBorder="0" applyAlignment="0" applyProtection="0"/>
    <xf numFmtId="263" fontId="8" fillId="0" borderId="0" applyFill="0" applyBorder="0" applyAlignment="0" applyProtection="0"/>
    <xf numFmtId="43" fontId="139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0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25" fillId="0" borderId="0" xfId="0" applyFont="1"/>
    <xf numFmtId="0" fontId="28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169" fontId="3" fillId="0" borderId="6" xfId="3" applyNumberFormat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169" fontId="3" fillId="0" borderId="7" xfId="3" applyNumberFormat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169" fontId="2" fillId="0" borderId="7" xfId="3" applyNumberFormat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170" fontId="3" fillId="0" borderId="7" xfId="3" applyNumberFormat="1" applyFont="1" applyBorder="1" applyAlignment="1">
      <alignment vertical="center"/>
    </xf>
    <xf numFmtId="170" fontId="3" fillId="0" borderId="7" xfId="2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169" fontId="4" fillId="0" borderId="7" xfId="3" applyNumberFormat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69" fontId="3" fillId="0" borderId="7" xfId="2" applyNumberFormat="1" applyFont="1" applyBorder="1" applyAlignment="1">
      <alignment horizontal="center" vertical="center"/>
    </xf>
    <xf numFmtId="171" fontId="3" fillId="0" borderId="7" xfId="2" applyNumberFormat="1" applyFont="1" applyBorder="1" applyAlignment="1">
      <alignment horizontal="center" vertical="center"/>
    </xf>
    <xf numFmtId="170" fontId="3" fillId="0" borderId="7" xfId="2" applyNumberFormat="1" applyFont="1" applyBorder="1" applyAlignment="1">
      <alignment vertical="center"/>
    </xf>
    <xf numFmtId="0" fontId="2" fillId="0" borderId="7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 wrapText="1"/>
    </xf>
    <xf numFmtId="169" fontId="2" fillId="0" borderId="7" xfId="3" applyFont="1" applyBorder="1" applyAlignment="1">
      <alignment horizontal="center" vertical="center"/>
    </xf>
    <xf numFmtId="169" fontId="2" fillId="0" borderId="7" xfId="3" applyFont="1" applyBorder="1" applyAlignment="1">
      <alignment vertical="center"/>
    </xf>
    <xf numFmtId="170" fontId="2" fillId="0" borderId="7" xfId="3" applyNumberFormat="1" applyFont="1" applyBorder="1" applyAlignment="1">
      <alignment horizontal="center" vertical="center"/>
    </xf>
    <xf numFmtId="170" fontId="2" fillId="0" borderId="7" xfId="3" applyNumberFormat="1" applyFont="1" applyBorder="1" applyAlignment="1">
      <alignment vertical="center"/>
    </xf>
    <xf numFmtId="170" fontId="4" fillId="0" borderId="7" xfId="3" applyNumberFormat="1" applyFont="1" applyBorder="1" applyAlignment="1">
      <alignment vertical="center"/>
    </xf>
    <xf numFmtId="170" fontId="2" fillId="0" borderId="7" xfId="2" applyNumberFormat="1" applyFont="1" applyBorder="1" applyAlignment="1">
      <alignment horizontal="center" vertical="center"/>
    </xf>
    <xf numFmtId="170" fontId="2" fillId="0" borderId="7" xfId="2" applyNumberFormat="1" applyFont="1" applyBorder="1" applyAlignment="1">
      <alignment vertical="center"/>
    </xf>
    <xf numFmtId="1" fontId="2" fillId="0" borderId="7" xfId="1" applyNumberFormat="1" applyFont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/>
    <xf numFmtId="169" fontId="6" fillId="0" borderId="7" xfId="3" applyNumberFormat="1" applyFont="1" applyBorder="1"/>
    <xf numFmtId="3" fontId="9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7" xfId="0" quotePrefix="1" applyNumberFormat="1" applyFont="1" applyFill="1" applyBorder="1" applyAlignment="1">
      <alignment horizontal="left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horizontal="left" vertical="center"/>
    </xf>
    <xf numFmtId="3" fontId="11" fillId="3" borderId="7" xfId="0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vertical="center"/>
    </xf>
    <xf numFmtId="3" fontId="12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left" vertical="center"/>
    </xf>
    <xf numFmtId="3" fontId="14" fillId="3" borderId="7" xfId="0" applyNumberFormat="1" applyFont="1" applyFill="1" applyBorder="1" applyAlignment="1">
      <alignment horizontal="center" vertical="center"/>
    </xf>
    <xf numFmtId="170" fontId="6" fillId="0" borderId="7" xfId="3" applyNumberFormat="1" applyFont="1" applyBorder="1"/>
    <xf numFmtId="3" fontId="9" fillId="3" borderId="7" xfId="0" applyNumberFormat="1" applyFont="1" applyFill="1" applyBorder="1" applyAlignment="1">
      <alignment horizontal="left" vertical="center"/>
    </xf>
    <xf numFmtId="3" fontId="9" fillId="3" borderId="7" xfId="0" applyNumberFormat="1" applyFont="1" applyFill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25" fillId="0" borderId="7" xfId="0" applyFont="1" applyBorder="1"/>
    <xf numFmtId="0" fontId="4" fillId="0" borderId="7" xfId="0" applyFont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169" fontId="25" fillId="0" borderId="7" xfId="3" applyNumberFormat="1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3" fontId="16" fillId="3" borderId="7" xfId="0" applyNumberFormat="1" applyFont="1" applyFill="1" applyBorder="1" applyAlignment="1">
      <alignment horizontal="center" vertical="center"/>
    </xf>
    <xf numFmtId="3" fontId="16" fillId="3" borderId="7" xfId="0" applyNumberFormat="1" applyFont="1" applyFill="1" applyBorder="1" applyAlignment="1">
      <alignment vertical="center"/>
    </xf>
    <xf numFmtId="3" fontId="17" fillId="3" borderId="7" xfId="0" applyNumberFormat="1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left" vertical="center" wrapText="1"/>
    </xf>
    <xf numFmtId="3" fontId="10" fillId="3" borderId="7" xfId="0" applyNumberFormat="1" applyFont="1" applyFill="1" applyBorder="1" applyAlignment="1">
      <alignment vertical="center"/>
    </xf>
    <xf numFmtId="3" fontId="26" fillId="3" borderId="7" xfId="0" applyNumberFormat="1" applyFont="1" applyFill="1" applyBorder="1" applyAlignment="1">
      <alignment horizontal="center" vertical="center"/>
    </xf>
    <xf numFmtId="3" fontId="26" fillId="3" borderId="7" xfId="0" applyNumberFormat="1" applyFont="1" applyFill="1" applyBorder="1" applyAlignment="1">
      <alignment vertical="center"/>
    </xf>
    <xf numFmtId="3" fontId="27" fillId="3" borderId="7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vertical="center"/>
    </xf>
    <xf numFmtId="3" fontId="15" fillId="3" borderId="7" xfId="0" applyNumberFormat="1" applyFont="1" applyFill="1" applyBorder="1" applyAlignment="1">
      <alignment horizontal="left" vertical="center"/>
    </xf>
    <xf numFmtId="3" fontId="4" fillId="3" borderId="7" xfId="0" applyNumberFormat="1" applyFont="1" applyFill="1" applyBorder="1" applyAlignment="1">
      <alignment horizontal="left" vertical="center"/>
    </xf>
    <xf numFmtId="3" fontId="3" fillId="3" borderId="7" xfId="0" applyNumberFormat="1" applyFont="1" applyFill="1" applyBorder="1" applyAlignment="1">
      <alignment horizontal="left" vertical="center"/>
    </xf>
    <xf numFmtId="3" fontId="15" fillId="3" borderId="7" xfId="0" applyNumberFormat="1" applyFont="1" applyFill="1" applyBorder="1" applyAlignment="1">
      <alignment horizontal="left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3" fontId="16" fillId="3" borderId="7" xfId="0" applyNumberFormat="1" applyFont="1" applyFill="1" applyBorder="1" applyAlignment="1">
      <alignment horizontal="left" vertical="center" wrapText="1"/>
    </xf>
    <xf numFmtId="3" fontId="17" fillId="3" borderId="7" xfId="0" applyNumberFormat="1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0" borderId="7" xfId="0" applyFont="1" applyBorder="1"/>
    <xf numFmtId="170" fontId="7" fillId="0" borderId="7" xfId="3" applyNumberFormat="1" applyFont="1" applyBorder="1"/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169" fontId="7" fillId="0" borderId="7" xfId="3" applyNumberFormat="1" applyFont="1" applyBorder="1"/>
    <xf numFmtId="0" fontId="2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3" fillId="3" borderId="7" xfId="0" quotePrefix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0" fontId="28" fillId="0" borderId="7" xfId="0" applyFont="1" applyBorder="1"/>
    <xf numFmtId="169" fontId="28" fillId="0" borderId="7" xfId="3" applyNumberFormat="1" applyFont="1" applyBorder="1"/>
    <xf numFmtId="0" fontId="18" fillId="0" borderId="7" xfId="0" applyFont="1" applyBorder="1"/>
    <xf numFmtId="169" fontId="6" fillId="0" borderId="7" xfId="3" applyFont="1" applyBorder="1"/>
    <xf numFmtId="170" fontId="28" fillId="0" borderId="7" xfId="3" applyNumberFormat="1" applyFont="1" applyBorder="1"/>
    <xf numFmtId="0" fontId="15" fillId="3" borderId="7" xfId="0" applyFont="1" applyFill="1" applyBorder="1" applyAlignment="1">
      <alignment vertical="center" wrapText="1"/>
    </xf>
    <xf numFmtId="169" fontId="3" fillId="0" borderId="7" xfId="2" applyFont="1" applyBorder="1" applyAlignment="1">
      <alignment horizontal="center" vertical="center" wrapText="1"/>
    </xf>
    <xf numFmtId="170" fontId="3" fillId="0" borderId="7" xfId="2" applyNumberFormat="1" applyFont="1" applyBorder="1"/>
    <xf numFmtId="170" fontId="3" fillId="3" borderId="7" xfId="2" applyNumberFormat="1" applyFont="1" applyFill="1" applyBorder="1" applyAlignment="1">
      <alignment vertical="center"/>
    </xf>
    <xf numFmtId="170" fontId="2" fillId="0" borderId="7" xfId="2" applyNumberFormat="1" applyFont="1" applyBorder="1"/>
    <xf numFmtId="170" fontId="2" fillId="3" borderId="7" xfId="2" applyNumberFormat="1" applyFont="1" applyFill="1" applyBorder="1" applyAlignment="1">
      <alignment vertical="center"/>
    </xf>
    <xf numFmtId="0" fontId="3" fillId="0" borderId="7" xfId="4" applyFont="1" applyBorder="1" applyAlignment="1">
      <alignment horizontal="center" wrapText="1"/>
    </xf>
    <xf numFmtId="0" fontId="3" fillId="0" borderId="7" xfId="4" applyFont="1" applyBorder="1" applyAlignment="1">
      <alignment wrapText="1"/>
    </xf>
    <xf numFmtId="0" fontId="3" fillId="0" borderId="7" xfId="4" applyFont="1" applyBorder="1" applyAlignment="1">
      <alignment horizontal="center"/>
    </xf>
    <xf numFmtId="3" fontId="3" fillId="0" borderId="7" xfId="4" applyNumberFormat="1" applyFont="1" applyFill="1" applyBorder="1" applyAlignment="1">
      <alignment horizontal="right" vertical="center" wrapText="1"/>
    </xf>
    <xf numFmtId="0" fontId="2" fillId="0" borderId="7" xfId="4" applyFont="1" applyBorder="1" applyAlignment="1">
      <alignment horizontal="center" wrapText="1"/>
    </xf>
    <xf numFmtId="0" fontId="4" fillId="0" borderId="7" xfId="4" applyFont="1" applyBorder="1" applyAlignment="1">
      <alignment wrapText="1"/>
    </xf>
    <xf numFmtId="0" fontId="4" fillId="0" borderId="7" xfId="4" applyFont="1" applyBorder="1" applyAlignment="1">
      <alignment horizontal="center"/>
    </xf>
    <xf numFmtId="3" fontId="2" fillId="0" borderId="7" xfId="4" applyNumberFormat="1" applyFont="1" applyFill="1" applyBorder="1" applyAlignment="1">
      <alignment horizontal="right" vertical="center" wrapText="1"/>
    </xf>
    <xf numFmtId="0" fontId="2" fillId="0" borderId="7" xfId="4" applyFont="1" applyBorder="1" applyAlignment="1">
      <alignment horizontal="center"/>
    </xf>
    <xf numFmtId="0" fontId="4" fillId="0" borderId="7" xfId="4" applyFont="1" applyBorder="1" applyAlignment="1">
      <alignment horizontal="center" wrapText="1"/>
    </xf>
    <xf numFmtId="0" fontId="2" fillId="0" borderId="7" xfId="4" applyFont="1" applyFill="1" applyBorder="1" applyAlignment="1">
      <alignment horizontal="right" vertical="center" wrapText="1"/>
    </xf>
    <xf numFmtId="0" fontId="3" fillId="0" borderId="7" xfId="4" applyFont="1" applyBorder="1" applyAlignment="1">
      <alignment horizontal="center" vertical="center"/>
    </xf>
    <xf numFmtId="0" fontId="3" fillId="0" borderId="7" xfId="4" applyFont="1" applyBorder="1" applyAlignment="1">
      <alignment vertical="center" wrapText="1"/>
    </xf>
    <xf numFmtId="0" fontId="3" fillId="0" borderId="7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horizontal="left" vertical="center" wrapText="1" indent="1"/>
    </xf>
    <xf numFmtId="0" fontId="2" fillId="0" borderId="7" xfId="4" applyFont="1" applyBorder="1" applyAlignment="1">
      <alignment horizontal="center" vertical="center" wrapText="1"/>
    </xf>
    <xf numFmtId="0" fontId="3" fillId="0" borderId="7" xfId="4" applyFont="1" applyBorder="1" applyAlignment="1">
      <alignment vertical="center"/>
    </xf>
    <xf numFmtId="0" fontId="4" fillId="0" borderId="7" xfId="4" applyFont="1" applyBorder="1" applyAlignment="1">
      <alignment vertical="center" wrapText="1"/>
    </xf>
    <xf numFmtId="0" fontId="2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0" fontId="4" fillId="0" borderId="7" xfId="4" quotePrefix="1" applyFont="1" applyBorder="1" applyAlignment="1">
      <alignment horizontal="left" vertical="center" wrapText="1" indent="1"/>
    </xf>
    <xf numFmtId="0" fontId="2" fillId="0" borderId="7" xfId="4" applyFont="1" applyBorder="1" applyAlignment="1">
      <alignment vertical="center"/>
    </xf>
    <xf numFmtId="0" fontId="3" fillId="0" borderId="7" xfId="4" applyFont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left" vertical="center" wrapText="1"/>
    </xf>
    <xf numFmtId="170" fontId="7" fillId="0" borderId="7" xfId="0" applyNumberFormat="1" applyFont="1" applyBorder="1"/>
    <xf numFmtId="169" fontId="7" fillId="0" borderId="7" xfId="3" applyFont="1" applyBorder="1"/>
    <xf numFmtId="0" fontId="4" fillId="0" borderId="7" xfId="0" applyFont="1" applyBorder="1" applyAlignment="1">
      <alignment wrapText="1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170" fontId="6" fillId="0" borderId="7" xfId="0" applyNumberFormat="1" applyFont="1" applyBorder="1"/>
    <xf numFmtId="170" fontId="25" fillId="0" borderId="7" xfId="3" applyNumberFormat="1" applyFont="1" applyBorder="1"/>
    <xf numFmtId="171" fontId="25" fillId="0" borderId="7" xfId="3" applyNumberFormat="1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170" fontId="7" fillId="0" borderId="7" xfId="3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0" fontId="6" fillId="0" borderId="7" xfId="3" applyNumberFormat="1" applyFont="1" applyBorder="1" applyAlignment="1">
      <alignment vertical="center"/>
    </xf>
    <xf numFmtId="3" fontId="3" fillId="0" borderId="7" xfId="5" applyFont="1" applyBorder="1" applyAlignment="1">
      <alignment vertical="center" wrapText="1"/>
    </xf>
    <xf numFmtId="171" fontId="7" fillId="0" borderId="7" xfId="3" applyNumberFormat="1" applyFont="1" applyBorder="1"/>
    <xf numFmtId="0" fontId="15" fillId="0" borderId="7" xfId="4" applyFont="1" applyFill="1" applyBorder="1" applyAlignment="1">
      <alignment vertical="center" wrapText="1"/>
    </xf>
    <xf numFmtId="0" fontId="3" fillId="3" borderId="7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horizontal="left" vertical="center" wrapText="1"/>
    </xf>
    <xf numFmtId="169" fontId="6" fillId="0" borderId="7" xfId="3" applyFont="1" applyBorder="1" applyAlignment="1">
      <alignment vertical="center"/>
    </xf>
    <xf numFmtId="171" fontId="6" fillId="0" borderId="7" xfId="3" applyNumberFormat="1" applyFont="1" applyBorder="1"/>
    <xf numFmtId="171" fontId="6" fillId="0" borderId="7" xfId="3" applyNumberFormat="1" applyFont="1" applyBorder="1" applyAlignment="1">
      <alignment vertical="center"/>
    </xf>
    <xf numFmtId="0" fontId="2" fillId="3" borderId="7" xfId="0" applyFont="1" applyFill="1" applyBorder="1" applyAlignment="1">
      <alignment horizontal="right" vertical="center"/>
    </xf>
    <xf numFmtId="170" fontId="2" fillId="3" borderId="7" xfId="3" applyNumberFormat="1" applyFont="1" applyFill="1" applyBorder="1" applyAlignment="1">
      <alignment vertical="center"/>
    </xf>
    <xf numFmtId="169" fontId="6" fillId="0" borderId="7" xfId="3" applyNumberFormat="1" applyFont="1" applyBorder="1" applyAlignment="1">
      <alignment vertical="center"/>
    </xf>
    <xf numFmtId="169" fontId="2" fillId="3" borderId="7" xfId="3" applyNumberFormat="1" applyFont="1" applyFill="1" applyBorder="1" applyAlignment="1">
      <alignment vertical="center"/>
    </xf>
    <xf numFmtId="170" fontId="2" fillId="3" borderId="7" xfId="2" quotePrefix="1" applyNumberFormat="1" applyFont="1" applyFill="1" applyBorder="1" applyAlignment="1">
      <alignment horizontal="right" vertical="center" wrapText="1"/>
    </xf>
    <xf numFmtId="170" fontId="3" fillId="3" borderId="7" xfId="2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9" fontId="2" fillId="0" borderId="7" xfId="2" applyFont="1" applyBorder="1" applyAlignment="1">
      <alignment horizontal="center"/>
    </xf>
    <xf numFmtId="0" fontId="29" fillId="0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170" fontId="2" fillId="3" borderId="7" xfId="2" quotePrefix="1" applyNumberFormat="1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171" fontId="2" fillId="3" borderId="7" xfId="2" quotePrefix="1" applyNumberFormat="1" applyFont="1" applyFill="1" applyBorder="1" applyAlignment="1">
      <alignment horizontal="right" vertical="center" wrapText="1"/>
    </xf>
    <xf numFmtId="170" fontId="3" fillId="3" borderId="7" xfId="2" quotePrefix="1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7" xfId="6" applyFont="1" applyFill="1" applyBorder="1" applyAlignment="1">
      <alignment horizontal="center" vertical="center"/>
    </xf>
    <xf numFmtId="0" fontId="3" fillId="3" borderId="7" xfId="6" applyFont="1" applyFill="1" applyBorder="1" applyAlignment="1">
      <alignment vertical="center"/>
    </xf>
    <xf numFmtId="0" fontId="2" fillId="3" borderId="7" xfId="6" applyFont="1" applyFill="1" applyBorder="1" applyAlignment="1">
      <alignment horizontal="center" vertical="center"/>
    </xf>
    <xf numFmtId="0" fontId="2" fillId="3" borderId="7" xfId="6" applyFont="1" applyFill="1" applyBorder="1" applyAlignment="1">
      <alignment horizontal="right" vertical="center"/>
    </xf>
    <xf numFmtId="0" fontId="2" fillId="3" borderId="7" xfId="6" applyFont="1" applyFill="1" applyBorder="1" applyAlignment="1">
      <alignment vertical="center"/>
    </xf>
    <xf numFmtId="0" fontId="2" fillId="3" borderId="7" xfId="6" applyFont="1" applyFill="1" applyBorder="1" applyAlignment="1">
      <alignment vertical="center" wrapText="1"/>
    </xf>
    <xf numFmtId="0" fontId="2" fillId="3" borderId="8" xfId="6" applyFont="1" applyFill="1" applyBorder="1" applyAlignment="1">
      <alignment horizontal="right" vertical="center"/>
    </xf>
    <xf numFmtId="0" fontId="2" fillId="3" borderId="8" xfId="6" applyFont="1" applyFill="1" applyBorder="1" applyAlignment="1">
      <alignment vertical="center" wrapText="1"/>
    </xf>
    <xf numFmtId="0" fontId="2" fillId="3" borderId="8" xfId="6" applyFont="1" applyFill="1" applyBorder="1" applyAlignment="1">
      <alignment horizontal="center" vertical="center"/>
    </xf>
    <xf numFmtId="0" fontId="6" fillId="0" borderId="8" xfId="0" applyFont="1" applyBorder="1"/>
    <xf numFmtId="171" fontId="3" fillId="0" borderId="7" xfId="3" applyNumberFormat="1" applyFont="1" applyBorder="1" applyAlignment="1">
      <alignment horizontal="center" vertical="center"/>
    </xf>
    <xf numFmtId="170" fontId="3" fillId="0" borderId="7" xfId="3" applyNumberFormat="1" applyFont="1" applyBorder="1" applyAlignment="1">
      <alignment horizontal="center" vertical="center"/>
    </xf>
    <xf numFmtId="170" fontId="2" fillId="0" borderId="7" xfId="1" applyNumberFormat="1" applyFont="1" applyBorder="1" applyAlignment="1">
      <alignment horizontal="center" vertical="center"/>
    </xf>
    <xf numFmtId="170" fontId="2" fillId="0" borderId="7" xfId="1" applyNumberFormat="1" applyFont="1" applyBorder="1" applyAlignment="1">
      <alignment vertical="center"/>
    </xf>
    <xf numFmtId="171" fontId="3" fillId="0" borderId="7" xfId="3" applyNumberFormat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169" fontId="3" fillId="0" borderId="9" xfId="3" applyNumberFormat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170" fontId="31" fillId="0" borderId="7" xfId="3" applyNumberFormat="1" applyFont="1" applyFill="1" applyBorder="1" applyAlignment="1">
      <alignment horizontal="center"/>
    </xf>
    <xf numFmtId="170" fontId="2" fillId="0" borderId="10" xfId="3" applyNumberFormat="1" applyFont="1" applyBorder="1" applyAlignment="1">
      <alignment horizontal="center" vertical="center"/>
    </xf>
    <xf numFmtId="170" fontId="2" fillId="0" borderId="10" xfId="3" applyNumberFormat="1" applyFont="1" applyBorder="1" applyAlignment="1">
      <alignment vertical="center"/>
    </xf>
    <xf numFmtId="169" fontId="2" fillId="0" borderId="7" xfId="3" applyNumberFormat="1" applyFont="1" applyBorder="1" applyAlignment="1">
      <alignment horizontal="center" vertical="center"/>
    </xf>
    <xf numFmtId="4" fontId="6" fillId="0" borderId="7" xfId="0" applyNumberFormat="1" applyFont="1" applyBorder="1"/>
    <xf numFmtId="4" fontId="6" fillId="0" borderId="7" xfId="3" applyNumberFormat="1" applyFont="1" applyBorder="1"/>
    <xf numFmtId="171" fontId="6" fillId="0" borderId="7" xfId="3" applyNumberFormat="1" applyFont="1" applyFill="1" applyBorder="1"/>
    <xf numFmtId="170" fontId="6" fillId="0" borderId="0" xfId="0" applyNumberFormat="1" applyFont="1"/>
    <xf numFmtId="169" fontId="3" fillId="0" borderId="7" xfId="1" applyNumberFormat="1" applyFont="1" applyBorder="1" applyAlignment="1">
      <alignment horizontal="center" vertical="center"/>
    </xf>
    <xf numFmtId="169" fontId="3" fillId="0" borderId="7" xfId="1" applyNumberFormat="1" applyFont="1" applyBorder="1" applyAlignment="1">
      <alignment vertical="center"/>
    </xf>
    <xf numFmtId="169" fontId="6" fillId="0" borderId="0" xfId="0" applyNumberFormat="1" applyFont="1"/>
    <xf numFmtId="0" fontId="25" fillId="4" borderId="7" xfId="0" applyFont="1" applyFill="1" applyBorder="1"/>
    <xf numFmtId="4" fontId="6" fillId="0" borderId="7" xfId="0" applyNumberFormat="1" applyFont="1" applyFill="1" applyBorder="1"/>
    <xf numFmtId="3" fontId="6" fillId="0" borderId="7" xfId="3" applyNumberFormat="1" applyFont="1" applyBorder="1"/>
    <xf numFmtId="3" fontId="6" fillId="0" borderId="7" xfId="0" applyNumberFormat="1" applyFont="1" applyBorder="1"/>
    <xf numFmtId="172" fontId="6" fillId="0" borderId="7" xfId="0" applyNumberFormat="1" applyFont="1" applyBorder="1"/>
    <xf numFmtId="172" fontId="6" fillId="0" borderId="7" xfId="3" applyNumberFormat="1" applyFont="1" applyBorder="1"/>
    <xf numFmtId="170" fontId="6" fillId="0" borderId="7" xfId="3" applyNumberFormat="1" applyFont="1" applyFill="1" applyBorder="1"/>
    <xf numFmtId="169" fontId="7" fillId="0" borderId="7" xfId="3" applyFont="1" applyBorder="1" applyAlignment="1">
      <alignment horizontal="center" vertical="center"/>
    </xf>
    <xf numFmtId="171" fontId="7" fillId="0" borderId="7" xfId="3" applyNumberFormat="1" applyFont="1" applyBorder="1" applyAlignment="1">
      <alignment vertical="center"/>
    </xf>
    <xf numFmtId="170" fontId="7" fillId="0" borderId="7" xfId="3" applyNumberFormat="1" applyFont="1" applyBorder="1" applyAlignment="1">
      <alignment horizontal="center" vertical="center"/>
    </xf>
    <xf numFmtId="169" fontId="3" fillId="0" borderId="7" xfId="3" applyFont="1" applyFill="1" applyBorder="1" applyAlignment="1">
      <alignment horizontal="right" vertical="center" wrapText="1"/>
    </xf>
    <xf numFmtId="169" fontId="4" fillId="3" borderId="7" xfId="3" applyFont="1" applyFill="1" applyBorder="1" applyAlignment="1">
      <alignment horizontal="center" vertical="center"/>
    </xf>
    <xf numFmtId="169" fontId="3" fillId="3" borderId="7" xfId="3" quotePrefix="1" applyFont="1" applyFill="1" applyBorder="1" applyAlignment="1">
      <alignment horizontal="center" vertical="center" wrapText="1"/>
    </xf>
    <xf numFmtId="169" fontId="2" fillId="0" borderId="7" xfId="3" applyFont="1" applyFill="1" applyBorder="1" applyAlignment="1">
      <alignment horizontal="right" vertical="center" wrapText="1"/>
    </xf>
    <xf numFmtId="169" fontId="15" fillId="0" borderId="7" xfId="3" applyFont="1" applyFill="1" applyBorder="1" applyAlignment="1">
      <alignment horizontal="right" vertical="center" wrapText="1"/>
    </xf>
    <xf numFmtId="169" fontId="2" fillId="0" borderId="7" xfId="3" applyFont="1" applyBorder="1" applyAlignment="1">
      <alignment horizontal="center"/>
    </xf>
    <xf numFmtId="169" fontId="2" fillId="0" borderId="7" xfId="3" applyFont="1" applyFill="1" applyBorder="1" applyAlignment="1">
      <alignment horizontal="center" vertical="center" wrapText="1"/>
    </xf>
    <xf numFmtId="169" fontId="3" fillId="0" borderId="7" xfId="3" applyFont="1" applyFill="1" applyBorder="1" applyAlignment="1">
      <alignment horizontal="center" vertical="center" wrapText="1"/>
    </xf>
    <xf numFmtId="169" fontId="29" fillId="3" borderId="7" xfId="3" quotePrefix="1" applyFont="1" applyFill="1" applyBorder="1" applyAlignment="1">
      <alignment horizontal="center" vertical="center" wrapText="1"/>
    </xf>
    <xf numFmtId="169" fontId="3" fillId="0" borderId="7" xfId="3" applyFont="1" applyBorder="1" applyAlignment="1">
      <alignment horizontal="center"/>
    </xf>
    <xf numFmtId="169" fontId="4" fillId="0" borderId="7" xfId="3" applyFont="1" applyBorder="1" applyAlignment="1">
      <alignment horizontal="center"/>
    </xf>
    <xf numFmtId="169" fontId="4" fillId="0" borderId="7" xfId="3" applyFont="1" applyFill="1" applyBorder="1" applyAlignment="1">
      <alignment horizontal="center" vertical="center" wrapText="1"/>
    </xf>
    <xf numFmtId="169" fontId="2" fillId="3" borderId="7" xfId="3" applyFont="1" applyFill="1" applyBorder="1" applyAlignment="1">
      <alignment horizontal="right" vertical="center" wrapText="1"/>
    </xf>
    <xf numFmtId="169" fontId="3" fillId="3" borderId="7" xfId="3" applyFont="1" applyFill="1" applyBorder="1" applyAlignment="1">
      <alignment horizontal="right" vertical="center" wrapText="1"/>
    </xf>
    <xf numFmtId="169" fontId="3" fillId="2" borderId="7" xfId="3" applyFont="1" applyFill="1" applyBorder="1" applyAlignment="1">
      <alignment horizontal="right" vertical="center" wrapText="1"/>
    </xf>
    <xf numFmtId="169" fontId="3" fillId="3" borderId="7" xfId="3" applyFont="1" applyFill="1" applyBorder="1" applyAlignment="1">
      <alignment vertical="center"/>
    </xf>
    <xf numFmtId="169" fontId="4" fillId="3" borderId="7" xfId="3" applyFont="1" applyFill="1" applyBorder="1" applyAlignment="1">
      <alignment horizontal="right" vertical="center" wrapText="1"/>
    </xf>
    <xf numFmtId="169" fontId="2" fillId="3" borderId="7" xfId="3" applyFont="1" applyFill="1" applyBorder="1" applyAlignment="1">
      <alignment horizontal="right" vertical="center"/>
    </xf>
    <xf numFmtId="170" fontId="2" fillId="3" borderId="7" xfId="3" quotePrefix="1" applyNumberFormat="1" applyFont="1" applyFill="1" applyBorder="1" applyAlignment="1">
      <alignment horizontal="center" vertical="center" wrapText="1"/>
    </xf>
    <xf numFmtId="170" fontId="15" fillId="0" borderId="7" xfId="3" applyNumberFormat="1" applyFont="1" applyBorder="1" applyAlignment="1"/>
    <xf numFmtId="170" fontId="2" fillId="0" borderId="7" xfId="3" applyNumberFormat="1" applyFont="1" applyBorder="1" applyAlignment="1">
      <alignment horizontal="center"/>
    </xf>
    <xf numFmtId="169" fontId="2" fillId="0" borderId="7" xfId="3" applyFont="1" applyBorder="1" applyAlignment="1">
      <alignment horizontal="right" vertical="center"/>
    </xf>
    <xf numFmtId="170" fontId="2" fillId="0" borderId="7" xfId="3" applyNumberFormat="1" applyFont="1" applyBorder="1" applyAlignment="1">
      <alignment horizontal="right" vertical="center"/>
    </xf>
    <xf numFmtId="170" fontId="2" fillId="0" borderId="7" xfId="1" applyNumberFormat="1" applyFont="1" applyBorder="1" applyAlignment="1">
      <alignment horizontal="right" vertical="center"/>
    </xf>
    <xf numFmtId="170" fontId="3" fillId="0" borderId="4" xfId="3" applyNumberFormat="1" applyFont="1" applyBorder="1" applyAlignment="1">
      <alignment horizontal="center" vertical="center" wrapText="1"/>
    </xf>
    <xf numFmtId="170" fontId="3" fillId="0" borderId="6" xfId="3" applyNumberFormat="1" applyFont="1" applyBorder="1" applyAlignment="1">
      <alignment horizontal="center" vertical="center"/>
    </xf>
    <xf numFmtId="170" fontId="4" fillId="0" borderId="7" xfId="3" applyNumberFormat="1" applyFont="1" applyBorder="1" applyAlignment="1">
      <alignment horizontal="center" vertical="center"/>
    </xf>
    <xf numFmtId="170" fontId="6" fillId="0" borderId="8" xfId="3" applyNumberFormat="1" applyFont="1" applyBorder="1"/>
    <xf numFmtId="170" fontId="6" fillId="0" borderId="0" xfId="3" applyNumberFormat="1" applyFont="1"/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9" fontId="3" fillId="0" borderId="7" xfId="2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70" fontId="25" fillId="0" borderId="7" xfId="3" applyNumberFormat="1" applyFont="1" applyBorder="1" applyAlignment="1">
      <alignment vertical="center"/>
    </xf>
    <xf numFmtId="3" fontId="7" fillId="0" borderId="7" xfId="0" applyNumberFormat="1" applyFont="1" applyBorder="1"/>
    <xf numFmtId="170" fontId="2" fillId="3" borderId="7" xfId="3" applyNumberFormat="1" applyFont="1" applyFill="1" applyBorder="1" applyAlignment="1">
      <alignment horizontal="right" vertical="center" wrapText="1"/>
    </xf>
    <xf numFmtId="3" fontId="7" fillId="0" borderId="7" xfId="0" applyNumberFormat="1" applyFont="1" applyBorder="1" applyAlignment="1">
      <alignment vertical="center"/>
    </xf>
    <xf numFmtId="170" fontId="3" fillId="3" borderId="7" xfId="3" applyNumberFormat="1" applyFont="1" applyFill="1" applyBorder="1" applyAlignment="1">
      <alignment horizontal="right" vertical="center" wrapText="1"/>
    </xf>
    <xf numFmtId="170" fontId="9" fillId="3" borderId="7" xfId="3" applyNumberFormat="1" applyFont="1" applyFill="1" applyBorder="1" applyAlignment="1">
      <alignment horizontal="right" vertical="center" wrapText="1"/>
    </xf>
    <xf numFmtId="170" fontId="3" fillId="3" borderId="7" xfId="3" applyNumberFormat="1" applyFont="1" applyFill="1" applyBorder="1" applyAlignment="1">
      <alignment horizontal="center" vertical="center" wrapText="1"/>
    </xf>
    <xf numFmtId="170" fontId="30" fillId="3" borderId="7" xfId="3" applyNumberFormat="1" applyFont="1" applyFill="1" applyBorder="1" applyAlignment="1">
      <alignment horizontal="right" vertical="center" wrapText="1"/>
    </xf>
    <xf numFmtId="169" fontId="2" fillId="0" borderId="7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2" fillId="0" borderId="11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170" fontId="3" fillId="0" borderId="7" xfId="3" applyNumberFormat="1" applyFont="1" applyFill="1" applyBorder="1" applyAlignment="1">
      <alignment horizontal="right" vertical="center" wrapText="1"/>
    </xf>
    <xf numFmtId="170" fontId="28" fillId="0" borderId="7" xfId="3" applyNumberFormat="1" applyFont="1" applyBorder="1" applyAlignment="1">
      <alignment vertical="center"/>
    </xf>
    <xf numFmtId="0" fontId="2" fillId="0" borderId="7" xfId="4" applyFont="1" applyFill="1" applyBorder="1" applyAlignment="1">
      <alignment vertical="center" wrapText="1"/>
    </xf>
    <xf numFmtId="169" fontId="3" fillId="0" borderId="7" xfId="3" applyFont="1" applyBorder="1" applyAlignment="1">
      <alignment horizontal="center" vertical="center"/>
    </xf>
    <xf numFmtId="169" fontId="4" fillId="0" borderId="7" xfId="3" applyFont="1" applyBorder="1" applyAlignment="1">
      <alignment horizontal="center" vertical="center"/>
    </xf>
    <xf numFmtId="170" fontId="2" fillId="0" borderId="7" xfId="3" applyNumberFormat="1" applyFont="1" applyBorder="1" applyAlignment="1">
      <alignment horizontal="center" vertical="center" wrapText="1"/>
    </xf>
    <xf numFmtId="0" fontId="6" fillId="0" borderId="7" xfId="0" applyFont="1" applyFill="1" applyBorder="1"/>
    <xf numFmtId="170" fontId="33" fillId="0" borderId="7" xfId="0" applyNumberFormat="1" applyFont="1" applyBorder="1"/>
    <xf numFmtId="170" fontId="2" fillId="3" borderId="7" xfId="3" quotePrefix="1" applyNumberFormat="1" applyFont="1" applyFill="1" applyBorder="1" applyAlignment="1">
      <alignment horizontal="right" vertical="center" wrapText="1"/>
    </xf>
    <xf numFmtId="170" fontId="3" fillId="3" borderId="7" xfId="3" quotePrefix="1" applyNumberFormat="1" applyFont="1" applyFill="1" applyBorder="1" applyAlignment="1">
      <alignment horizontal="right" vertical="center" wrapText="1"/>
    </xf>
    <xf numFmtId="171" fontId="6" fillId="0" borderId="7" xfId="0" applyNumberFormat="1" applyFont="1" applyBorder="1"/>
    <xf numFmtId="169" fontId="7" fillId="0" borderId="7" xfId="3" applyFont="1" applyBorder="1" applyAlignment="1">
      <alignment vertical="center"/>
    </xf>
    <xf numFmtId="170" fontId="28" fillId="0" borderId="7" xfId="0" applyNumberFormat="1" applyFont="1" applyBorder="1" applyAlignment="1">
      <alignment vertical="center"/>
    </xf>
    <xf numFmtId="169" fontId="3" fillId="0" borderId="7" xfId="2" applyFont="1" applyFill="1" applyBorder="1"/>
    <xf numFmtId="169" fontId="3" fillId="0" borderId="7" xfId="2" applyFont="1" applyFill="1" applyBorder="1" applyAlignment="1">
      <alignment horizontal="center"/>
    </xf>
    <xf numFmtId="170" fontId="7" fillId="0" borderId="7" xfId="3" applyNumberFormat="1" applyFont="1" applyFill="1" applyBorder="1"/>
    <xf numFmtId="170" fontId="3" fillId="0" borderId="7" xfId="2" applyNumberFormat="1" applyFont="1" applyFill="1" applyBorder="1"/>
    <xf numFmtId="0" fontId="7" fillId="0" borderId="7" xfId="0" applyFont="1" applyFill="1" applyBorder="1"/>
    <xf numFmtId="0" fontId="7" fillId="0" borderId="0" xfId="0" applyFont="1" applyFill="1"/>
    <xf numFmtId="170" fontId="7" fillId="0" borderId="7" xfId="0" applyNumberFormat="1" applyFont="1" applyFill="1" applyBorder="1"/>
    <xf numFmtId="1" fontId="6" fillId="0" borderId="7" xfId="0" applyNumberFormat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169" fontId="2" fillId="0" borderId="10" xfId="3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vertical="center" wrapText="1"/>
    </xf>
    <xf numFmtId="169" fontId="2" fillId="0" borderId="8" xfId="3" applyNumberFormat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170" fontId="2" fillId="0" borderId="8" xfId="3" applyNumberFormat="1" applyFont="1" applyBorder="1" applyAlignment="1">
      <alignment horizontal="center" vertical="center"/>
    </xf>
    <xf numFmtId="0" fontId="3" fillId="0" borderId="12" xfId="1" applyFont="1" applyBorder="1" applyAlignment="1">
      <alignment vertical="center" wrapText="1"/>
    </xf>
    <xf numFmtId="0" fontId="3" fillId="0" borderId="12" xfId="1" applyFont="1" applyBorder="1" applyAlignment="1">
      <alignment vertical="center"/>
    </xf>
    <xf numFmtId="0" fontId="34" fillId="0" borderId="12" xfId="7" applyBorder="1" applyAlignment="1">
      <alignment vertical="center"/>
    </xf>
    <xf numFmtId="0" fontId="34" fillId="0" borderId="6" xfId="7" applyBorder="1" applyAlignment="1">
      <alignment horizontal="center" vertical="center"/>
    </xf>
    <xf numFmtId="0" fontId="34" fillId="0" borderId="7" xfId="7" applyBorder="1" applyAlignment="1">
      <alignment horizontal="center" vertical="center"/>
    </xf>
    <xf numFmtId="169" fontId="3" fillId="0" borderId="7" xfId="2" applyFont="1" applyFill="1" applyBorder="1" applyAlignment="1">
      <alignment horizontal="center" vertical="center"/>
    </xf>
    <xf numFmtId="169" fontId="3" fillId="0" borderId="7" xfId="2" applyFont="1" applyFill="1" applyBorder="1" applyAlignment="1">
      <alignment vertical="center"/>
    </xf>
    <xf numFmtId="170" fontId="7" fillId="0" borderId="7" xfId="0" applyNumberFormat="1" applyFont="1" applyFill="1" applyBorder="1" applyAlignment="1">
      <alignment vertical="center"/>
    </xf>
    <xf numFmtId="0" fontId="4" fillId="0" borderId="7" xfId="4" applyFont="1" applyBorder="1" applyAlignment="1">
      <alignment horizontal="left" vertical="center" wrapText="1"/>
    </xf>
    <xf numFmtId="0" fontId="4" fillId="0" borderId="7" xfId="4" quotePrefix="1" applyFont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0" fontId="3" fillId="0" borderId="7" xfId="3" applyNumberFormat="1" applyFont="1" applyFill="1" applyBorder="1" applyAlignment="1">
      <alignment vertical="center"/>
    </xf>
    <xf numFmtId="169" fontId="2" fillId="0" borderId="7" xfId="3" applyFont="1" applyFill="1" applyBorder="1" applyAlignment="1">
      <alignment vertical="center"/>
    </xf>
    <xf numFmtId="170" fontId="2" fillId="0" borderId="7" xfId="3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9" fontId="6" fillId="0" borderId="7" xfId="3" applyFont="1" applyFill="1" applyBorder="1" applyAlignment="1">
      <alignment vertical="center"/>
    </xf>
    <xf numFmtId="169" fontId="7" fillId="0" borderId="7" xfId="3" applyFont="1" applyFill="1" applyBorder="1" applyAlignment="1">
      <alignment vertical="center"/>
    </xf>
    <xf numFmtId="170" fontId="7" fillId="0" borderId="7" xfId="3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vertical="center"/>
    </xf>
    <xf numFmtId="169" fontId="2" fillId="0" borderId="7" xfId="3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7" xfId="0" quotePrefix="1" applyNumberFormat="1" applyFont="1" applyFill="1" applyBorder="1" applyAlignment="1">
      <alignment horizontal="left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left" vertical="center" wrapText="1"/>
    </xf>
    <xf numFmtId="3" fontId="26" fillId="0" borderId="7" xfId="0" applyNumberFormat="1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169" fontId="3" fillId="0" borderId="7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69" fontId="3" fillId="0" borderId="7" xfId="3" applyFont="1" applyFill="1" applyBorder="1" applyAlignment="1">
      <alignment horizontal="center" vertical="center"/>
    </xf>
    <xf numFmtId="169" fontId="7" fillId="0" borderId="7" xfId="3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171" fontId="7" fillId="0" borderId="7" xfId="3" applyNumberFormat="1" applyFont="1" applyFill="1" applyBorder="1" applyAlignment="1">
      <alignment vertical="center"/>
    </xf>
    <xf numFmtId="169" fontId="3" fillId="0" borderId="7" xfId="3" applyFont="1" applyFill="1" applyBorder="1" applyAlignment="1">
      <alignment vertical="center"/>
    </xf>
    <xf numFmtId="170" fontId="3" fillId="0" borderId="4" xfId="3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vertical="center"/>
    </xf>
    <xf numFmtId="171" fontId="25" fillId="0" borderId="7" xfId="3" applyNumberFormat="1" applyFont="1" applyFill="1" applyBorder="1" applyAlignment="1">
      <alignment vertical="center"/>
    </xf>
    <xf numFmtId="169" fontId="2" fillId="0" borderId="7" xfId="2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170" fontId="33" fillId="0" borderId="7" xfId="0" applyNumberFormat="1" applyFont="1" applyFill="1" applyBorder="1" applyAlignment="1">
      <alignment vertical="center"/>
    </xf>
    <xf numFmtId="170" fontId="6" fillId="0" borderId="0" xfId="0" applyNumberFormat="1" applyFont="1" applyFill="1" applyAlignment="1">
      <alignment vertical="center"/>
    </xf>
    <xf numFmtId="170" fontId="6" fillId="0" borderId="8" xfId="3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70" fontId="6" fillId="0" borderId="0" xfId="3" applyNumberFormat="1" applyFont="1" applyFill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3" fontId="283" fillId="0" borderId="7" xfId="0" applyNumberFormat="1" applyFont="1" applyFill="1" applyBorder="1" applyAlignment="1">
      <alignment horizontal="center" vertical="center"/>
    </xf>
    <xf numFmtId="3" fontId="4" fillId="0" borderId="7" xfId="0" quotePrefix="1" applyNumberFormat="1" applyFont="1" applyFill="1" applyBorder="1" applyAlignment="1">
      <alignment vertical="center"/>
    </xf>
    <xf numFmtId="3" fontId="15" fillId="0" borderId="7" xfId="0" quotePrefix="1" applyNumberFormat="1" applyFont="1" applyFill="1" applyBorder="1" applyAlignment="1">
      <alignment vertical="center"/>
    </xf>
    <xf numFmtId="3" fontId="10" fillId="0" borderId="7" xfId="0" quotePrefix="1" applyNumberFormat="1" applyFont="1" applyFill="1" applyBorder="1" applyAlignment="1">
      <alignment vertical="center"/>
    </xf>
    <xf numFmtId="3" fontId="9" fillId="0" borderId="7" xfId="0" quotePrefix="1" applyNumberFormat="1" applyFont="1" applyFill="1" applyBorder="1" applyAlignment="1">
      <alignment vertical="center"/>
    </xf>
    <xf numFmtId="3" fontId="284" fillId="0" borderId="7" xfId="0" quotePrefix="1" applyNumberFormat="1" applyFont="1" applyFill="1" applyBorder="1" applyAlignment="1">
      <alignment horizontal="left" vertical="center" wrapText="1"/>
    </xf>
    <xf numFmtId="3" fontId="285" fillId="0" borderId="7" xfId="0" applyNumberFormat="1" applyFont="1" applyFill="1" applyBorder="1" applyAlignment="1">
      <alignment horizontal="center" vertical="center" wrapText="1"/>
    </xf>
    <xf numFmtId="3" fontId="284" fillId="0" borderId="7" xfId="0" applyNumberFormat="1" applyFont="1" applyFill="1" applyBorder="1" applyAlignment="1">
      <alignment horizontal="center" vertical="center" wrapText="1"/>
    </xf>
    <xf numFmtId="3" fontId="17" fillId="0" borderId="7" xfId="0" quotePrefix="1" applyNumberFormat="1" applyFont="1" applyFill="1" applyBorder="1" applyAlignment="1">
      <alignment horizontal="left" vertical="center" wrapText="1"/>
    </xf>
    <xf numFmtId="3" fontId="2" fillId="0" borderId="7" xfId="0" quotePrefix="1" applyNumberFormat="1" applyFont="1" applyFill="1" applyBorder="1" applyAlignment="1">
      <alignment horizontal="left" vertical="center" wrapText="1"/>
    </xf>
    <xf numFmtId="3" fontId="27" fillId="0" borderId="7" xfId="0" quotePrefix="1" applyNumberFormat="1" applyFont="1" applyFill="1" applyBorder="1" applyAlignment="1">
      <alignment horizontal="left" vertical="center" wrapText="1"/>
    </xf>
    <xf numFmtId="3" fontId="4" fillId="0" borderId="7" xfId="0" quotePrefix="1" applyNumberFormat="1" applyFont="1" applyFill="1" applyBorder="1" applyAlignment="1">
      <alignment horizontal="left" vertical="center" wrapText="1"/>
    </xf>
    <xf numFmtId="0" fontId="15" fillId="0" borderId="7" xfId="0" quotePrefix="1" applyFont="1" applyFill="1" applyBorder="1" applyAlignment="1">
      <alignment vertical="center" wrapText="1"/>
    </xf>
    <xf numFmtId="3" fontId="285" fillId="0" borderId="7" xfId="0" applyNumberFormat="1" applyFont="1" applyFill="1" applyBorder="1" applyAlignment="1">
      <alignment horizontal="center" vertical="center"/>
    </xf>
    <xf numFmtId="3" fontId="285" fillId="0" borderId="7" xfId="0" applyNumberFormat="1" applyFont="1" applyFill="1" applyBorder="1" applyAlignment="1">
      <alignment vertical="center"/>
    </xf>
    <xf numFmtId="3" fontId="284" fillId="0" borderId="7" xfId="0" applyNumberFormat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vertical="center" wrapText="1"/>
    </xf>
    <xf numFmtId="0" fontId="2" fillId="0" borderId="7" xfId="0" quotePrefix="1" applyFont="1" applyFill="1" applyBorder="1" applyAlignment="1">
      <alignment vertical="center"/>
    </xf>
    <xf numFmtId="0" fontId="2" fillId="3" borderId="7" xfId="0" quotePrefix="1" applyFont="1" applyFill="1" applyBorder="1" applyAlignment="1">
      <alignment vertical="center"/>
    </xf>
    <xf numFmtId="0" fontId="4" fillId="3" borderId="7" xfId="0" quotePrefix="1" applyFont="1" applyFill="1" applyBorder="1" applyAlignment="1">
      <alignment vertical="center"/>
    </xf>
    <xf numFmtId="0" fontId="2" fillId="0" borderId="7" xfId="0" quotePrefix="1" applyFont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left" vertical="center" wrapText="1"/>
    </xf>
    <xf numFmtId="0" fontId="2" fillId="0" borderId="7" xfId="0" quotePrefix="1" applyFont="1" applyFill="1" applyBorder="1" applyAlignment="1">
      <alignment horizontal="left" vertical="center" wrapText="1"/>
    </xf>
    <xf numFmtId="49" fontId="2" fillId="0" borderId="7" xfId="0" quotePrefix="1" applyNumberFormat="1" applyFont="1" applyFill="1" applyBorder="1" applyAlignment="1">
      <alignment horizontal="left" vertical="center" wrapText="1"/>
    </xf>
    <xf numFmtId="49" fontId="4" fillId="0" borderId="7" xfId="0" quotePrefix="1" applyNumberFormat="1" applyFont="1" applyFill="1" applyBorder="1" applyAlignment="1">
      <alignment horizontal="left" vertical="center" wrapText="1"/>
    </xf>
    <xf numFmtId="0" fontId="3" fillId="0" borderId="7" xfId="0" quotePrefix="1" applyFont="1" applyFill="1" applyBorder="1" applyAlignment="1">
      <alignment vertical="center"/>
    </xf>
    <xf numFmtId="0" fontId="4" fillId="0" borderId="7" xfId="0" quotePrefix="1" applyFont="1" applyFill="1" applyBorder="1" applyAlignment="1">
      <alignment vertical="center"/>
    </xf>
    <xf numFmtId="0" fontId="15" fillId="0" borderId="7" xfId="0" quotePrefix="1" applyFont="1" applyFill="1" applyBorder="1" applyAlignment="1">
      <alignment vertical="center"/>
    </xf>
    <xf numFmtId="0" fontId="2" fillId="3" borderId="7" xfId="6" quotePrefix="1" applyFont="1" applyFill="1" applyBorder="1" applyAlignment="1">
      <alignment vertical="center"/>
    </xf>
    <xf numFmtId="0" fontId="2" fillId="3" borderId="7" xfId="6" quotePrefix="1" applyFont="1" applyFill="1" applyBorder="1" applyAlignment="1">
      <alignment vertical="center" wrapText="1"/>
    </xf>
    <xf numFmtId="172" fontId="7" fillId="0" borderId="7" xfId="0" applyNumberFormat="1" applyFont="1" applyFill="1" applyBorder="1" applyAlignment="1">
      <alignment vertical="center"/>
    </xf>
    <xf numFmtId="172" fontId="25" fillId="0" borderId="7" xfId="0" applyNumberFormat="1" applyFont="1" applyFill="1" applyBorder="1" applyAlignment="1">
      <alignment vertical="center"/>
    </xf>
    <xf numFmtId="172" fontId="28" fillId="0" borderId="7" xfId="0" applyNumberFormat="1" applyFont="1" applyFill="1" applyBorder="1" applyAlignment="1">
      <alignment vertical="center"/>
    </xf>
    <xf numFmtId="171" fontId="4" fillId="0" borderId="7" xfId="3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178" fontId="25" fillId="0" borderId="7" xfId="0" applyNumberFormat="1" applyFont="1" applyFill="1" applyBorder="1" applyAlignment="1">
      <alignment vertical="center"/>
    </xf>
    <xf numFmtId="178" fontId="28" fillId="0" borderId="7" xfId="0" applyNumberFormat="1" applyFont="1" applyFill="1" applyBorder="1" applyAlignment="1">
      <alignment vertical="center"/>
    </xf>
    <xf numFmtId="3" fontId="25" fillId="0" borderId="7" xfId="3" applyNumberFormat="1" applyFont="1" applyFill="1" applyBorder="1" applyAlignment="1">
      <alignment vertical="center"/>
    </xf>
    <xf numFmtId="3" fontId="25" fillId="0" borderId="7" xfId="0" applyNumberFormat="1" applyFont="1" applyFill="1" applyBorder="1" applyAlignment="1">
      <alignment vertical="center"/>
    </xf>
    <xf numFmtId="320" fontId="25" fillId="0" borderId="7" xfId="0" applyNumberFormat="1" applyFont="1" applyFill="1" applyBorder="1" applyAlignment="1">
      <alignment vertical="center"/>
    </xf>
    <xf numFmtId="169" fontId="25" fillId="0" borderId="7" xfId="3" applyFont="1" applyFill="1" applyBorder="1" applyAlignment="1">
      <alignment vertical="center"/>
    </xf>
    <xf numFmtId="169" fontId="25" fillId="0" borderId="7" xfId="0" applyNumberFormat="1" applyFont="1" applyFill="1" applyBorder="1" applyAlignment="1">
      <alignment vertical="center"/>
    </xf>
    <xf numFmtId="0" fontId="282" fillId="0" borderId="7" xfId="0" applyFont="1" applyFill="1" applyBorder="1" applyAlignment="1">
      <alignment horizontal="center" vertical="center" wrapText="1"/>
    </xf>
    <xf numFmtId="320" fontId="25" fillId="0" borderId="0" xfId="0" applyNumberFormat="1" applyFont="1" applyFill="1" applyAlignment="1">
      <alignment vertical="center"/>
    </xf>
    <xf numFmtId="169" fontId="25" fillId="0" borderId="0" xfId="0" applyNumberFormat="1" applyFont="1" applyFill="1" applyAlignment="1">
      <alignment vertical="center"/>
    </xf>
    <xf numFmtId="170" fontId="7" fillId="0" borderId="7" xfId="3" applyNumberFormat="1" applyFont="1" applyFill="1" applyBorder="1" applyAlignment="1">
      <alignment horizontal="right" vertical="center"/>
    </xf>
    <xf numFmtId="172" fontId="25" fillId="0" borderId="0" xfId="0" applyNumberFormat="1" applyFont="1" applyFill="1" applyAlignment="1">
      <alignment vertical="center"/>
    </xf>
    <xf numFmtId="320" fontId="28" fillId="0" borderId="0" xfId="0" applyNumberFormat="1" applyFont="1" applyFill="1" applyAlignment="1">
      <alignment vertical="center"/>
    </xf>
    <xf numFmtId="322" fontId="7" fillId="0" borderId="0" xfId="0" applyNumberFormat="1" applyFont="1" applyFill="1" applyAlignment="1">
      <alignment vertical="center"/>
    </xf>
    <xf numFmtId="322" fontId="25" fillId="0" borderId="0" xfId="0" applyNumberFormat="1" applyFont="1" applyFill="1" applyAlignment="1">
      <alignment vertical="center"/>
    </xf>
    <xf numFmtId="321" fontId="7" fillId="0" borderId="0" xfId="0" applyNumberFormat="1" applyFont="1" applyFill="1" applyAlignment="1">
      <alignment vertical="center"/>
    </xf>
    <xf numFmtId="171" fontId="25" fillId="0" borderId="0" xfId="0" applyNumberFormat="1" applyFont="1" applyFill="1" applyAlignment="1">
      <alignment vertical="center"/>
    </xf>
    <xf numFmtId="170" fontId="25" fillId="0" borderId="0" xfId="3" applyNumberFormat="1" applyFont="1" applyFill="1" applyAlignment="1">
      <alignment vertical="center"/>
    </xf>
    <xf numFmtId="4" fontId="25" fillId="0" borderId="0" xfId="0" applyNumberFormat="1" applyFont="1" applyFill="1" applyAlignment="1">
      <alignment vertical="center"/>
    </xf>
    <xf numFmtId="4" fontId="28" fillId="0" borderId="0" xfId="0" applyNumberFormat="1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170" fontId="28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0" fontId="7" fillId="0" borderId="7" xfId="3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0" fontId="7" fillId="0" borderId="0" xfId="0" applyNumberFormat="1" applyFont="1" applyFill="1" applyAlignment="1">
      <alignment vertical="center"/>
    </xf>
    <xf numFmtId="170" fontId="25" fillId="0" borderId="7" xfId="3" applyNumberFormat="1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170" fontId="25" fillId="0" borderId="0" xfId="0" applyNumberFormat="1" applyFont="1" applyFill="1" applyAlignment="1">
      <alignment vertical="center"/>
    </xf>
    <xf numFmtId="170" fontId="28" fillId="0" borderId="7" xfId="3" applyNumberFormat="1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170" fontId="6" fillId="0" borderId="7" xfId="3" applyNumberFormat="1" applyFont="1" applyFill="1" applyBorder="1" applyAlignment="1">
      <alignment vertical="center"/>
    </xf>
    <xf numFmtId="322" fontId="6" fillId="0" borderId="0" xfId="0" applyNumberFormat="1" applyFont="1" applyFill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71" fontId="6" fillId="0" borderId="7" xfId="0" applyNumberFormat="1" applyFont="1" applyFill="1" applyBorder="1" applyAlignment="1">
      <alignment vertical="center"/>
    </xf>
    <xf numFmtId="170" fontId="6" fillId="0" borderId="7" xfId="0" applyNumberFormat="1" applyFont="1" applyFill="1" applyBorder="1" applyAlignment="1">
      <alignment vertical="center"/>
    </xf>
    <xf numFmtId="171" fontId="6" fillId="0" borderId="7" xfId="3" applyNumberFormat="1" applyFont="1" applyFill="1" applyBorder="1" applyAlignment="1">
      <alignment vertical="center"/>
    </xf>
    <xf numFmtId="0" fontId="2" fillId="0" borderId="7" xfId="0" quotePrefix="1" applyFont="1" applyFill="1" applyBorder="1" applyAlignment="1">
      <alignment vertical="center" wrapText="1"/>
    </xf>
    <xf numFmtId="170" fontId="2" fillId="0" borderId="7" xfId="3" applyNumberFormat="1" applyFont="1" applyFill="1" applyBorder="1" applyAlignment="1">
      <alignment vertical="center"/>
    </xf>
    <xf numFmtId="169" fontId="6" fillId="0" borderId="8" xfId="3" applyFont="1" applyFill="1" applyBorder="1" applyAlignment="1">
      <alignment vertical="center"/>
    </xf>
    <xf numFmtId="171" fontId="3" fillId="0" borderId="7" xfId="3" applyNumberFormat="1" applyFont="1" applyFill="1" applyBorder="1" applyAlignment="1">
      <alignment horizontal="center" vertical="center"/>
    </xf>
    <xf numFmtId="170" fontId="3" fillId="0" borderId="7" xfId="3" applyNumberFormat="1" applyFont="1" applyFill="1" applyBorder="1" applyAlignment="1">
      <alignment horizontal="center" vertical="center"/>
    </xf>
    <xf numFmtId="171" fontId="2" fillId="0" borderId="7" xfId="3" applyNumberFormat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37" fontId="6" fillId="0" borderId="7" xfId="3" applyNumberFormat="1" applyFont="1" applyFill="1" applyBorder="1" applyAlignment="1">
      <alignment vertical="center"/>
    </xf>
    <xf numFmtId="0" fontId="6" fillId="0" borderId="7" xfId="0" quotePrefix="1" applyFont="1" applyFill="1" applyBorder="1" applyAlignment="1">
      <alignment vertical="center"/>
    </xf>
    <xf numFmtId="170" fontId="33" fillId="0" borderId="7" xfId="3" applyNumberFormat="1" applyFont="1" applyFill="1" applyBorder="1" applyAlignment="1">
      <alignment vertical="center"/>
    </xf>
    <xf numFmtId="171" fontId="30" fillId="0" borderId="7" xfId="3" applyNumberFormat="1" applyFont="1" applyFill="1" applyBorder="1" applyAlignment="1">
      <alignment vertical="center"/>
    </xf>
    <xf numFmtId="173" fontId="3" fillId="0" borderId="7" xfId="1" applyNumberFormat="1" applyFont="1" applyFill="1" applyBorder="1" applyAlignment="1">
      <alignment horizontal="center" vertical="center"/>
    </xf>
    <xf numFmtId="173" fontId="3" fillId="0" borderId="7" xfId="1" applyNumberFormat="1" applyFont="1" applyFill="1" applyBorder="1" applyAlignment="1">
      <alignment horizontal="center" vertical="center" wrapText="1"/>
    </xf>
    <xf numFmtId="173" fontId="2" fillId="0" borderId="7" xfId="1" applyNumberFormat="1" applyFont="1" applyFill="1" applyBorder="1" applyAlignment="1">
      <alignment horizontal="center" vertical="center" wrapText="1"/>
    </xf>
    <xf numFmtId="173" fontId="2" fillId="0" borderId="7" xfId="1" applyNumberFormat="1" applyFont="1" applyFill="1" applyBorder="1" applyAlignment="1">
      <alignment horizontal="center" vertical="center"/>
    </xf>
    <xf numFmtId="173" fontId="3" fillId="0" borderId="7" xfId="1" applyNumberFormat="1" applyFont="1" applyFill="1" applyBorder="1" applyAlignment="1">
      <alignment vertical="center" wrapText="1"/>
    </xf>
    <xf numFmtId="173" fontId="2" fillId="0" borderId="7" xfId="1" applyNumberFormat="1" applyFont="1" applyFill="1" applyBorder="1" applyAlignment="1">
      <alignment vertical="center" wrapText="1"/>
    </xf>
    <xf numFmtId="169" fontId="2" fillId="0" borderId="10" xfId="3" applyFont="1" applyFill="1" applyBorder="1" applyAlignment="1">
      <alignment horizontal="center" vertical="center"/>
    </xf>
    <xf numFmtId="172" fontId="7" fillId="0" borderId="7" xfId="3" applyNumberFormat="1" applyFont="1" applyFill="1" applyBorder="1" applyAlignment="1">
      <alignment horizontal="center" vertical="center"/>
    </xf>
    <xf numFmtId="172" fontId="28" fillId="0" borderId="7" xfId="3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center" vertical="center"/>
    </xf>
    <xf numFmtId="4" fontId="28" fillId="0" borderId="7" xfId="0" applyNumberFormat="1" applyFont="1" applyFill="1" applyBorder="1" applyAlignment="1">
      <alignment horizontal="center" vertical="center"/>
    </xf>
    <xf numFmtId="178" fontId="25" fillId="0" borderId="7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170" fontId="25" fillId="0" borderId="7" xfId="3" applyNumberFormat="1" applyFont="1" applyFill="1" applyBorder="1" applyAlignment="1">
      <alignment horizontal="center" vertical="center"/>
    </xf>
    <xf numFmtId="171" fontId="25" fillId="0" borderId="7" xfId="3" applyNumberFormat="1" applyFont="1" applyFill="1" applyBorder="1" applyAlignment="1">
      <alignment horizontal="center" vertical="center"/>
    </xf>
    <xf numFmtId="170" fontId="28" fillId="0" borderId="7" xfId="3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170" fontId="6" fillId="0" borderId="7" xfId="3" applyNumberFormat="1" applyFont="1" applyFill="1" applyBorder="1" applyAlignment="1">
      <alignment horizontal="center" vertical="center"/>
    </xf>
    <xf numFmtId="169" fontId="25" fillId="0" borderId="7" xfId="3" applyFont="1" applyFill="1" applyBorder="1" applyAlignment="1">
      <alignment horizontal="center" vertical="center"/>
    </xf>
    <xf numFmtId="171" fontId="7" fillId="0" borderId="7" xfId="3" applyNumberFormat="1" applyFont="1" applyFill="1" applyBorder="1" applyAlignment="1">
      <alignment horizontal="center" vertical="center"/>
    </xf>
    <xf numFmtId="170" fontId="7" fillId="0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170" fontId="6" fillId="0" borderId="7" xfId="0" applyNumberFormat="1" applyFont="1" applyFill="1" applyBorder="1" applyAlignment="1">
      <alignment horizontal="center" vertical="center"/>
    </xf>
    <xf numFmtId="169" fontId="6" fillId="0" borderId="7" xfId="3" applyFont="1" applyFill="1" applyBorder="1" applyAlignment="1">
      <alignment horizontal="center" vertical="center"/>
    </xf>
    <xf numFmtId="169" fontId="6" fillId="0" borderId="7" xfId="3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70" fontId="3" fillId="0" borderId="5" xfId="3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/>
    </xf>
    <xf numFmtId="169" fontId="28" fillId="0" borderId="7" xfId="3" applyFont="1" applyFill="1" applyBorder="1" applyAlignment="1">
      <alignment vertical="center"/>
    </xf>
    <xf numFmtId="169" fontId="4" fillId="0" borderId="7" xfId="3" applyFont="1" applyFill="1" applyBorder="1" applyAlignment="1">
      <alignment vertical="center"/>
    </xf>
    <xf numFmtId="169" fontId="30" fillId="0" borderId="7" xfId="3" applyFont="1" applyFill="1" applyBorder="1" applyAlignment="1">
      <alignment vertical="center"/>
    </xf>
    <xf numFmtId="169" fontId="33" fillId="0" borderId="7" xfId="3" applyFont="1" applyFill="1" applyBorder="1" applyAlignment="1">
      <alignment vertical="center"/>
    </xf>
    <xf numFmtId="169" fontId="25" fillId="0" borderId="7" xfId="3" applyFont="1" applyBorder="1" applyAlignment="1">
      <alignment vertical="center"/>
    </xf>
    <xf numFmtId="169" fontId="7" fillId="0" borderId="7" xfId="3" applyFont="1" applyFill="1" applyBorder="1" applyAlignment="1">
      <alignment horizontal="right" vertical="center"/>
    </xf>
    <xf numFmtId="171" fontId="3" fillId="0" borderId="7" xfId="3" applyNumberFormat="1" applyFont="1" applyFill="1" applyBorder="1" applyAlignment="1">
      <alignment vertical="center"/>
    </xf>
    <xf numFmtId="3" fontId="3" fillId="0" borderId="7" xfId="0" quotePrefix="1" applyNumberFormat="1" applyFont="1" applyFill="1" applyBorder="1" applyAlignment="1">
      <alignment horizontal="center" vertical="center"/>
    </xf>
    <xf numFmtId="0" fontId="3" fillId="0" borderId="7" xfId="8681" applyFont="1" applyFill="1" applyBorder="1" applyAlignment="1">
      <alignment horizontal="center" vertical="center"/>
    </xf>
    <xf numFmtId="0" fontId="3" fillId="0" borderId="7" xfId="8681" applyFont="1" applyFill="1" applyBorder="1" applyAlignment="1">
      <alignment vertical="center"/>
    </xf>
    <xf numFmtId="0" fontId="15" fillId="0" borderId="7" xfId="8681" applyFont="1" applyFill="1" applyBorder="1" applyAlignment="1">
      <alignment horizontal="center" vertical="center"/>
    </xf>
    <xf numFmtId="0" fontId="2" fillId="0" borderId="7" xfId="8681" applyFont="1" applyFill="1" applyBorder="1" applyAlignment="1">
      <alignment horizontal="center" vertical="center"/>
    </xf>
    <xf numFmtId="0" fontId="4" fillId="0" borderId="7" xfId="8681" applyFont="1" applyFill="1" applyBorder="1" applyAlignment="1">
      <alignment horizontal="center" vertical="center"/>
    </xf>
    <xf numFmtId="0" fontId="3" fillId="0" borderId="7" xfId="8681" quotePrefix="1" applyFont="1" applyFill="1" applyBorder="1" applyAlignment="1">
      <alignment vertical="center" wrapText="1"/>
    </xf>
    <xf numFmtId="0" fontId="2" fillId="0" borderId="7" xfId="8681" quotePrefix="1" applyFont="1" applyFill="1" applyBorder="1" applyAlignment="1">
      <alignment vertical="center" wrapText="1"/>
    </xf>
    <xf numFmtId="0" fontId="4" fillId="0" borderId="7" xfId="8681" quotePrefix="1" applyFont="1" applyFill="1" applyBorder="1" applyAlignment="1">
      <alignment vertical="center" wrapText="1"/>
    </xf>
    <xf numFmtId="0" fontId="4" fillId="0" borderId="7" xfId="4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3" fillId="0" borderId="7" xfId="0" quotePrefix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2" fillId="3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vertical="center" wrapText="1"/>
    </xf>
    <xf numFmtId="0" fontId="2" fillId="3" borderId="7" xfId="1" quotePrefix="1" applyFont="1" applyFill="1" applyBorder="1" applyAlignment="1">
      <alignment vertical="center" wrapText="1"/>
    </xf>
    <xf numFmtId="0" fontId="2" fillId="3" borderId="7" xfId="1" applyFont="1" applyFill="1" applyBorder="1" applyAlignment="1">
      <alignment vertical="center" wrapText="1"/>
    </xf>
    <xf numFmtId="170" fontId="9" fillId="3" borderId="7" xfId="2" applyNumberFormat="1" applyFont="1" applyFill="1" applyBorder="1" applyAlignment="1">
      <alignment horizontal="left" vertical="center" wrapText="1"/>
    </xf>
    <xf numFmtId="170" fontId="10" fillId="3" borderId="7" xfId="2" applyNumberFormat="1" applyFont="1" applyFill="1" applyBorder="1" applyAlignment="1">
      <alignment horizontal="center" vertical="center" wrapText="1"/>
    </xf>
    <xf numFmtId="173" fontId="3" fillId="0" borderId="6" xfId="1" applyNumberFormat="1" applyFont="1" applyFill="1" applyBorder="1" applyAlignment="1">
      <alignment horizontal="center" vertical="center"/>
    </xf>
    <xf numFmtId="173" fontId="3" fillId="0" borderId="6" xfId="1" applyNumberFormat="1" applyFont="1" applyFill="1" applyBorder="1" applyAlignment="1">
      <alignment horizontal="center" vertical="center" wrapText="1"/>
    </xf>
    <xf numFmtId="173" fontId="2" fillId="0" borderId="6" xfId="1" applyNumberFormat="1" applyFont="1" applyFill="1" applyBorder="1" applyAlignment="1">
      <alignment horizontal="center" vertical="center" wrapText="1"/>
    </xf>
    <xf numFmtId="173" fontId="2" fillId="0" borderId="6" xfId="1" applyNumberFormat="1" applyFont="1" applyFill="1" applyBorder="1" applyAlignment="1">
      <alignment horizontal="center" vertical="center"/>
    </xf>
    <xf numFmtId="169" fontId="2" fillId="0" borderId="6" xfId="3" applyFont="1" applyFill="1" applyBorder="1" applyAlignment="1">
      <alignment horizontal="center" vertical="center"/>
    </xf>
    <xf numFmtId="0" fontId="4" fillId="0" borderId="7" xfId="0" quotePrefix="1" applyFont="1" applyBorder="1" applyAlignment="1">
      <alignment vertical="center"/>
    </xf>
    <xf numFmtId="0" fontId="3" fillId="3" borderId="7" xfId="1" applyFont="1" applyFill="1" applyBorder="1" applyAlignment="1">
      <alignment horizontal="center" vertical="center" wrapText="1"/>
    </xf>
    <xf numFmtId="169" fontId="2" fillId="0" borderId="8" xfId="3" applyFont="1" applyFill="1" applyBorder="1" applyAlignment="1">
      <alignment horizontal="center" vertical="center"/>
    </xf>
    <xf numFmtId="169" fontId="4" fillId="0" borderId="7" xfId="3" applyFont="1" applyFill="1" applyBorder="1" applyAlignment="1">
      <alignment horizontal="center" vertical="center"/>
    </xf>
    <xf numFmtId="3" fontId="2" fillId="0" borderId="7" xfId="0" quotePrefix="1" applyNumberFormat="1" applyFont="1" applyFill="1" applyBorder="1" applyAlignment="1">
      <alignment vertical="center"/>
    </xf>
    <xf numFmtId="169" fontId="30" fillId="0" borderId="7" xfId="3" applyNumberFormat="1" applyFont="1" applyFill="1" applyBorder="1" applyAlignment="1">
      <alignment vertical="center"/>
    </xf>
    <xf numFmtId="169" fontId="7" fillId="0" borderId="7" xfId="0" applyNumberFormat="1" applyFont="1" applyFill="1" applyBorder="1" applyAlignment="1">
      <alignment vertical="center"/>
    </xf>
    <xf numFmtId="171" fontId="7" fillId="0" borderId="7" xfId="3" applyNumberFormat="1" applyFont="1" applyFill="1" applyBorder="1" applyAlignment="1">
      <alignment horizontal="right" vertical="center"/>
    </xf>
    <xf numFmtId="169" fontId="2" fillId="0" borderId="7" xfId="3" applyNumberFormat="1" applyFont="1" applyFill="1" applyBorder="1" applyAlignment="1">
      <alignment horizontal="center" vertical="center"/>
    </xf>
    <xf numFmtId="169" fontId="3" fillId="0" borderId="7" xfId="3" applyNumberFormat="1" applyFont="1" applyFill="1" applyBorder="1" applyAlignment="1">
      <alignment horizontal="center" vertical="center"/>
    </xf>
    <xf numFmtId="170" fontId="6" fillId="2" borderId="15" xfId="3" applyNumberFormat="1" applyFont="1" applyFill="1" applyBorder="1" applyAlignment="1">
      <alignment vertical="center"/>
    </xf>
    <xf numFmtId="170" fontId="279" fillId="2" borderId="15" xfId="3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vertical="center" wrapText="1"/>
    </xf>
    <xf numFmtId="170" fontId="6" fillId="4" borderId="7" xfId="3" applyNumberFormat="1" applyFont="1" applyFill="1" applyBorder="1" applyAlignment="1">
      <alignment horizontal="center" vertical="center"/>
    </xf>
    <xf numFmtId="169" fontId="6" fillId="4" borderId="7" xfId="3" applyFont="1" applyFill="1" applyBorder="1" applyAlignment="1">
      <alignment vertical="center"/>
    </xf>
    <xf numFmtId="169" fontId="2" fillId="4" borderId="7" xfId="3" applyFont="1" applyFill="1" applyBorder="1" applyAlignment="1">
      <alignment horizontal="center" vertical="center"/>
    </xf>
    <xf numFmtId="170" fontId="6" fillId="4" borderId="7" xfId="3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7" xfId="0" quotePrefix="1" applyFont="1" applyBorder="1" applyAlignment="1">
      <alignment vertical="center" wrapText="1"/>
    </xf>
    <xf numFmtId="170" fontId="279" fillId="0" borderId="7" xfId="3" applyNumberFormat="1" applyFont="1" applyFill="1" applyBorder="1" applyAlignment="1">
      <alignment vertical="center"/>
    </xf>
    <xf numFmtId="169" fontId="279" fillId="0" borderId="7" xfId="3" applyFont="1" applyFill="1" applyBorder="1" applyAlignment="1">
      <alignment vertical="center"/>
    </xf>
    <xf numFmtId="169" fontId="6" fillId="0" borderId="7" xfId="3" applyNumberFormat="1" applyFont="1" applyFill="1" applyBorder="1" applyAlignment="1">
      <alignment vertical="center"/>
    </xf>
    <xf numFmtId="0" fontId="287" fillId="3" borderId="7" xfId="6" applyFont="1" applyFill="1" applyBorder="1" applyAlignment="1">
      <alignment horizontal="center" vertical="center"/>
    </xf>
    <xf numFmtId="0" fontId="287" fillId="3" borderId="8" xfId="6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horizontal="center" vertical="center"/>
    </xf>
    <xf numFmtId="170" fontId="4" fillId="0" borderId="7" xfId="3" applyNumberFormat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vertical="center"/>
    </xf>
    <xf numFmtId="170" fontId="2" fillId="0" borderId="8" xfId="3" applyNumberFormat="1" applyFont="1" applyFill="1" applyBorder="1" applyAlignment="1">
      <alignment horizontal="center" vertical="center"/>
    </xf>
    <xf numFmtId="170" fontId="15" fillId="0" borderId="7" xfId="3" applyNumberFormat="1" applyFont="1" applyFill="1" applyBorder="1" applyAlignment="1">
      <alignment horizontal="center" vertical="center"/>
    </xf>
    <xf numFmtId="169" fontId="15" fillId="0" borderId="7" xfId="3" applyFont="1" applyFill="1" applyBorder="1" applyAlignment="1">
      <alignment horizontal="center" vertical="center"/>
    </xf>
    <xf numFmtId="322" fontId="28" fillId="0" borderId="0" xfId="0" applyNumberFormat="1" applyFont="1" applyFill="1" applyAlignment="1">
      <alignment vertical="center"/>
    </xf>
    <xf numFmtId="171" fontId="21" fillId="0" borderId="7" xfId="3" applyNumberFormat="1" applyFont="1" applyFill="1" applyBorder="1" applyAlignment="1">
      <alignment vertical="center"/>
    </xf>
    <xf numFmtId="169" fontId="21" fillId="0" borderId="7" xfId="3" applyFont="1" applyFill="1" applyBorder="1" applyAlignment="1">
      <alignment vertical="center"/>
    </xf>
    <xf numFmtId="169" fontId="25" fillId="0" borderId="7" xfId="3" applyNumberFormat="1" applyFont="1" applyFill="1" applyBorder="1" applyAlignment="1">
      <alignment vertical="center"/>
    </xf>
    <xf numFmtId="169" fontId="2" fillId="0" borderId="7" xfId="3" applyNumberFormat="1" applyFont="1" applyFill="1" applyBorder="1" applyAlignment="1">
      <alignment vertical="center"/>
    </xf>
    <xf numFmtId="169" fontId="3" fillId="0" borderId="7" xfId="3" applyNumberFormat="1" applyFont="1" applyFill="1" applyBorder="1" applyAlignment="1">
      <alignment vertical="center"/>
    </xf>
    <xf numFmtId="171" fontId="2" fillId="0" borderId="7" xfId="3" applyNumberFormat="1" applyFont="1" applyFill="1" applyBorder="1" applyAlignment="1">
      <alignment vertical="center"/>
    </xf>
    <xf numFmtId="172" fontId="7" fillId="0" borderId="7" xfId="3" applyNumberFormat="1" applyFont="1" applyFill="1" applyBorder="1" applyAlignment="1">
      <alignment vertical="center"/>
    </xf>
    <xf numFmtId="172" fontId="28" fillId="0" borderId="7" xfId="3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25" fillId="0" borderId="7" xfId="0" applyNumberFormat="1" applyFont="1" applyFill="1" applyBorder="1" applyAlignment="1">
      <alignment vertical="center"/>
    </xf>
    <xf numFmtId="4" fontId="28" fillId="0" borderId="7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173" fontId="2" fillId="0" borderId="6" xfId="1" applyNumberFormat="1" applyFont="1" applyFill="1" applyBorder="1" applyAlignment="1">
      <alignment vertical="center" wrapText="1"/>
    </xf>
    <xf numFmtId="170" fontId="3" fillId="0" borderId="7" xfId="3" applyNumberFormat="1" applyFont="1" applyFill="1" applyBorder="1" applyAlignment="1">
      <alignment vertical="center" wrapText="1"/>
    </xf>
    <xf numFmtId="321" fontId="2" fillId="0" borderId="7" xfId="3" applyNumberFormat="1" applyFont="1" applyFill="1" applyBorder="1" applyAlignment="1">
      <alignment horizontal="center" vertical="center"/>
    </xf>
    <xf numFmtId="321" fontId="6" fillId="0" borderId="7" xfId="3" applyNumberFormat="1" applyFont="1" applyFill="1" applyBorder="1" applyAlignment="1">
      <alignment vertical="center"/>
    </xf>
    <xf numFmtId="3" fontId="28" fillId="0" borderId="7" xfId="0" applyNumberFormat="1" applyFont="1" applyFill="1" applyBorder="1" applyAlignment="1">
      <alignment vertical="center"/>
    </xf>
    <xf numFmtId="3" fontId="28" fillId="0" borderId="7" xfId="0" applyNumberFormat="1" applyFont="1" applyFill="1" applyBorder="1" applyAlignment="1">
      <alignment horizontal="center" vertical="center"/>
    </xf>
    <xf numFmtId="170" fontId="28" fillId="0" borderId="0" xfId="3" applyNumberFormat="1" applyFont="1" applyFill="1" applyAlignment="1">
      <alignment vertical="center"/>
    </xf>
    <xf numFmtId="171" fontId="6" fillId="4" borderId="7" xfId="3" applyNumberFormat="1" applyFont="1" applyFill="1" applyBorder="1" applyAlignment="1">
      <alignment vertical="center"/>
    </xf>
    <xf numFmtId="169" fontId="21" fillId="0" borderId="7" xfId="3" applyNumberFormat="1" applyFont="1" applyFill="1" applyBorder="1" applyAlignment="1">
      <alignment vertical="center"/>
    </xf>
    <xf numFmtId="169" fontId="33" fillId="0" borderId="7" xfId="3" applyNumberFormat="1" applyFont="1" applyFill="1" applyBorder="1" applyAlignment="1">
      <alignment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 wrapText="1"/>
    </xf>
    <xf numFmtId="0" fontId="33" fillId="0" borderId="7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vertical="center"/>
    </xf>
    <xf numFmtId="169" fontId="33" fillId="0" borderId="7" xfId="3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7" xfId="0" quotePrefix="1" applyFont="1" applyFill="1" applyBorder="1" applyAlignment="1">
      <alignment vertical="center" wrapText="1"/>
    </xf>
    <xf numFmtId="0" fontId="33" fillId="0" borderId="7" xfId="0" applyFont="1" applyFill="1" applyBorder="1" applyAlignment="1">
      <alignment horizontal="center" vertical="center" wrapText="1"/>
    </xf>
    <xf numFmtId="170" fontId="33" fillId="0" borderId="7" xfId="3" applyNumberFormat="1" applyFont="1" applyFill="1" applyBorder="1" applyAlignment="1">
      <alignment horizontal="center" vertical="center"/>
    </xf>
    <xf numFmtId="0" fontId="21" fillId="0" borderId="7" xfId="0" quotePrefix="1" applyFont="1" applyFill="1" applyBorder="1" applyAlignment="1">
      <alignment vertical="center" wrapText="1"/>
    </xf>
    <xf numFmtId="171" fontId="33" fillId="0" borderId="7" xfId="3" applyNumberFormat="1" applyFont="1" applyFill="1" applyBorder="1" applyAlignment="1">
      <alignment vertical="center"/>
    </xf>
    <xf numFmtId="170" fontId="30" fillId="0" borderId="7" xfId="3" applyNumberFormat="1" applyFont="1" applyFill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169" fontId="30" fillId="0" borderId="7" xfId="3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3" borderId="7" xfId="6" applyFont="1" applyFill="1" applyBorder="1" applyAlignment="1">
      <alignment horizontal="center" vertical="center"/>
    </xf>
    <xf numFmtId="0" fontId="30" fillId="3" borderId="7" xfId="6" applyFont="1" applyFill="1" applyBorder="1" applyAlignment="1">
      <alignment vertical="center"/>
    </xf>
    <xf numFmtId="0" fontId="33" fillId="3" borderId="7" xfId="6" applyFont="1" applyFill="1" applyBorder="1" applyAlignment="1">
      <alignment horizontal="center" vertical="center"/>
    </xf>
    <xf numFmtId="0" fontId="33" fillId="0" borderId="7" xfId="0" applyFont="1" applyBorder="1" applyAlignment="1">
      <alignment vertical="center"/>
    </xf>
    <xf numFmtId="169" fontId="33" fillId="0" borderId="7" xfId="3" applyFont="1" applyBorder="1" applyAlignment="1">
      <alignment vertical="center"/>
    </xf>
    <xf numFmtId="0" fontId="33" fillId="3" borderId="7" xfId="6" quotePrefix="1" applyFont="1" applyFill="1" applyBorder="1" applyAlignment="1">
      <alignment vertical="center"/>
    </xf>
    <xf numFmtId="0" fontId="33" fillId="3" borderId="7" xfId="6" applyFont="1" applyFill="1" applyBorder="1" applyAlignment="1">
      <alignment vertical="center"/>
    </xf>
    <xf numFmtId="170" fontId="33" fillId="0" borderId="7" xfId="3" applyNumberFormat="1" applyFont="1" applyBorder="1" applyAlignment="1">
      <alignment vertical="center"/>
    </xf>
    <xf numFmtId="0" fontId="33" fillId="3" borderId="7" xfId="6" quotePrefix="1" applyFont="1" applyFill="1" applyBorder="1" applyAlignment="1">
      <alignment vertical="center" wrapText="1"/>
    </xf>
    <xf numFmtId="169" fontId="6" fillId="0" borderId="7" xfId="0" applyNumberFormat="1" applyFont="1" applyFill="1" applyBorder="1" applyAlignment="1">
      <alignment vertical="center"/>
    </xf>
    <xf numFmtId="169" fontId="6" fillId="0" borderId="7" xfId="8683" applyNumberFormat="1" applyFont="1" applyFill="1" applyBorder="1" applyAlignment="1">
      <alignment vertical="center"/>
    </xf>
    <xf numFmtId="169" fontId="7" fillId="0" borderId="7" xfId="0" applyNumberFormat="1" applyFont="1" applyBorder="1" applyAlignment="1">
      <alignment vertical="center"/>
    </xf>
    <xf numFmtId="169" fontId="6" fillId="0" borderId="7" xfId="0" applyNumberFormat="1" applyFont="1" applyBorder="1" applyAlignment="1">
      <alignment vertical="center"/>
    </xf>
    <xf numFmtId="170" fontId="6" fillId="0" borderId="7" xfId="0" applyNumberFormat="1" applyFont="1" applyBorder="1" applyAlignment="1">
      <alignment vertical="center"/>
    </xf>
    <xf numFmtId="170" fontId="7" fillId="0" borderId="7" xfId="0" applyNumberFormat="1" applyFont="1" applyBorder="1" applyAlignment="1">
      <alignment vertical="center"/>
    </xf>
    <xf numFmtId="169" fontId="7" fillId="0" borderId="7" xfId="3" applyNumberFormat="1" applyFont="1" applyFill="1" applyBorder="1" applyAlignment="1">
      <alignment vertical="center"/>
    </xf>
    <xf numFmtId="170" fontId="3" fillId="0" borderId="3" xfId="3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4" fillId="0" borderId="1" xfId="7" applyBorder="1" applyAlignment="1">
      <alignment horizontal="center" vertical="center"/>
    </xf>
    <xf numFmtId="0" fontId="34" fillId="0" borderId="2" xfId="7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0" fontId="3" fillId="0" borderId="3" xfId="3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</cellXfs>
  <cellStyles count="8684">
    <cellStyle name="_x0001_" xfId="11"/>
    <cellStyle name="          _x000d_&#10;shell=progman.exe_x000d_&#10;m" xfId="12"/>
    <cellStyle name="          _x000d_&#10;shell=progman.exe_x000d_&#10;m 2" xfId="13"/>
    <cellStyle name="          _x000d_&#10;shell=progman.exe_x000d_&#10;m 2 2" xfId="14"/>
    <cellStyle name="_x000d_&#10;JournalTemplate=C:\COMFO\CTALK\JOURSTD.TPL_x000d_&#10;LbStateAddress=3 3 0 251 1 89 2 311_x000d_&#10;LbStateJou" xfId="15"/>
    <cellStyle name="# ##0" xfId="16"/>
    <cellStyle name="#,##0" xfId="17"/>
    <cellStyle name="%" xfId="18"/>
    <cellStyle name="." xfId="19"/>
    <cellStyle name=". 2" xfId="20"/>
    <cellStyle name=".d©y" xfId="21"/>
    <cellStyle name=".d©y 2" xfId="22"/>
    <cellStyle name="??" xfId="23"/>
    <cellStyle name="?? [0.00]_ Att. 1- Cover" xfId="24"/>
    <cellStyle name="?? [0]" xfId="25"/>
    <cellStyle name="?? [0] 2" xfId="26"/>
    <cellStyle name="?? [0] 3" xfId="27"/>
    <cellStyle name="?? 10" xfId="28"/>
    <cellStyle name="?? 11" xfId="29"/>
    <cellStyle name="?? 12" xfId="30"/>
    <cellStyle name="?? 13" xfId="31"/>
    <cellStyle name="?? 14" xfId="32"/>
    <cellStyle name="?? 15" xfId="33"/>
    <cellStyle name="?? 16" xfId="34"/>
    <cellStyle name="?? 17" xfId="35"/>
    <cellStyle name="?? 18" xfId="36"/>
    <cellStyle name="?? 19" xfId="37"/>
    <cellStyle name="?? 2" xfId="38"/>
    <cellStyle name="?? 20" xfId="39"/>
    <cellStyle name="?? 21" xfId="40"/>
    <cellStyle name="?? 22" xfId="41"/>
    <cellStyle name="?? 23" xfId="42"/>
    <cellStyle name="?? 24" xfId="43"/>
    <cellStyle name="?? 25" xfId="44"/>
    <cellStyle name="?? 26" xfId="45"/>
    <cellStyle name="?? 27" xfId="46"/>
    <cellStyle name="?? 28" xfId="47"/>
    <cellStyle name="?? 29" xfId="48"/>
    <cellStyle name="?? 3" xfId="49"/>
    <cellStyle name="?? 30" xfId="50"/>
    <cellStyle name="?? 31" xfId="51"/>
    <cellStyle name="?? 32" xfId="52"/>
    <cellStyle name="?? 33" xfId="53"/>
    <cellStyle name="?? 34" xfId="54"/>
    <cellStyle name="?? 35" xfId="55"/>
    <cellStyle name="?? 36" xfId="56"/>
    <cellStyle name="?? 37" xfId="57"/>
    <cellStyle name="?? 38" xfId="58"/>
    <cellStyle name="?? 39" xfId="59"/>
    <cellStyle name="?? 4" xfId="60"/>
    <cellStyle name="?? 40" xfId="61"/>
    <cellStyle name="?? 41" xfId="62"/>
    <cellStyle name="?? 42" xfId="63"/>
    <cellStyle name="?? 43" xfId="64"/>
    <cellStyle name="?? 44" xfId="65"/>
    <cellStyle name="?? 45" xfId="66"/>
    <cellStyle name="?? 46" xfId="67"/>
    <cellStyle name="?? 47" xfId="68"/>
    <cellStyle name="?? 48" xfId="69"/>
    <cellStyle name="?? 49" xfId="70"/>
    <cellStyle name="?? 5" xfId="71"/>
    <cellStyle name="?? 50" xfId="72"/>
    <cellStyle name="?? 51" xfId="73"/>
    <cellStyle name="?? 52" xfId="74"/>
    <cellStyle name="?? 53" xfId="75"/>
    <cellStyle name="?? 54" xfId="76"/>
    <cellStyle name="?? 55" xfId="77"/>
    <cellStyle name="?? 56" xfId="78"/>
    <cellStyle name="?? 57" xfId="79"/>
    <cellStyle name="?? 6" xfId="80"/>
    <cellStyle name="?? 7" xfId="81"/>
    <cellStyle name="?? 8" xfId="82"/>
    <cellStyle name="?? 9" xfId="83"/>
    <cellStyle name="?_x001d_??%U©÷u&amp;H©÷9_x0008_? s&#10;_x0007__x0001__x0001_" xfId="84"/>
    <cellStyle name="?_x001d_??%U©÷u&amp;H©÷9_x0008_? s&#10;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5"/>
    <cellStyle name="?_x001d_??%U²u&amp;H²9_x0008_? s&#10;_x0007__x0001__x0001_" xfId="86"/>
    <cellStyle name="???? [0.00]_      " xfId="87"/>
    <cellStyle name="??????" xfId="88"/>
    <cellStyle name="????[0]_Sheet1" xfId="89"/>
    <cellStyle name="????_      " xfId="90"/>
    <cellStyle name="???[0]_?? DI" xfId="91"/>
    <cellStyle name="???_?? DI" xfId="92"/>
    <cellStyle name="??[0]_BRE" xfId="93"/>
    <cellStyle name="??_      " xfId="94"/>
    <cellStyle name="??A? [0]_laroux_1_¸???™? " xfId="95"/>
    <cellStyle name="??A?_laroux_1_¸???™? " xfId="96"/>
    <cellStyle name="?¡±¢¥?_?¨ù??¢´¢¥_¢¬???¢â? " xfId="97"/>
    <cellStyle name="?”´?_?¼??¤´_¸???™? " xfId="98"/>
    <cellStyle name="?ðÇ%U?&amp;H?_x0008_?s&#10;_x0007__x0001__x0001_" xfId="99"/>
    <cellStyle name="?ðÇ%U?&amp;H?_x0008_?s&#10;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100"/>
    <cellStyle name="?I?I?_x0001_??j?_x0008_?h_x0001__x000c__x000c__x0002__x0002__x000c_!Comma [0]_Chi phÝ kh¸c_B¶ng 1 (2)?G_x001d_Comma [0]_Chi phÝ kh¸c_B¶ng 2?G$Comma [0]_Ch" xfId="101"/>
    <cellStyle name="?曹%U?&amp;H?_x0008_?s&#10;_x0007__x0001__x0001_" xfId="102"/>
    <cellStyle name="@ET_Style?.xl99" xfId="103"/>
    <cellStyle name="[0]_Chi phÝ kh¸c_V" xfId="104"/>
    <cellStyle name="_(DT Moi) PTVLMN" xfId="105"/>
    <cellStyle name="_(DT Moi) PTVLMN 2" xfId="106"/>
    <cellStyle name="_(DT Moi) PTVLMN_BIEU KE HOACH  2015 (KTN 6.11 sua)" xfId="107"/>
    <cellStyle name="_1 TONG HOP - CA NA" xfId="108"/>
    <cellStyle name="_13_Tra loi KH ben ngoai" xfId="109"/>
    <cellStyle name="_13_Tra loi KH ben ngoai 2" xfId="110"/>
    <cellStyle name="_Bang bieu" xfId="111"/>
    <cellStyle name="_Bang bieu 2" xfId="112"/>
    <cellStyle name="_Bang bieu 2 2" xfId="113"/>
    <cellStyle name="_Bang bieu_BIEU KE HOACH  2015 (KTN 6.11 sua)" xfId="114"/>
    <cellStyle name="_Bang Chi tieu (2)" xfId="115"/>
    <cellStyle name="_Bang Chi tieu (2) 2" xfId="8315"/>
    <cellStyle name="_Bang Chi tieu (2)?_x001c_Comma [0]_Chi phÝ kh¸c_Book1?!Comma [0]_Chi phÝ kh¸c_Liªn ChiÓu?b_x001e_Comma [0]_Chi" xfId="116"/>
    <cellStyle name="_Bang Chi tieu (2)?_x001c_Comma [0]_Chi phÝ kh¸c_Book1?!Comma [0]_Chi phÝ kh¸c_Liªn ChiÓu?b_x001e_Comma [0]_Chi 2" xfId="117"/>
    <cellStyle name="_Bang Chi tieu (2)?_x001c_Comma [0]_Chi phÝ kh¸c_Book1?!Comma [0]_Chi phÝ kh¸c_Liªn ChiÓu?b_x001e_Comma [0]_Chi 2 2" xfId="118"/>
    <cellStyle name="_Bang Chi tieu (2)?_x001c_Comma [0]_Chi phÝ kh¸c_Book1?!Comma [0]_Chi phÝ kh¸c_Liªn ChiÓu?b_x001e_Comma [0]_Chi_BIEU KE HOACH  2015 (KTN 6.11 sua)" xfId="119"/>
    <cellStyle name="_Bao cao danh muc cac cong trinh tren dia ban huyen 4-2010" xfId="120"/>
    <cellStyle name="_Bao cao tai NPP PHAN DUNG 22-7" xfId="121"/>
    <cellStyle name="_Bao cao tai NPP PHAN DUNG 22-7 2" xfId="122"/>
    <cellStyle name="_Bao cao tai NPP PHAN DUNG 22-7_BIEU KE HOACH  2015 (KTN 6.11 sua)" xfId="123"/>
    <cellStyle name="_BAO CAO THUE T09- 2007(h)" xfId="124"/>
    <cellStyle name="_BAO GIA NGAY 24-10-08 (co dam)" xfId="125"/>
    <cellStyle name="_Bieu bao cao giam sat 6 thang 2011" xfId="126"/>
    <cellStyle name="_Bieu chi tieu KH 2014 (Huy-04-11)" xfId="127"/>
    <cellStyle name="_bieu tong hop lai kh von 2011 gui phong TH-KTDN" xfId="129"/>
    <cellStyle name="_BIEU THAM TRA " xfId="128"/>
    <cellStyle name="_BIỂU TỔNG HỢP LẦN CUỐI SỬA THEO NGHI QUYẾT SỐ 81" xfId="130"/>
    <cellStyle name="_Book1" xfId="131"/>
    <cellStyle name="_Book1 2" xfId="132"/>
    <cellStyle name="_Book1_1" xfId="133"/>
    <cellStyle name="_Book1_1 2" xfId="134"/>
    <cellStyle name="_Book1_1_Bao cao 9 thang  XDCB" xfId="135"/>
    <cellStyle name="_Book1_1_Bao cao phòng lao động phụ lục 3" xfId="136"/>
    <cellStyle name="_Book1_1_Book1" xfId="137"/>
    <cellStyle name="_Book1_1_Book1 2" xfId="138"/>
    <cellStyle name="_Book1_1_Book1 2 2" xfId="139"/>
    <cellStyle name="_Book1_1_Book1_BIEU KE HOACH  2015 (KTN 6.11 sua)" xfId="140"/>
    <cellStyle name="_Book1_1_KH Von 2012 gui BKH 1" xfId="141"/>
    <cellStyle name="_Book1_1_KH Von 2012 gui BKH 2" xfId="142"/>
    <cellStyle name="_Book1_1_Ra soat KH von 2011 (Huy-11-11-11)" xfId="143"/>
    <cellStyle name="_Book1_1_Ra soat KH von 2011 (Huy-11-11-11) 2" xfId="144"/>
    <cellStyle name="_Book1_1_Ra soat KH von 2011 (Huy-11-11-11) 2 2" xfId="145"/>
    <cellStyle name="_Book1_1_Ra soat KH von 2011 (Huy-11-11-11)_BIEU KE HOACH  2015 (KTN 6.11 sua)" xfId="146"/>
    <cellStyle name="_Book1_1_Viec Huy dang lam" xfId="147"/>
    <cellStyle name="_Book1_2" xfId="148"/>
    <cellStyle name="_Book1_2 2" xfId="149"/>
    <cellStyle name="_Book1_2 3" xfId="150"/>
    <cellStyle name="_Book1_2_BIEU KE HOACH  2015 (KTN 6.11 sua)" xfId="151"/>
    <cellStyle name="_Book1_2_dự toán 30a 2013" xfId="152"/>
    <cellStyle name="_Book1_2_Ke hoach 2010 (theo doi 11-8-2010)" xfId="153"/>
    <cellStyle name="_Book1_2_Ra soat KH von 2011 (Huy-11-11-11)" xfId="154"/>
    <cellStyle name="_Book1_2_Ra soat KH von 2011 (Huy-11-11-11) 2" xfId="155"/>
    <cellStyle name="_Book1_2_Ra soat KH von 2011 (Huy-11-11-11) 2 2" xfId="156"/>
    <cellStyle name="_Book1_2_Ra soat KH von 2011 (Huy-11-11-11)_BIEU KE HOACH  2015 (KTN 6.11 sua)" xfId="157"/>
    <cellStyle name="_Book1_2_Viec Huy dang lam" xfId="158"/>
    <cellStyle name="_Book1_Bieu chi tieu KH 2014 (Huy-04-11)" xfId="159"/>
    <cellStyle name="_Book1_BIỂU TỔNG HỢP LẦN CUỐI SỬA THEO NGHI QUYẾT SỐ 81" xfId="160"/>
    <cellStyle name="_Book1_dự toán 30a 2013" xfId="161"/>
    <cellStyle name="_Book1_Kh ql62 (2010) 11-09" xfId="162"/>
    <cellStyle name="_Book1_Ra soat KH von 2011 (Huy-11-11-11)" xfId="163"/>
    <cellStyle name="_Book1_Ra soat KH von 2011 (Huy-11-11-11) 2" xfId="164"/>
    <cellStyle name="_Book1_Ra soat KH von 2011 (Huy-11-11-11)_BIEU KE HOACH  2015 (KTN 6.11 sua)" xfId="165"/>
    <cellStyle name="_Book1_Viec Huy dang lam" xfId="166"/>
    <cellStyle name="_Book1_Viec Huy dang lam_CT 134" xfId="167"/>
    <cellStyle name="_C.cong+B.luong-Sanluong" xfId="168"/>
    <cellStyle name="_Copy of Biểu BC điều chỉnh chỉ tiêu NN các huyện chia tách 404 ngay 23.5" xfId="173"/>
    <cellStyle name="_Copy of KH PHAN BO VON ĐỐI ỨNG NAM 2011 (30 TY phuong án gop WB)" xfId="174"/>
    <cellStyle name="_Chi tieu KH nam 2009" xfId="169"/>
    <cellStyle name="_Chi tieu KH nam 2009 2" xfId="170"/>
    <cellStyle name="_Chi tieu KH nam 2009_BIEU KE HOACH  2015 (KTN 6.11 sua)" xfId="171"/>
    <cellStyle name="_Chuẩn bị đầu tư 2011 (sep Hung)" xfId="172"/>
    <cellStyle name="_dang vien mói" xfId="175"/>
    <cellStyle name="_Danh sach CBNV" xfId="176"/>
    <cellStyle name="_Danh Sach ho ngheo" xfId="177"/>
    <cellStyle name="_Danh Sach ho ngheo 2" xfId="178"/>
    <cellStyle name="_DM 1" xfId="179"/>
    <cellStyle name="_DM 1 2" xfId="180"/>
    <cellStyle name="_DM 1_BIEU KE HOACH  2015 (KTN 6.11 sua)" xfId="181"/>
    <cellStyle name="_DO-D1500-KHONG CO TRONG DT" xfId="182"/>
    <cellStyle name="_DT 1751 Muong Khoa" xfId="183"/>
    <cellStyle name="_DT 1751 Muong Khoa 2" xfId="184"/>
    <cellStyle name="_DT 1751 Muong Khoa 2 2" xfId="185"/>
    <cellStyle name="_DT 1751 Muong Khoa_BIEU KE HOACH  2015 (KTN 6.11 sua)" xfId="186"/>
    <cellStyle name="_DT Nam vai" xfId="187"/>
    <cellStyle name="_DT Nam vai 2" xfId="188"/>
    <cellStyle name="_DT Nam vai_bieu ke hoach dau thau" xfId="189"/>
    <cellStyle name="_DT Nam vai_bieu ke hoach dau thau 2" xfId="190"/>
    <cellStyle name="_DT Nam vai_bieu ke hoach dau thau 2 2" xfId="191"/>
    <cellStyle name="_DT Nam vai_bieu ke hoach dau thau truong mam non SKH" xfId="192"/>
    <cellStyle name="_DT Nam vai_bieu ke hoach dau thau truong mam non SKH 2" xfId="193"/>
    <cellStyle name="_DT Nam vai_bieu ke hoach dau thau truong mam non SKH 2 2" xfId="194"/>
    <cellStyle name="_DT Nam vai_bieu ke hoach dau thau truong mam non SKH_BIEU KE HOACH  2015 (KTN 6.11 sua)" xfId="195"/>
    <cellStyle name="_DT Nam vai_bieu ke hoach dau thau_BIEU KE HOACH  2015 (KTN 6.11 sua)" xfId="196"/>
    <cellStyle name="_DT Nam vai_Book1" xfId="197"/>
    <cellStyle name="_DT Nam vai_Book1 2" xfId="198"/>
    <cellStyle name="_DT Nam vai_Book1_CT 134" xfId="199"/>
    <cellStyle name="_DT Nam vai_CT 134" xfId="200"/>
    <cellStyle name="_DT Nam vai_DTTD chieng chan Tham lai 29-9-2009" xfId="201"/>
    <cellStyle name="_DT Nam vai_DTTD chieng chan Tham lai 29-9-2009 2" xfId="202"/>
    <cellStyle name="_DT Nam vai_DTTD chieng chan Tham lai 29-9-2009_CT 134" xfId="203"/>
    <cellStyle name="_DT Nam vai_Ke hoach 2010 (theo doi 11-8-2010)" xfId="204"/>
    <cellStyle name="_DT Nam vai_Ke hoach 2010 (theo doi 11-8-2010) 2" xfId="205"/>
    <cellStyle name="_DT Nam vai_Ke hoach 2010 (theo doi 11-8-2010) 2 2" xfId="206"/>
    <cellStyle name="_DT Nam vai_Ke hoach 2010 (theo doi 11-8-2010)_BIEU KE HOACH  2015 (KTN 6.11 sua)" xfId="207"/>
    <cellStyle name="_DT Nam vai_ke hoach dau thau 30-6-2010" xfId="208"/>
    <cellStyle name="_DT Nam vai_ke hoach dau thau 30-6-2010 2" xfId="209"/>
    <cellStyle name="_DT Nam vai_ke hoach dau thau 30-6-2010 2 2" xfId="210"/>
    <cellStyle name="_DT Nam vai_ke hoach dau thau 30-6-2010_BIEU KE HOACH  2015 (KTN 6.11 sua)" xfId="211"/>
    <cellStyle name="_DT Nam vai_QD ke hoach dau thau" xfId="212"/>
    <cellStyle name="_DT Nam vai_QD ke hoach dau thau 2" xfId="213"/>
    <cellStyle name="_DT Nam vai_QD ke hoach dau thau 2 2" xfId="214"/>
    <cellStyle name="_DT Nam vai_QD ke hoach dau thau_BIEU KE HOACH  2015 (KTN 6.11 sua)" xfId="215"/>
    <cellStyle name="_DT Nam vai_tinh toan hoang ha" xfId="216"/>
    <cellStyle name="_DT Nam vai_tinh toan hoang ha 2" xfId="217"/>
    <cellStyle name="_DT Nam vai_tinh toan hoang ha 2 2" xfId="218"/>
    <cellStyle name="_DT Nam vai_tinh toan hoang ha_BIEU KE HOACH  2015 (KTN 6.11 sua)" xfId="219"/>
    <cellStyle name="_DT truong THPT  quyet thang tinh 04-3-09" xfId="220"/>
    <cellStyle name="_DTnha cong vu Dung C" xfId="221"/>
    <cellStyle name="_Du toan" xfId="223"/>
    <cellStyle name="_Du toan 2" xfId="8316"/>
    <cellStyle name="_Du toan_bieu ke hoach dau thau" xfId="225"/>
    <cellStyle name="_Du toan_bieu ke hoach dau thau truong mam non SKH" xfId="226"/>
    <cellStyle name="_Du toan_bieu tong hop lai kh von 2011 gui phong TH-KTDN" xfId="227"/>
    <cellStyle name="_Du toan_Book1" xfId="228"/>
    <cellStyle name="_Du toan_Book1_Ke hoach 2010 (theo doi 11-8-2010)" xfId="229"/>
    <cellStyle name="_Du toan_Book1_ke hoach dau thau 30-6-2010" xfId="230"/>
    <cellStyle name="_Du toan_Copy of KH PHAN BO VON ĐỐI ỨNG NAM 2011 (30 TY phuong án gop WB)" xfId="231"/>
    <cellStyle name="_Du toan_DTTD chieng chan Tham lai 29-9-2009" xfId="232"/>
    <cellStyle name="_Du toan_Du toan nuoc San Thang (GD2)" xfId="234"/>
    <cellStyle name="_Du toan_dự toán 30a 2013" xfId="233"/>
    <cellStyle name="_Du toan_Ke hoach 2010 (theo doi 11-8-2010)" xfId="235"/>
    <cellStyle name="_Du toan_ke hoach dau thau 30-6-2010" xfId="236"/>
    <cellStyle name="_Du toan_KH Von 2012 gui BKH 1" xfId="237"/>
    <cellStyle name="_Du toan_phân loại nguồn vốn" xfId="238"/>
    <cellStyle name="_Du toan_QD ke hoach dau thau" xfId="239"/>
    <cellStyle name="_Du toan_tinh toan hoang ha" xfId="240"/>
    <cellStyle name="_Du toan_Tong von ĐTPT" xfId="241"/>
    <cellStyle name="_DU THAO BCKT LChâu" xfId="222"/>
    <cellStyle name="_DUTOAN goi 20(PTNT)" xfId="242"/>
    <cellStyle name="_DUTOAN goi 20(PTNT) 2" xfId="243"/>
    <cellStyle name="_DUTOAN goi 20(PTNT)_BIEU KE HOACH  2015 (KTN 6.11 sua)" xfId="244"/>
    <cellStyle name="_DuToan92009Luong650" xfId="245"/>
    <cellStyle name="_DuToan92009Luong650 2" xfId="246"/>
    <cellStyle name="_DuToan92009Luong650_BIEU KE HOACH  2015 (KTN 6.11 sua)" xfId="247"/>
    <cellStyle name="_Duyet TK thay đôi" xfId="248"/>
    <cellStyle name="_Duyet TK thay đôi 2" xfId="249"/>
    <cellStyle name="_Duyet TK thay đôi_BIEU KE HOACH  2015 (KTN 6.11 sua)" xfId="250"/>
    <cellStyle name="_dự toán 30a 2013" xfId="224"/>
    <cellStyle name="_F4-6" xfId="251"/>
    <cellStyle name="_F4-6 2" xfId="252"/>
    <cellStyle name="_F4-6_BIEU KE HOACH  2015 (KTN 6.11 sua)" xfId="253"/>
    <cellStyle name="_GOITHAUSO2" xfId="254"/>
    <cellStyle name="_GOITHAUSO3" xfId="255"/>
    <cellStyle name="_GOITHAUSO4" xfId="256"/>
    <cellStyle name="_Gui Phai TTra TRUONG PTTH Ka Lang Hieu bo+Phu 17-8-09-" xfId="257"/>
    <cellStyle name="_HaHoa_TDT_DienCSang" xfId="258"/>
    <cellStyle name="_HaHoa_TDT_DienCSang 2" xfId="259"/>
    <cellStyle name="_HaHoa19-5-07" xfId="260"/>
    <cellStyle name="_HaHoa19-5-07 2" xfId="261"/>
    <cellStyle name="_Ke hoach 2010 ngay 14.4.10" xfId="262"/>
    <cellStyle name="_Ke hoach 2010 ngay 14.4.10 2" xfId="263"/>
    <cellStyle name="_Ke hoach 2010 ngay 14.4.10_BIEU KE HOACH  2015 (KTN 6.11 sua)" xfId="264"/>
    <cellStyle name="_Ke hoạch thuc hien goi thau" xfId="265"/>
    <cellStyle name="_KT (2)" xfId="267"/>
    <cellStyle name="_KT (2)_1" xfId="268"/>
    <cellStyle name="_KT (2)_2" xfId="269"/>
    <cellStyle name="_KT (2)_2_TG-TH" xfId="270"/>
    <cellStyle name="_KT (2)_2_TG-TH_BANG TONG HOP TINH HINH THANH QUYET TOAN (MOI I)" xfId="271"/>
    <cellStyle name="_KT (2)_2_TG-TH_BAO GIA NGAY 24-10-08 (co dam)" xfId="272"/>
    <cellStyle name="_KT (2)_2_TG-TH_BIỂU TỔNG HỢP LẦN CUỐI SỬA THEO NGHI QUYẾT SỐ 81" xfId="273"/>
    <cellStyle name="_KT (2)_2_TG-TH_Book1" xfId="274"/>
    <cellStyle name="_KT (2)_2_TG-TH_Book1_1" xfId="275"/>
    <cellStyle name="_KT (2)_2_TG-TH_CAU Khanh Nam(Thi Cong)" xfId="276"/>
    <cellStyle name="_KT (2)_2_TG-TH_DU TRU VAT TU" xfId="277"/>
    <cellStyle name="_KT (2)_2_TG-TH_Ket du ung NS" xfId="278"/>
    <cellStyle name="_KT (2)_2_TG-TH_KH Von 2012 gui BKH 1" xfId="279"/>
    <cellStyle name="_KT (2)_2_TG-TH_KH Von 2012 gui BKH 2" xfId="280"/>
    <cellStyle name="_KT (2)_2_TG-TH_ÿÿÿÿÿ" xfId="281"/>
    <cellStyle name="_KT (2)_3" xfId="282"/>
    <cellStyle name="_KT (2)_3_TG-TH" xfId="283"/>
    <cellStyle name="_KT (2)_3_TG-TH_Ket du ung NS" xfId="284"/>
    <cellStyle name="_KT (2)_3_TG-TH_KH Von 2012 gui BKH 1" xfId="285"/>
    <cellStyle name="_KT (2)_3_TG-TH_KH Von 2012 gui BKH 2" xfId="286"/>
    <cellStyle name="_KT (2)_3_TG-TH_PERSONAL" xfId="287"/>
    <cellStyle name="_KT (2)_3_TG-TH_PERSONAL_Book1" xfId="288"/>
    <cellStyle name="_KT (2)_3_TG-TH_PERSONAL_Tong hop KHCB 2001" xfId="289"/>
    <cellStyle name="_KT (2)_4" xfId="290"/>
    <cellStyle name="_KT (2)_4_BANG TONG HOP TINH HINH THANH QUYET TOAN (MOI I)" xfId="291"/>
    <cellStyle name="_KT (2)_4_BAO GIA NGAY 24-10-08 (co dam)" xfId="292"/>
    <cellStyle name="_KT (2)_4_BIỂU TỔNG HỢP LẦN CUỐI SỬA THEO NGHI QUYẾT SỐ 81" xfId="293"/>
    <cellStyle name="_KT (2)_4_Book1" xfId="294"/>
    <cellStyle name="_KT (2)_4_Book1_1" xfId="295"/>
    <cellStyle name="_KT (2)_4_CAU Khanh Nam(Thi Cong)" xfId="296"/>
    <cellStyle name="_KT (2)_4_DU TRU VAT TU" xfId="297"/>
    <cellStyle name="_KT (2)_4_Ket du ung NS" xfId="298"/>
    <cellStyle name="_KT (2)_4_KH Von 2012 gui BKH 1" xfId="299"/>
    <cellStyle name="_KT (2)_4_KH Von 2012 gui BKH 2" xfId="300"/>
    <cellStyle name="_KT (2)_4_TG-TH" xfId="301"/>
    <cellStyle name="_KT (2)_4_ÿÿÿÿÿ" xfId="302"/>
    <cellStyle name="_KT (2)_5" xfId="303"/>
    <cellStyle name="_KT (2)_5_BANG TONG HOP TINH HINH THANH QUYET TOAN (MOI I)" xfId="304"/>
    <cellStyle name="_KT (2)_5_BAO GIA NGAY 24-10-08 (co dam)" xfId="305"/>
    <cellStyle name="_KT (2)_5_BIỂU TỔNG HỢP LẦN CUỐI SỬA THEO NGHI QUYẾT SỐ 81" xfId="306"/>
    <cellStyle name="_KT (2)_5_Book1" xfId="307"/>
    <cellStyle name="_KT (2)_5_Book1_1" xfId="308"/>
    <cellStyle name="_KT (2)_5_CAU Khanh Nam(Thi Cong)" xfId="309"/>
    <cellStyle name="_KT (2)_5_DU TRU VAT TU" xfId="310"/>
    <cellStyle name="_KT (2)_5_Ket du ung NS" xfId="311"/>
    <cellStyle name="_KT (2)_5_KH Von 2012 gui BKH 1" xfId="312"/>
    <cellStyle name="_KT (2)_5_KH Von 2012 gui BKH 2" xfId="313"/>
    <cellStyle name="_KT (2)_5_ÿÿÿÿÿ" xfId="314"/>
    <cellStyle name="_KT (2)_Ket du ung NS" xfId="315"/>
    <cellStyle name="_KT (2)_KH Von 2012 gui BKH 1" xfId="316"/>
    <cellStyle name="_KT (2)_KH Von 2012 gui BKH 2" xfId="317"/>
    <cellStyle name="_KT (2)_PERSONAL" xfId="318"/>
    <cellStyle name="_KT (2)_PERSONAL_Book1" xfId="319"/>
    <cellStyle name="_KT (2)_PERSONAL_Tong hop KHCB 2001" xfId="320"/>
    <cellStyle name="_KT (2)_TG-TH" xfId="321"/>
    <cellStyle name="_KT_TG" xfId="322"/>
    <cellStyle name="_KT_TG_1" xfId="323"/>
    <cellStyle name="_KT_TG_1_BANG TONG HOP TINH HINH THANH QUYET TOAN (MOI I)" xfId="324"/>
    <cellStyle name="_KT_TG_1_BAO GIA NGAY 24-10-08 (co dam)" xfId="325"/>
    <cellStyle name="_KT_TG_1_BIỂU TỔNG HỢP LẦN CUỐI SỬA THEO NGHI QUYẾT SỐ 81" xfId="326"/>
    <cellStyle name="_KT_TG_1_Book1" xfId="327"/>
    <cellStyle name="_KT_TG_1_Book1_1" xfId="328"/>
    <cellStyle name="_KT_TG_1_CAU Khanh Nam(Thi Cong)" xfId="329"/>
    <cellStyle name="_KT_TG_1_DU TRU VAT TU" xfId="330"/>
    <cellStyle name="_KT_TG_1_Ket du ung NS" xfId="331"/>
    <cellStyle name="_KT_TG_1_KH Von 2012 gui BKH 1" xfId="332"/>
    <cellStyle name="_KT_TG_1_KH Von 2012 gui BKH 2" xfId="333"/>
    <cellStyle name="_KT_TG_1_ÿÿÿÿÿ" xfId="334"/>
    <cellStyle name="_KT_TG_2" xfId="335"/>
    <cellStyle name="_KT_TG_2_BANG TONG HOP TINH HINH THANH QUYET TOAN (MOI I)" xfId="336"/>
    <cellStyle name="_KT_TG_2_BAO GIA NGAY 24-10-08 (co dam)" xfId="337"/>
    <cellStyle name="_KT_TG_2_BIỂU TỔNG HỢP LẦN CUỐI SỬA THEO NGHI QUYẾT SỐ 81" xfId="338"/>
    <cellStyle name="_KT_TG_2_Book1" xfId="339"/>
    <cellStyle name="_KT_TG_2_Book1_1" xfId="340"/>
    <cellStyle name="_KT_TG_2_CAU Khanh Nam(Thi Cong)" xfId="341"/>
    <cellStyle name="_KT_TG_2_DU TRU VAT TU" xfId="342"/>
    <cellStyle name="_KT_TG_2_Ket du ung NS" xfId="343"/>
    <cellStyle name="_KT_TG_2_KH Von 2012 gui BKH 1" xfId="344"/>
    <cellStyle name="_KT_TG_2_KH Von 2012 gui BKH 2" xfId="345"/>
    <cellStyle name="_KT_TG_2_ÿÿÿÿÿ" xfId="346"/>
    <cellStyle name="_KT_TG_3" xfId="347"/>
    <cellStyle name="_KT_TG_4" xfId="348"/>
    <cellStyle name="_Kh ql62 (2010) 11-09" xfId="266"/>
    <cellStyle name="_LuuNgay24-07-2006Bao cao tai NPP PHAN DUNG 22-7" xfId="349"/>
    <cellStyle name="_LuuNgay24-07-2006Bao cao tai NPP PHAN DUNG 22-7 2" xfId="350"/>
    <cellStyle name="_LuuNgay24-07-2006Bao cao tai NPP PHAN DUNG 22-7_BIEU KE HOACH  2015 (KTN 6.11 sua)" xfId="351"/>
    <cellStyle name="_MauThanTKKT-goi7-DonGia2143(vl t7)" xfId="352"/>
    <cellStyle name="_MauThanTKKT-goi7-DonGia2143(vl t7) 2" xfId="353"/>
    <cellStyle name="_MauThanTKKT-goi7-DonGia2143(vl t7)_BIEU KE HOACH  2015 (KTN 6.11 sua)" xfId="354"/>
    <cellStyle name="_Nhu cau von ung truoc 2011 Tha h Hoa + Nge An gui TW" xfId="355"/>
    <cellStyle name="_Nhu cau von ung truoc 2011 Tha h Hoa + Nge An gui TW 2" xfId="356"/>
    <cellStyle name="_Nhu cau von ung truoc 2011 Tha h Hoa + Nge An gui TW_BIEU KE HOACH  2015 (KTN 6.11 sua)" xfId="357"/>
    <cellStyle name="_PERSONAL" xfId="358"/>
    <cellStyle name="_PERSONAL_Book1" xfId="359"/>
    <cellStyle name="_PERSONAL_Tong hop KHCB 2001" xfId="360"/>
    <cellStyle name="_Phan bo" xfId="361"/>
    <cellStyle name="_Phan bo 2" xfId="362"/>
    <cellStyle name="_Phan bo_BIEU KE HOACH  2015 (KTN 6.11 sua)" xfId="363"/>
    <cellStyle name="_Phan pha do" xfId="364"/>
    <cellStyle name="_Phụ biểu 09a" xfId="365"/>
    <cellStyle name="_Phụ biểu 09b" xfId="366"/>
    <cellStyle name="_Q TOAN  SCTX QL.62 QUI I ( oanh)" xfId="367"/>
    <cellStyle name="_Q TOAN  SCTX QL.62 QUI II ( oanh)" xfId="368"/>
    <cellStyle name="_QĐ 980" xfId="369"/>
    <cellStyle name="_QT SCTXQL62_QT1 (Cty QL)" xfId="370"/>
    <cellStyle name="_Ra soat KH von 2011 (Huy-11-11-11)" xfId="371"/>
    <cellStyle name="_Ra soat KH von 2011 (Huy-11-11-11) 2" xfId="372"/>
    <cellStyle name="_Ra soat KH von 2011 (Huy-11-11-11)_BIEU KE HOACH  2015 (KTN 6.11 sua)" xfId="373"/>
    <cellStyle name="_Sheet1" xfId="374"/>
    <cellStyle name="_Sheet2" xfId="375"/>
    <cellStyle name="_SO T11" xfId="376"/>
    <cellStyle name="_TG-TH" xfId="377"/>
    <cellStyle name="_TG-TH_1" xfId="378"/>
    <cellStyle name="_TG-TH_1_BANG TONG HOP TINH HINH THANH QUYET TOAN (MOI I)" xfId="379"/>
    <cellStyle name="_TG-TH_1_BAO GIA NGAY 24-10-08 (co dam)" xfId="380"/>
    <cellStyle name="_TG-TH_1_BIỂU TỔNG HỢP LẦN CUỐI SỬA THEO NGHI QUYẾT SỐ 81" xfId="381"/>
    <cellStyle name="_TG-TH_1_Book1" xfId="382"/>
    <cellStyle name="_TG-TH_1_Book1_1" xfId="383"/>
    <cellStyle name="_TG-TH_1_CAU Khanh Nam(Thi Cong)" xfId="384"/>
    <cellStyle name="_TG-TH_1_DU TRU VAT TU" xfId="385"/>
    <cellStyle name="_TG-TH_1_Ket du ung NS" xfId="386"/>
    <cellStyle name="_TG-TH_1_KH Von 2012 gui BKH 1" xfId="387"/>
    <cellStyle name="_TG-TH_1_KH Von 2012 gui BKH 2" xfId="388"/>
    <cellStyle name="_TG-TH_1_ÿÿÿÿÿ" xfId="389"/>
    <cellStyle name="_TG-TH_2" xfId="390"/>
    <cellStyle name="_TG-TH_2_BANG TONG HOP TINH HINH THANH QUYET TOAN (MOI I)" xfId="391"/>
    <cellStyle name="_TG-TH_2_BAO GIA NGAY 24-10-08 (co dam)" xfId="392"/>
    <cellStyle name="_TG-TH_2_BIỂU TỔNG HỢP LẦN CUỐI SỬA THEO NGHI QUYẾT SỐ 81" xfId="393"/>
    <cellStyle name="_TG-TH_2_Book1" xfId="394"/>
    <cellStyle name="_TG-TH_2_Book1_1" xfId="395"/>
    <cellStyle name="_TG-TH_2_CAU Khanh Nam(Thi Cong)" xfId="396"/>
    <cellStyle name="_TG-TH_2_DU TRU VAT TU" xfId="397"/>
    <cellStyle name="_TG-TH_2_Ket du ung NS" xfId="398"/>
    <cellStyle name="_TG-TH_2_KH Von 2012 gui BKH 1" xfId="399"/>
    <cellStyle name="_TG-TH_2_KH Von 2012 gui BKH 2" xfId="400"/>
    <cellStyle name="_TG-TH_2_ÿÿÿÿÿ" xfId="401"/>
    <cellStyle name="_TG-TH_3" xfId="402"/>
    <cellStyle name="_TG-TH_4" xfId="403"/>
    <cellStyle name="_tien luong" xfId="406"/>
    <cellStyle name="_Tien luong chuan 01" xfId="407"/>
    <cellStyle name="_Tong dutoan PP LAHAI" xfId="408"/>
    <cellStyle name="_Tong hop  " xfId="409"/>
    <cellStyle name="_Tong hop DS" xfId="410"/>
    <cellStyle name="_Tong hop DS 2" xfId="8317"/>
    <cellStyle name="_Tong hop DS_CT 134" xfId="411"/>
    <cellStyle name="_Tong hop may cheu nganh 1" xfId="412"/>
    <cellStyle name="_Tong hop ve 30a" xfId="413"/>
    <cellStyle name="_Tong hop ve 30a 2" xfId="414"/>
    <cellStyle name="_Tong hop ve 30a_BIEU KE HOACH  2015 (KTN 6.11 sua)" xfId="415"/>
    <cellStyle name="_Tong von ĐTPT" xfId="416"/>
    <cellStyle name="_Tong von ĐTPT 2" xfId="417"/>
    <cellStyle name="_Tong von ĐTPT 2 2" xfId="418"/>
    <cellStyle name="_Tong von ĐTPT_BIEU KE HOACH  2015 (KTN 6.11 sua)" xfId="419"/>
    <cellStyle name="_TU VAN THUY LOI THAM  PHE" xfId="420"/>
    <cellStyle name="_TU VAN THUY LOI THAM  PHE 2" xfId="421"/>
    <cellStyle name="_TU VAN THUY LOI THAM  PHE_BIEU KE HOACH  2015 (KTN 6.11 sua)" xfId="422"/>
    <cellStyle name="_TH hien trang MM thi tran TD" xfId="404"/>
    <cellStyle name="_Theo doi tien do cong viec Nam 2009" xfId="405"/>
    <cellStyle name="_ung truoc 2011 NSTW Thanh Hoa + Nge An gui Thu 12-5" xfId="423"/>
    <cellStyle name="_ung truoc 2011 NSTW Thanh Hoa + Nge An gui Thu 12-5 2" xfId="424"/>
    <cellStyle name="_ung truoc 2011 NSTW Thanh Hoa + Nge An gui Thu 12-5_BIEU KE HOACH  2015 (KTN 6.11 sua)" xfId="425"/>
    <cellStyle name="_ung truoc cua long an (6-5-2010)" xfId="426"/>
    <cellStyle name="_Ung von nam 2011 vung TNB - Doan Cong tac (12-5-2010)" xfId="427"/>
    <cellStyle name="_Ung von nam 2011 vung TNB - Doan Cong tac (12-5-2010) 2" xfId="428"/>
    <cellStyle name="_Ung von nam 2011 vung TNB - Doan Cong tac (12-5-2010) 2 2" xfId="429"/>
    <cellStyle name="_Ung von nam 2011 vung TNB - Doan Cong tac (12-5-2010)_BIEU KE HOACH  2015 (KTN 6.11 sua)" xfId="430"/>
    <cellStyle name="_Ung von nam 2011 vung TNB - Doan Cong tac (12-5-2010)_CT 134" xfId="431"/>
    <cellStyle name="_Ung von nam 2011 vung TNB - Doan Cong tac (12-5-2010)_Ke hoach 2011(15-7)" xfId="432"/>
    <cellStyle name="_Ung von nam 2011 vung TNB - Doan Cong tac (12-5-2010)_Ke hoach 2011(15-7) 2" xfId="433"/>
    <cellStyle name="_Ung von nam 2011 vung TNB - Doan Cong tac (12-5-2010)_Ke hoach 2011(15-7) 2 2" xfId="434"/>
    <cellStyle name="_Ung von nam 2011 vung TNB - Doan Cong tac (12-5-2010)_Ke hoach 2011(15-7)_BIEU KE HOACH  2015 (KTN 6.11 sua)" xfId="435"/>
    <cellStyle name="_Ung von nam 2011 vung TNB - Doan Cong tac (12-5-2010)_Ke hoach 2011(15-7)_CT 134" xfId="436"/>
    <cellStyle name="_Ung von nam 2011 vung TNB - Doan Cong tac (12-5-2010)_KH Von 2012 gui BKH 2" xfId="437"/>
    <cellStyle name="_Ung von nam 2011 vung TNB - Doan Cong tac (12-5-2010)_KH Von 2012 gui BKH 2 2" xfId="438"/>
    <cellStyle name="_Ung von nam 2011 vung TNB - Doan Cong tac (12-5-2010)_KH Von 2012 gui BKH 2 2 2" xfId="439"/>
    <cellStyle name="_Ung von nam 2011 vung TNB - Doan Cong tac (12-5-2010)_KH Von 2012 gui BKH 2_BIEU KE HOACH  2015 (KTN 6.11 sua)" xfId="440"/>
    <cellStyle name="_Ung von nam 2011 vung TNB - Doan Cong tac (12-5-2010)_KH Von 2012 gui BKH 2_CT 134" xfId="441"/>
    <cellStyle name="_Viec Huy dang lam" xfId="442"/>
    <cellStyle name="_Viec Huy dang lam 2" xfId="443"/>
    <cellStyle name="_VINAMILK" xfId="444"/>
    <cellStyle name="_VINAMILK 2" xfId="445"/>
    <cellStyle name="_VINAMILK 2 2" xfId="446"/>
    <cellStyle name="_VINAMILK_BIEU KE HOACH  2015 (KTN 6.11 sua)" xfId="447"/>
    <cellStyle name="_VINAMILK_CT 134" xfId="448"/>
    <cellStyle name="_ÿÿÿÿÿ" xfId="449"/>
    <cellStyle name="_ÿÿÿÿÿ 2" xfId="450"/>
    <cellStyle name="_ÿÿÿÿÿ_BIEU KE HOACH  2015 (KTN 6.11 sua)" xfId="451"/>
    <cellStyle name="_ÿÿÿÿÿ_Kh ql62 (2010) 11-09" xfId="452"/>
    <cellStyle name="~1" xfId="453"/>
    <cellStyle name="~1 2" xfId="454"/>
    <cellStyle name="~1 2 2" xfId="455"/>
    <cellStyle name="~1?_x000d_Comma [0]_I.1?b_x000d_Comma [0]_I.3?b_x000c_Comma [0]_II?_x0012_Comma [0]_larou" xfId="456"/>
    <cellStyle name="’Ê‰Ý [0.00]_laroux" xfId="457"/>
    <cellStyle name="’Ê‰Ý_laroux" xfId="458"/>
    <cellStyle name="=C:\WINNT\SYSTEM32\COMMAND.COM" xfId="459"/>
    <cellStyle name="»õ±Ò[0]_Sheet1" xfId="460"/>
    <cellStyle name="»õ±Ò_Sheet1" xfId="461"/>
    <cellStyle name="•W?_Format" xfId="462"/>
    <cellStyle name="•W€_’·Šú‰p•¶" xfId="463"/>
    <cellStyle name="•W_¯–ì" xfId="464"/>
    <cellStyle name="W_MARINE" xfId="465"/>
    <cellStyle name="0" xfId="466"/>
    <cellStyle name="0 2" xfId="467"/>
    <cellStyle name="0%" xfId="468"/>
    <cellStyle name="0.0" xfId="469"/>
    <cellStyle name="0.0%" xfId="470"/>
    <cellStyle name="0.0_BIỂU TỔNG HỢP LẦN CUỐI SỬA THEO NGHI QUYẾT SỐ 81" xfId="471"/>
    <cellStyle name="0.00" xfId="472"/>
    <cellStyle name="0.00%" xfId="473"/>
    <cellStyle name="0_Bieu chi tieu KH 2014 (Huy-04-11)" xfId="474"/>
    <cellStyle name="0_BIEU KE HOACH  2015 (KTN 6.11 sua)" xfId="475"/>
    <cellStyle name="0_dự toán 30a 2013" xfId="476"/>
    <cellStyle name="0_KH 2014" xfId="477"/>
    <cellStyle name="0_Ra soat KH von 2011 (Huy-11-11-11)" xfId="478"/>
    <cellStyle name="0_Viec Huy dang lam" xfId="479"/>
    <cellStyle name="00" xfId="480"/>
    <cellStyle name="1" xfId="481"/>
    <cellStyle name="1 2" xfId="482"/>
    <cellStyle name="1 2 2" xfId="483"/>
    <cellStyle name="1 3" xfId="484"/>
    <cellStyle name="1?b_x000d_Comma [0]_CPK?b_x0011_Comma [0]_CP" xfId="485"/>
    <cellStyle name="1_BAO GIA NGAY 24-10-08 (co dam)" xfId="486"/>
    <cellStyle name="1_Bieu bao cao giam sat 6 thang 2011" xfId="487"/>
    <cellStyle name="1_Bieu BC kh 5 năm" xfId="488"/>
    <cellStyle name="1_BIEU KE HOACH  2015 (KTN 6.11 sua)" xfId="489"/>
    <cellStyle name="1_bieu ke hoach dau thau" xfId="490"/>
    <cellStyle name="1_bieu ke hoach dau thau truong mam non SKH" xfId="491"/>
    <cellStyle name="1_bieu tong hop Sinh0" xfId="492"/>
    <cellStyle name="1_Book1" xfId="493"/>
    <cellStyle name="1_Book1_1" xfId="494"/>
    <cellStyle name="1_Book1_1 2" xfId="495"/>
    <cellStyle name="1_Book1_1_BIEU KE HOACH  2015 (KTN 6.11 sua)" xfId="496"/>
    <cellStyle name="1_Cau thuy dien Ban La (Cu Anh)" xfId="497"/>
    <cellStyle name="1_Cau thuy dien Ban La (Cu Anh) 2" xfId="498"/>
    <cellStyle name="1_Cau thuy dien Ban La (Cu Anh)_BIEU KE HOACH  2015 (KTN 6.11 sua)" xfId="499"/>
    <cellStyle name="1_Danh Mục KCM trinh BKH 2011 (BS 30A)" xfId="500"/>
    <cellStyle name="1_DT tieu hoc diem TDC ban Cho 28-02-09" xfId="501"/>
    <cellStyle name="1_Du toan" xfId="503"/>
    <cellStyle name="1_Du toan 558 (Km17+508.12 - Km 22)" xfId="504"/>
    <cellStyle name="1_Du toan 558 (Km17+508.12 - Km 22) 2" xfId="505"/>
    <cellStyle name="1_Du toan 558 (Km17+508.12 - Km 22)_BIEU KE HOACH  2015 (KTN 6.11 sua)" xfId="506"/>
    <cellStyle name="1_Du toan nuoc San Thang (GD2)" xfId="507"/>
    <cellStyle name="1_DuToan92009Luong650" xfId="508"/>
    <cellStyle name="1_Dự kiến danh mục đầu tư NTM năm 2015" xfId="502"/>
    <cellStyle name="1_Gia_VLQL48_duyet " xfId="509"/>
    <cellStyle name="1_Gia_VLQL48_duyet  2" xfId="510"/>
    <cellStyle name="1_Gia_VLQL48_duyet _BIEU KE HOACH  2015 (KTN 6.11 sua)" xfId="511"/>
    <cellStyle name="1_HD TT1" xfId="512"/>
    <cellStyle name="1_Ke hoach 2010 ngay 31-01" xfId="513"/>
    <cellStyle name="1_Ke hoach 2011(15-7)" xfId="514"/>
    <cellStyle name="1_KlQdinhduyet" xfId="517"/>
    <cellStyle name="1_KlQdinhduyet 2" xfId="518"/>
    <cellStyle name="1_KlQdinhduyet_BIEU KE HOACH  2015 (KTN 6.11 sua)" xfId="519"/>
    <cellStyle name="1_KH 2012 di BKH" xfId="515"/>
    <cellStyle name="1_Kh ql62 (2010) 11-09" xfId="516"/>
    <cellStyle name="1_Nguon von dau tu" xfId="520"/>
    <cellStyle name="1_Nha kham chua benh" xfId="521"/>
    <cellStyle name="1_Nha lop hoc 8 P" xfId="522"/>
    <cellStyle name="1_Phan bo" xfId="523"/>
    <cellStyle name="1_Sheet1" xfId="524"/>
    <cellStyle name="1_StartUp" xfId="525"/>
    <cellStyle name="1_tien luong" xfId="526"/>
    <cellStyle name="1_Tien luong chuan 01" xfId="527"/>
    <cellStyle name="1_Tienluong" xfId="528"/>
    <cellStyle name="1_tinh toan hoang ha" xfId="529"/>
    <cellStyle name="1_Tong hop  " xfId="530"/>
    <cellStyle name="1_TRUNG PMU 5" xfId="531"/>
    <cellStyle name="1_Viec Huy dang lam" xfId="532"/>
    <cellStyle name="1_ÿÿÿÿÿ" xfId="533"/>
    <cellStyle name="1_ÿÿÿÿÿ_Bieu tong hop nhu cau ung 2011 da chon loc -Mien nui" xfId="534"/>
    <cellStyle name="1_ÿÿÿÿÿ_Kh ql62 (2010) 11-09" xfId="535"/>
    <cellStyle name="15" xfId="536"/>
    <cellStyle name="18" xfId="537"/>
    <cellStyle name="¹éºÐÀ²_      " xfId="538"/>
    <cellStyle name="2" xfId="539"/>
    <cellStyle name="2_bieu ke hoach dau thau" xfId="540"/>
    <cellStyle name="2_bieu ke hoach dau thau truong mam non SKH" xfId="541"/>
    <cellStyle name="2_Book1" xfId="542"/>
    <cellStyle name="2_Book1_1" xfId="543"/>
    <cellStyle name="2_Book1_1 2" xfId="544"/>
    <cellStyle name="2_Book1_1_BIEU KE HOACH  2015 (KTN 6.11 sua)" xfId="545"/>
    <cellStyle name="2_Cau thuy dien Ban La (Cu Anh)" xfId="546"/>
    <cellStyle name="2_Cau thuy dien Ban La (Cu Anh) 2" xfId="547"/>
    <cellStyle name="2_Cau thuy dien Ban La (Cu Anh)_BIEU KE HOACH  2015 (KTN 6.11 sua)" xfId="548"/>
    <cellStyle name="2_DT tieu hoc diem TDC ban Cho 28-02-09" xfId="549"/>
    <cellStyle name="2_Du toan" xfId="550"/>
    <cellStyle name="2_Du toan 558 (Km17+508.12 - Km 22)" xfId="551"/>
    <cellStyle name="2_Du toan 558 (Km17+508.12 - Km 22) 2" xfId="552"/>
    <cellStyle name="2_Du toan 558 (Km17+508.12 - Km 22)_BIEU KE HOACH  2015 (KTN 6.11 sua)" xfId="553"/>
    <cellStyle name="2_Du toan nuoc San Thang (GD2)" xfId="554"/>
    <cellStyle name="2_Gia_VLQL48_duyet " xfId="555"/>
    <cellStyle name="2_Gia_VLQL48_duyet  2" xfId="556"/>
    <cellStyle name="2_Gia_VLQL48_duyet _BIEU KE HOACH  2015 (KTN 6.11 sua)" xfId="557"/>
    <cellStyle name="2_HD TT1" xfId="558"/>
    <cellStyle name="2_KlQdinhduyet" xfId="559"/>
    <cellStyle name="2_KlQdinhduyet 2" xfId="560"/>
    <cellStyle name="2_KlQdinhduyet_BIEU KE HOACH  2015 (KTN 6.11 sua)" xfId="561"/>
    <cellStyle name="2_Nha lop hoc 8 P" xfId="562"/>
    <cellStyle name="2_Tienluong" xfId="563"/>
    <cellStyle name="2_TRUNG PMU 5" xfId="564"/>
    <cellStyle name="2_ÿÿÿÿÿ" xfId="565"/>
    <cellStyle name="2_ÿÿÿÿÿ_Bieu tong hop nhu cau ung 2011 da chon loc -Mien nui" xfId="566"/>
    <cellStyle name="20" xfId="567"/>
    <cellStyle name="20 2" xfId="568"/>
    <cellStyle name="20 2 2" xfId="569"/>
    <cellStyle name="20% - Accent1 2" xfId="570"/>
    <cellStyle name="20% - Accent1 2 2" xfId="571"/>
    <cellStyle name="20% - Accent1 3" xfId="572"/>
    <cellStyle name="20% - Accent1 4" xfId="573"/>
    <cellStyle name="20% - Accent2 2" xfId="574"/>
    <cellStyle name="20% - Accent2 2 2" xfId="575"/>
    <cellStyle name="20% - Accent2 3" xfId="576"/>
    <cellStyle name="20% - Accent2 4" xfId="577"/>
    <cellStyle name="20% - Accent3 2" xfId="578"/>
    <cellStyle name="20% - Accent3 2 2" xfId="579"/>
    <cellStyle name="20% - Accent3 3" xfId="580"/>
    <cellStyle name="20% - Accent3 4" xfId="581"/>
    <cellStyle name="20% - Accent4 2" xfId="582"/>
    <cellStyle name="20% - Accent4 2 2" xfId="583"/>
    <cellStyle name="20% - Accent4 3" xfId="584"/>
    <cellStyle name="20% - Accent4 4" xfId="585"/>
    <cellStyle name="20% - Accent5 2" xfId="586"/>
    <cellStyle name="20% - Accent5 2 2" xfId="587"/>
    <cellStyle name="20% - Accent5 3" xfId="588"/>
    <cellStyle name="20% - Accent5 4" xfId="589"/>
    <cellStyle name="20% - Accent6 2" xfId="590"/>
    <cellStyle name="20% - Accent6 2 2" xfId="591"/>
    <cellStyle name="20% - Accent6 3" xfId="592"/>
    <cellStyle name="20% - Accent6 4" xfId="593"/>
    <cellStyle name="-2001" xfId="594"/>
    <cellStyle name="-2001 2" xfId="595"/>
    <cellStyle name="-2001 2 2" xfId="596"/>
    <cellStyle name="3" xfId="597"/>
    <cellStyle name="3_bieu ke hoach dau thau" xfId="598"/>
    <cellStyle name="3_bieu ke hoach dau thau truong mam non SKH" xfId="599"/>
    <cellStyle name="3_Book1" xfId="600"/>
    <cellStyle name="3_Book1_1" xfId="601"/>
    <cellStyle name="3_Book1_1 2" xfId="602"/>
    <cellStyle name="3_Book1_1_BIEU KE HOACH  2015 (KTN 6.11 sua)" xfId="603"/>
    <cellStyle name="3_Cau thuy dien Ban La (Cu Anh)" xfId="604"/>
    <cellStyle name="3_Cau thuy dien Ban La (Cu Anh) 2" xfId="605"/>
    <cellStyle name="3_Cau thuy dien Ban La (Cu Anh)_BIEU KE HOACH  2015 (KTN 6.11 sua)" xfId="606"/>
    <cellStyle name="3_DT tieu hoc diem TDC ban Cho 28-02-09" xfId="607"/>
    <cellStyle name="3_Du toan" xfId="608"/>
    <cellStyle name="3_Du toan 558 (Km17+508.12 - Km 22)" xfId="609"/>
    <cellStyle name="3_Du toan 558 (Km17+508.12 - Km 22) 2" xfId="610"/>
    <cellStyle name="3_Du toan 558 (Km17+508.12 - Km 22)_BIEU KE HOACH  2015 (KTN 6.11 sua)" xfId="611"/>
    <cellStyle name="3_Du toan nuoc San Thang (GD2)" xfId="612"/>
    <cellStyle name="3_Gia_VLQL48_duyet " xfId="613"/>
    <cellStyle name="3_Gia_VLQL48_duyet  2" xfId="614"/>
    <cellStyle name="3_Gia_VLQL48_duyet _BIEU KE HOACH  2015 (KTN 6.11 sua)" xfId="615"/>
    <cellStyle name="3_HD TT1" xfId="616"/>
    <cellStyle name="3_KlQdinhduyet" xfId="617"/>
    <cellStyle name="3_KlQdinhduyet 2" xfId="618"/>
    <cellStyle name="3_KlQdinhduyet_BIEU KE HOACH  2015 (KTN 6.11 sua)" xfId="619"/>
    <cellStyle name="3_Nha lop hoc 8 P" xfId="620"/>
    <cellStyle name="3_Tienluong" xfId="621"/>
    <cellStyle name="3_ÿÿÿÿÿ" xfId="622"/>
    <cellStyle name="³£¹æ_GZ TV" xfId="623"/>
    <cellStyle name="4" xfId="624"/>
    <cellStyle name="4_Book1" xfId="625"/>
    <cellStyle name="4_Book1_1" xfId="626"/>
    <cellStyle name="4_Book1_1 2" xfId="627"/>
    <cellStyle name="4_Book1_1_BIEU KE HOACH  2015 (KTN 6.11 sua)" xfId="628"/>
    <cellStyle name="4_Cau thuy dien Ban La (Cu Anh)" xfId="629"/>
    <cellStyle name="4_Cau thuy dien Ban La (Cu Anh) 2" xfId="630"/>
    <cellStyle name="4_Cau thuy dien Ban La (Cu Anh)_BIEU KE HOACH  2015 (KTN 6.11 sua)" xfId="631"/>
    <cellStyle name="4_Du toan 558 (Km17+508.12 - Km 22)" xfId="632"/>
    <cellStyle name="4_Du toan 558 (Km17+508.12 - Km 22) 2" xfId="633"/>
    <cellStyle name="4_Du toan 558 (Km17+508.12 - Km 22)_BIEU KE HOACH  2015 (KTN 6.11 sua)" xfId="634"/>
    <cellStyle name="4_Gia_VLQL48_duyet " xfId="635"/>
    <cellStyle name="4_Gia_VLQL48_duyet  2" xfId="636"/>
    <cellStyle name="4_Gia_VLQL48_duyet _BIEU KE HOACH  2015 (KTN 6.11 sua)" xfId="637"/>
    <cellStyle name="4_KlQdinhduyet" xfId="638"/>
    <cellStyle name="4_KlQdinhduyet 2" xfId="639"/>
    <cellStyle name="4_KlQdinhduyet_BIEU KE HOACH  2015 (KTN 6.11 sua)" xfId="640"/>
    <cellStyle name="4_ÿÿÿÿÿ" xfId="641"/>
    <cellStyle name="40% - Accent1 2" xfId="642"/>
    <cellStyle name="40% - Accent1 2 2" xfId="643"/>
    <cellStyle name="40% - Accent1 3" xfId="644"/>
    <cellStyle name="40% - Accent1 4" xfId="645"/>
    <cellStyle name="40% - Accent2 2" xfId="646"/>
    <cellStyle name="40% - Accent2 2 2" xfId="647"/>
    <cellStyle name="40% - Accent2 3" xfId="648"/>
    <cellStyle name="40% - Accent2 4" xfId="649"/>
    <cellStyle name="40% - Accent3 2" xfId="650"/>
    <cellStyle name="40% - Accent3 2 2" xfId="651"/>
    <cellStyle name="40% - Accent3 3" xfId="652"/>
    <cellStyle name="40% - Accent3 4" xfId="653"/>
    <cellStyle name="40% - Accent4 2" xfId="654"/>
    <cellStyle name="40% - Accent4 2 2" xfId="655"/>
    <cellStyle name="40% - Accent4 3" xfId="656"/>
    <cellStyle name="40% - Accent4 4" xfId="657"/>
    <cellStyle name="40% - Accent5 2" xfId="658"/>
    <cellStyle name="40% - Accent5 2 2" xfId="659"/>
    <cellStyle name="40% - Accent5 3" xfId="660"/>
    <cellStyle name="40% - Accent5 4" xfId="661"/>
    <cellStyle name="40% - Accent6 2" xfId="662"/>
    <cellStyle name="40% - Accent6 2 2" xfId="663"/>
    <cellStyle name="40% - Accent6 3" xfId="664"/>
    <cellStyle name="40% - Accent6 4" xfId="665"/>
    <cellStyle name="52" xfId="666"/>
    <cellStyle name="6" xfId="667"/>
    <cellStyle name="6 2" xfId="668"/>
    <cellStyle name="6???_x0002_¯ög6hÅ‡6???_x0002_¹?ß_x0008_,Ñ‡6???_x0002_…#×&gt;Ò ‡6???_x0002_é_x0007_ß_x0008__x001c__x000b__x001e_?????&#10;?_x0001_???????_x0014_?_x0001_???????_x001e_?fB_x000f_c????_x0018_I¿_x0008_v_x0010_‡6Ö_x0002_Ÿ6????ía??_x0012_c??????????????_x0001_?????????_x0001_?_x0001_?_x0001_?" xfId="669"/>
    <cellStyle name="6???_x0002_¯ög6hÅ‡6???_x0002_¹?ß_x0008_,Ñ‡6???_x0002_…#×&gt;Ò ‡6???_x0002_é_x0007_ß_x0008__x001c__x000b__x001e_?????&#10;?_x0001_???????_x0014_?_x0001_???????_x001e_?fB_x000f_c????_x0018_I¿_x0008_v_x0010_‡6Ö_x0002_Ÿ6????ía??_x0012_c??????????????_x0001_?????????_x0001_?_x0001_?_x0001_? 2" xfId="670"/>
    <cellStyle name="6???_x0002_¯ög6hÅ‡6???_x0002_¹?ß_x0008_,Ñ‡6???_x0002_…#×&gt;Ò ‡6???_x0002_é_x0007_ß_x0008__x001c__x000b__x001e_?????&#10;?_x0001_???????_x0014_?_x0001_???????_x001e_?fB_x000f_c????_x0018_I¿_x0008_v_x0010_‡6Ö_x0002_Ÿ6????_x0015_l??Õm??????????????_x0001_?????????_x0001_?_x0001_?_x0001_?" xfId="671"/>
    <cellStyle name="6???_x0002_¯ög6hÅ‡6???_x0002_¹?ß_x0008_,Ñ‡6???_x0002_…#×&gt;Ò ‡6???_x0002_é_x0007_ß_x0008__x001c__x000b__x001e_?????&#10;?_x0001_???????_x0014_?_x0001_???????_x001e_?fB_x000f_c????_x0018_I¿_x0008_v_x0010_‡6Ö_x0002_Ÿ6????_x0015_l??Õm??????????????_x0001_?????????_x0001_?_x0001_?_x0001_? 2" xfId="672"/>
    <cellStyle name="6_BIEU KE HOACH  2015 (KTN 6.11 sua)" xfId="673"/>
    <cellStyle name="6_GVL" xfId="674"/>
    <cellStyle name="6_GVL 2" xfId="675"/>
    <cellStyle name="6_GVL_BIEU KE HOACH  2015 (KTN 6.11 sua)" xfId="676"/>
    <cellStyle name="6_Ke hoach 2010 ngay 31-01" xfId="677"/>
    <cellStyle name="6_Ke hoach 2010 ngay 31-01 2" xfId="8318"/>
    <cellStyle name="6_Ke hoach 2010 ngay 31-01_CT 134" xfId="678"/>
    <cellStyle name="6_Ket du ung NS" xfId="679"/>
    <cellStyle name="6_Ket du ung NS 2" xfId="8319"/>
    <cellStyle name="6_Ket du ung NS_CT 134" xfId="680"/>
    <cellStyle name="60% - Accent1 2" xfId="681"/>
    <cellStyle name="60% - Accent1 2 2" xfId="682"/>
    <cellStyle name="60% - Accent1 3" xfId="683"/>
    <cellStyle name="60% - Accent1 4" xfId="684"/>
    <cellStyle name="60% - Accent2 2" xfId="685"/>
    <cellStyle name="60% - Accent2 2 2" xfId="686"/>
    <cellStyle name="60% - Accent2 3" xfId="687"/>
    <cellStyle name="60% - Accent2 4" xfId="688"/>
    <cellStyle name="60% - Accent3 2" xfId="689"/>
    <cellStyle name="60% - Accent3 2 2" xfId="690"/>
    <cellStyle name="60% - Accent3 3" xfId="691"/>
    <cellStyle name="60% - Accent3 4" xfId="692"/>
    <cellStyle name="60% - Accent4 2" xfId="693"/>
    <cellStyle name="60% - Accent4 2 2" xfId="694"/>
    <cellStyle name="60% - Accent4 3" xfId="695"/>
    <cellStyle name="60% - Accent4 4" xfId="696"/>
    <cellStyle name="60% - Accent5 2" xfId="697"/>
    <cellStyle name="60% - Accent5 2 2" xfId="698"/>
    <cellStyle name="60% - Accent5 3" xfId="699"/>
    <cellStyle name="60% - Accent5 4" xfId="700"/>
    <cellStyle name="60% - Accent6 2" xfId="701"/>
    <cellStyle name="60% - Accent6 2 2" xfId="702"/>
    <cellStyle name="60% - Accent6 3" xfId="703"/>
    <cellStyle name="60% - Accent6 4" xfId="704"/>
    <cellStyle name="9" xfId="705"/>
    <cellStyle name="9 2" xfId="706"/>
    <cellStyle name="9_BIEU KE HOACH  2015 (KTN 6.11 sua)" xfId="707"/>
    <cellStyle name="a" xfId="708"/>
    <cellStyle name="Accent1 - 20%" xfId="709"/>
    <cellStyle name="Accent1 - 40%" xfId="710"/>
    <cellStyle name="Accent1 - 60%" xfId="711"/>
    <cellStyle name="Accent1 10" xfId="712"/>
    <cellStyle name="Accent1 11" xfId="713"/>
    <cellStyle name="Accent1 12" xfId="714"/>
    <cellStyle name="Accent1 13" xfId="715"/>
    <cellStyle name="Accent1 14" xfId="716"/>
    <cellStyle name="Accent1 15" xfId="717"/>
    <cellStyle name="Accent1 16" xfId="718"/>
    <cellStyle name="Accent1 17" xfId="719"/>
    <cellStyle name="Accent1 18" xfId="720"/>
    <cellStyle name="Accent1 19" xfId="721"/>
    <cellStyle name="Accent1 2" xfId="722"/>
    <cellStyle name="Accent1 2 2" xfId="723"/>
    <cellStyle name="Accent1 20" xfId="724"/>
    <cellStyle name="Accent1 21" xfId="725"/>
    <cellStyle name="Accent1 22" xfId="726"/>
    <cellStyle name="Accent1 23" xfId="727"/>
    <cellStyle name="Accent1 24" xfId="728"/>
    <cellStyle name="Accent1 25" xfId="729"/>
    <cellStyle name="Accent1 26" xfId="730"/>
    <cellStyle name="Accent1 27" xfId="731"/>
    <cellStyle name="Accent1 28" xfId="732"/>
    <cellStyle name="Accent1 29" xfId="733"/>
    <cellStyle name="Accent1 3" xfId="734"/>
    <cellStyle name="Accent1 30" xfId="735"/>
    <cellStyle name="Accent1 31" xfId="736"/>
    <cellStyle name="Accent1 32" xfId="737"/>
    <cellStyle name="Accent1 33" xfId="738"/>
    <cellStyle name="Accent1 34" xfId="739"/>
    <cellStyle name="Accent1 35" xfId="740"/>
    <cellStyle name="Accent1 36" xfId="741"/>
    <cellStyle name="Accent1 37" xfId="742"/>
    <cellStyle name="Accent1 38" xfId="743"/>
    <cellStyle name="Accent1 39" xfId="744"/>
    <cellStyle name="Accent1 4" xfId="745"/>
    <cellStyle name="Accent1 40" xfId="746"/>
    <cellStyle name="Accent1 41" xfId="747"/>
    <cellStyle name="Accent1 42" xfId="748"/>
    <cellStyle name="Accent1 43" xfId="749"/>
    <cellStyle name="Accent1 44" xfId="750"/>
    <cellStyle name="Accent1 45" xfId="751"/>
    <cellStyle name="Accent1 46" xfId="752"/>
    <cellStyle name="Accent1 47" xfId="753"/>
    <cellStyle name="Accent1 48" xfId="754"/>
    <cellStyle name="Accent1 49" xfId="755"/>
    <cellStyle name="Accent1 5" xfId="756"/>
    <cellStyle name="Accent1 50" xfId="757"/>
    <cellStyle name="Accent1 51" xfId="758"/>
    <cellStyle name="Accent1 52" xfId="759"/>
    <cellStyle name="Accent1 53" xfId="760"/>
    <cellStyle name="Accent1 54" xfId="761"/>
    <cellStyle name="Accent1 55" xfId="762"/>
    <cellStyle name="Accent1 56" xfId="763"/>
    <cellStyle name="Accent1 57" xfId="764"/>
    <cellStyle name="Accent1 58" xfId="765"/>
    <cellStyle name="Accent1 59" xfId="766"/>
    <cellStyle name="Accent1 6" xfId="767"/>
    <cellStyle name="Accent1 60" xfId="768"/>
    <cellStyle name="Accent1 7" xfId="769"/>
    <cellStyle name="Accent1 8" xfId="770"/>
    <cellStyle name="Accent1 9" xfId="771"/>
    <cellStyle name="Accent2 - 20%" xfId="772"/>
    <cellStyle name="Accent2 - 40%" xfId="773"/>
    <cellStyle name="Accent2 - 60%" xfId="774"/>
    <cellStyle name="Accent2 10" xfId="775"/>
    <cellStyle name="Accent2 11" xfId="776"/>
    <cellStyle name="Accent2 12" xfId="777"/>
    <cellStyle name="Accent2 13" xfId="778"/>
    <cellStyle name="Accent2 14" xfId="779"/>
    <cellStyle name="Accent2 15" xfId="780"/>
    <cellStyle name="Accent2 16" xfId="781"/>
    <cellStyle name="Accent2 17" xfId="782"/>
    <cellStyle name="Accent2 18" xfId="783"/>
    <cellStyle name="Accent2 19" xfId="784"/>
    <cellStyle name="Accent2 2" xfId="785"/>
    <cellStyle name="Accent2 2 2" xfId="786"/>
    <cellStyle name="Accent2 20" xfId="787"/>
    <cellStyle name="Accent2 21" xfId="788"/>
    <cellStyle name="Accent2 22" xfId="789"/>
    <cellStyle name="Accent2 23" xfId="790"/>
    <cellStyle name="Accent2 24" xfId="791"/>
    <cellStyle name="Accent2 25" xfId="792"/>
    <cellStyle name="Accent2 26" xfId="793"/>
    <cellStyle name="Accent2 27" xfId="794"/>
    <cellStyle name="Accent2 28" xfId="795"/>
    <cellStyle name="Accent2 29" xfId="796"/>
    <cellStyle name="Accent2 3" xfId="797"/>
    <cellStyle name="Accent2 30" xfId="798"/>
    <cellStyle name="Accent2 31" xfId="799"/>
    <cellStyle name="Accent2 32" xfId="800"/>
    <cellStyle name="Accent2 33" xfId="801"/>
    <cellStyle name="Accent2 34" xfId="802"/>
    <cellStyle name="Accent2 35" xfId="803"/>
    <cellStyle name="Accent2 36" xfId="804"/>
    <cellStyle name="Accent2 37" xfId="805"/>
    <cellStyle name="Accent2 38" xfId="806"/>
    <cellStyle name="Accent2 39" xfId="807"/>
    <cellStyle name="Accent2 4" xfId="808"/>
    <cellStyle name="Accent2 40" xfId="809"/>
    <cellStyle name="Accent2 41" xfId="810"/>
    <cellStyle name="Accent2 42" xfId="811"/>
    <cellStyle name="Accent2 43" xfId="812"/>
    <cellStyle name="Accent2 44" xfId="813"/>
    <cellStyle name="Accent2 45" xfId="814"/>
    <cellStyle name="Accent2 46" xfId="815"/>
    <cellStyle name="Accent2 47" xfId="816"/>
    <cellStyle name="Accent2 48" xfId="817"/>
    <cellStyle name="Accent2 49" xfId="818"/>
    <cellStyle name="Accent2 5" xfId="819"/>
    <cellStyle name="Accent2 50" xfId="820"/>
    <cellStyle name="Accent2 51" xfId="821"/>
    <cellStyle name="Accent2 52" xfId="822"/>
    <cellStyle name="Accent2 53" xfId="823"/>
    <cellStyle name="Accent2 54" xfId="824"/>
    <cellStyle name="Accent2 55" xfId="825"/>
    <cellStyle name="Accent2 56" xfId="826"/>
    <cellStyle name="Accent2 57" xfId="827"/>
    <cellStyle name="Accent2 58" xfId="828"/>
    <cellStyle name="Accent2 59" xfId="829"/>
    <cellStyle name="Accent2 6" xfId="830"/>
    <cellStyle name="Accent2 60" xfId="831"/>
    <cellStyle name="Accent2 7" xfId="832"/>
    <cellStyle name="Accent2 8" xfId="833"/>
    <cellStyle name="Accent2 9" xfId="834"/>
    <cellStyle name="Accent3 - 20%" xfId="835"/>
    <cellStyle name="Accent3 - 40%" xfId="836"/>
    <cellStyle name="Accent3 - 60%" xfId="837"/>
    <cellStyle name="Accent3 10" xfId="838"/>
    <cellStyle name="Accent3 11" xfId="839"/>
    <cellStyle name="Accent3 12" xfId="840"/>
    <cellStyle name="Accent3 13" xfId="841"/>
    <cellStyle name="Accent3 14" xfId="842"/>
    <cellStyle name="Accent3 15" xfId="843"/>
    <cellStyle name="Accent3 16" xfId="844"/>
    <cellStyle name="Accent3 17" xfId="845"/>
    <cellStyle name="Accent3 18" xfId="846"/>
    <cellStyle name="Accent3 19" xfId="847"/>
    <cellStyle name="Accent3 2" xfId="848"/>
    <cellStyle name="Accent3 2 2" xfId="849"/>
    <cellStyle name="Accent3 20" xfId="850"/>
    <cellStyle name="Accent3 21" xfId="851"/>
    <cellStyle name="Accent3 22" xfId="852"/>
    <cellStyle name="Accent3 23" xfId="853"/>
    <cellStyle name="Accent3 24" xfId="854"/>
    <cellStyle name="Accent3 25" xfId="855"/>
    <cellStyle name="Accent3 26" xfId="856"/>
    <cellStyle name="Accent3 27" xfId="857"/>
    <cellStyle name="Accent3 28" xfId="858"/>
    <cellStyle name="Accent3 29" xfId="859"/>
    <cellStyle name="Accent3 3" xfId="860"/>
    <cellStyle name="Accent3 30" xfId="861"/>
    <cellStyle name="Accent3 31" xfId="862"/>
    <cellStyle name="Accent3 32" xfId="863"/>
    <cellStyle name="Accent3 33" xfId="864"/>
    <cellStyle name="Accent3 34" xfId="865"/>
    <cellStyle name="Accent3 35" xfId="866"/>
    <cellStyle name="Accent3 36" xfId="867"/>
    <cellStyle name="Accent3 37" xfId="868"/>
    <cellStyle name="Accent3 38" xfId="869"/>
    <cellStyle name="Accent3 39" xfId="870"/>
    <cellStyle name="Accent3 4" xfId="871"/>
    <cellStyle name="Accent3 40" xfId="872"/>
    <cellStyle name="Accent3 41" xfId="873"/>
    <cellStyle name="Accent3 42" xfId="874"/>
    <cellStyle name="Accent3 43" xfId="875"/>
    <cellStyle name="Accent3 44" xfId="876"/>
    <cellStyle name="Accent3 45" xfId="877"/>
    <cellStyle name="Accent3 46" xfId="878"/>
    <cellStyle name="Accent3 47" xfId="879"/>
    <cellStyle name="Accent3 48" xfId="880"/>
    <cellStyle name="Accent3 49" xfId="881"/>
    <cellStyle name="Accent3 5" xfId="882"/>
    <cellStyle name="Accent3 50" xfId="883"/>
    <cellStyle name="Accent3 51" xfId="884"/>
    <cellStyle name="Accent3 52" xfId="885"/>
    <cellStyle name="Accent3 53" xfId="886"/>
    <cellStyle name="Accent3 54" xfId="887"/>
    <cellStyle name="Accent3 55" xfId="888"/>
    <cellStyle name="Accent3 56" xfId="889"/>
    <cellStyle name="Accent3 57" xfId="890"/>
    <cellStyle name="Accent3 58" xfId="891"/>
    <cellStyle name="Accent3 59" xfId="892"/>
    <cellStyle name="Accent3 6" xfId="893"/>
    <cellStyle name="Accent3 60" xfId="894"/>
    <cellStyle name="Accent3 7" xfId="895"/>
    <cellStyle name="Accent3 8" xfId="896"/>
    <cellStyle name="Accent3 9" xfId="897"/>
    <cellStyle name="Accent4 - 20%" xfId="898"/>
    <cellStyle name="Accent4 - 40%" xfId="899"/>
    <cellStyle name="Accent4 - 60%" xfId="900"/>
    <cellStyle name="Accent4 10" xfId="901"/>
    <cellStyle name="Accent4 11" xfId="902"/>
    <cellStyle name="Accent4 12" xfId="903"/>
    <cellStyle name="Accent4 13" xfId="904"/>
    <cellStyle name="Accent4 14" xfId="905"/>
    <cellStyle name="Accent4 15" xfId="906"/>
    <cellStyle name="Accent4 16" xfId="907"/>
    <cellStyle name="Accent4 17" xfId="908"/>
    <cellStyle name="Accent4 18" xfId="909"/>
    <cellStyle name="Accent4 19" xfId="910"/>
    <cellStyle name="Accent4 2" xfId="911"/>
    <cellStyle name="Accent4 2 2" xfId="912"/>
    <cellStyle name="Accent4 20" xfId="913"/>
    <cellStyle name="Accent4 21" xfId="914"/>
    <cellStyle name="Accent4 22" xfId="915"/>
    <cellStyle name="Accent4 23" xfId="916"/>
    <cellStyle name="Accent4 24" xfId="917"/>
    <cellStyle name="Accent4 25" xfId="918"/>
    <cellStyle name="Accent4 26" xfId="919"/>
    <cellStyle name="Accent4 27" xfId="920"/>
    <cellStyle name="Accent4 28" xfId="921"/>
    <cellStyle name="Accent4 29" xfId="922"/>
    <cellStyle name="Accent4 3" xfId="923"/>
    <cellStyle name="Accent4 30" xfId="924"/>
    <cellStyle name="Accent4 31" xfId="925"/>
    <cellStyle name="Accent4 32" xfId="926"/>
    <cellStyle name="Accent4 33" xfId="927"/>
    <cellStyle name="Accent4 34" xfId="928"/>
    <cellStyle name="Accent4 35" xfId="929"/>
    <cellStyle name="Accent4 36" xfId="930"/>
    <cellStyle name="Accent4 37" xfId="931"/>
    <cellStyle name="Accent4 38" xfId="932"/>
    <cellStyle name="Accent4 39" xfId="933"/>
    <cellStyle name="Accent4 4" xfId="934"/>
    <cellStyle name="Accent4 40" xfId="935"/>
    <cellStyle name="Accent4 41" xfId="936"/>
    <cellStyle name="Accent4 42" xfId="937"/>
    <cellStyle name="Accent4 43" xfId="938"/>
    <cellStyle name="Accent4 44" xfId="939"/>
    <cellStyle name="Accent4 45" xfId="940"/>
    <cellStyle name="Accent4 46" xfId="941"/>
    <cellStyle name="Accent4 47" xfId="942"/>
    <cellStyle name="Accent4 48" xfId="943"/>
    <cellStyle name="Accent4 49" xfId="944"/>
    <cellStyle name="Accent4 5" xfId="945"/>
    <cellStyle name="Accent4 50" xfId="946"/>
    <cellStyle name="Accent4 51" xfId="947"/>
    <cellStyle name="Accent4 52" xfId="948"/>
    <cellStyle name="Accent4 53" xfId="949"/>
    <cellStyle name="Accent4 54" xfId="950"/>
    <cellStyle name="Accent4 55" xfId="951"/>
    <cellStyle name="Accent4 56" xfId="952"/>
    <cellStyle name="Accent4 57" xfId="953"/>
    <cellStyle name="Accent4 58" xfId="954"/>
    <cellStyle name="Accent4 59" xfId="955"/>
    <cellStyle name="Accent4 6" xfId="956"/>
    <cellStyle name="Accent4 60" xfId="957"/>
    <cellStyle name="Accent4 7" xfId="958"/>
    <cellStyle name="Accent4 8" xfId="959"/>
    <cellStyle name="Accent4 9" xfId="960"/>
    <cellStyle name="Accent5 - 20%" xfId="961"/>
    <cellStyle name="Accent5 - 40%" xfId="962"/>
    <cellStyle name="Accent5 - 60%" xfId="963"/>
    <cellStyle name="Accent5 10" xfId="964"/>
    <cellStyle name="Accent5 11" xfId="965"/>
    <cellStyle name="Accent5 12" xfId="966"/>
    <cellStyle name="Accent5 13" xfId="967"/>
    <cellStyle name="Accent5 14" xfId="968"/>
    <cellStyle name="Accent5 15" xfId="969"/>
    <cellStyle name="Accent5 16" xfId="970"/>
    <cellStyle name="Accent5 17" xfId="971"/>
    <cellStyle name="Accent5 18" xfId="972"/>
    <cellStyle name="Accent5 19" xfId="973"/>
    <cellStyle name="Accent5 2" xfId="974"/>
    <cellStyle name="Accent5 2 2" xfId="975"/>
    <cellStyle name="Accent5 20" xfId="976"/>
    <cellStyle name="Accent5 21" xfId="977"/>
    <cellStyle name="Accent5 22" xfId="978"/>
    <cellStyle name="Accent5 23" xfId="979"/>
    <cellStyle name="Accent5 24" xfId="980"/>
    <cellStyle name="Accent5 25" xfId="981"/>
    <cellStyle name="Accent5 26" xfId="982"/>
    <cellStyle name="Accent5 27" xfId="983"/>
    <cellStyle name="Accent5 28" xfId="984"/>
    <cellStyle name="Accent5 29" xfId="985"/>
    <cellStyle name="Accent5 3" xfId="986"/>
    <cellStyle name="Accent5 30" xfId="987"/>
    <cellStyle name="Accent5 31" xfId="988"/>
    <cellStyle name="Accent5 32" xfId="989"/>
    <cellStyle name="Accent5 33" xfId="990"/>
    <cellStyle name="Accent5 34" xfId="991"/>
    <cellStyle name="Accent5 35" xfId="992"/>
    <cellStyle name="Accent5 36" xfId="993"/>
    <cellStyle name="Accent5 37" xfId="994"/>
    <cellStyle name="Accent5 38" xfId="995"/>
    <cellStyle name="Accent5 39" xfId="996"/>
    <cellStyle name="Accent5 4" xfId="997"/>
    <cellStyle name="Accent5 40" xfId="998"/>
    <cellStyle name="Accent5 41" xfId="999"/>
    <cellStyle name="Accent5 42" xfId="1000"/>
    <cellStyle name="Accent5 43" xfId="1001"/>
    <cellStyle name="Accent5 44" xfId="1002"/>
    <cellStyle name="Accent5 45" xfId="1003"/>
    <cellStyle name="Accent5 46" xfId="1004"/>
    <cellStyle name="Accent5 47" xfId="1005"/>
    <cellStyle name="Accent5 48" xfId="1006"/>
    <cellStyle name="Accent5 49" xfId="1007"/>
    <cellStyle name="Accent5 5" xfId="1008"/>
    <cellStyle name="Accent5 50" xfId="1009"/>
    <cellStyle name="Accent5 51" xfId="1010"/>
    <cellStyle name="Accent5 52" xfId="1011"/>
    <cellStyle name="Accent5 53" xfId="1012"/>
    <cellStyle name="Accent5 54" xfId="1013"/>
    <cellStyle name="Accent5 55" xfId="1014"/>
    <cellStyle name="Accent5 56" xfId="1015"/>
    <cellStyle name="Accent5 57" xfId="1016"/>
    <cellStyle name="Accent5 58" xfId="1017"/>
    <cellStyle name="Accent5 59" xfId="1018"/>
    <cellStyle name="Accent5 6" xfId="1019"/>
    <cellStyle name="Accent5 60" xfId="1020"/>
    <cellStyle name="Accent5 7" xfId="1021"/>
    <cellStyle name="Accent5 8" xfId="1022"/>
    <cellStyle name="Accent5 9" xfId="1023"/>
    <cellStyle name="Accent6 - 20%" xfId="1024"/>
    <cellStyle name="Accent6 - 40%" xfId="1025"/>
    <cellStyle name="Accent6 - 60%" xfId="1026"/>
    <cellStyle name="Accent6 10" xfId="1027"/>
    <cellStyle name="Accent6 11" xfId="1028"/>
    <cellStyle name="Accent6 12" xfId="1029"/>
    <cellStyle name="Accent6 13" xfId="1030"/>
    <cellStyle name="Accent6 14" xfId="1031"/>
    <cellStyle name="Accent6 15" xfId="1032"/>
    <cellStyle name="Accent6 16" xfId="1033"/>
    <cellStyle name="Accent6 17" xfId="1034"/>
    <cellStyle name="Accent6 18" xfId="1035"/>
    <cellStyle name="Accent6 19" xfId="1036"/>
    <cellStyle name="Accent6 2" xfId="1037"/>
    <cellStyle name="Accent6 2 2" xfId="1038"/>
    <cellStyle name="Accent6 20" xfId="1039"/>
    <cellStyle name="Accent6 21" xfId="1040"/>
    <cellStyle name="Accent6 22" xfId="1041"/>
    <cellStyle name="Accent6 23" xfId="1042"/>
    <cellStyle name="Accent6 24" xfId="1043"/>
    <cellStyle name="Accent6 25" xfId="1044"/>
    <cellStyle name="Accent6 26" xfId="1045"/>
    <cellStyle name="Accent6 27" xfId="1046"/>
    <cellStyle name="Accent6 28" xfId="1047"/>
    <cellStyle name="Accent6 29" xfId="1048"/>
    <cellStyle name="Accent6 3" xfId="1049"/>
    <cellStyle name="Accent6 30" xfId="1050"/>
    <cellStyle name="Accent6 31" xfId="1051"/>
    <cellStyle name="Accent6 32" xfId="1052"/>
    <cellStyle name="Accent6 33" xfId="1053"/>
    <cellStyle name="Accent6 34" xfId="1054"/>
    <cellStyle name="Accent6 35" xfId="1055"/>
    <cellStyle name="Accent6 36" xfId="1056"/>
    <cellStyle name="Accent6 37" xfId="1057"/>
    <cellStyle name="Accent6 38" xfId="1058"/>
    <cellStyle name="Accent6 39" xfId="1059"/>
    <cellStyle name="Accent6 4" xfId="1060"/>
    <cellStyle name="Accent6 40" xfId="1061"/>
    <cellStyle name="Accent6 41" xfId="1062"/>
    <cellStyle name="Accent6 42" xfId="1063"/>
    <cellStyle name="Accent6 43" xfId="1064"/>
    <cellStyle name="Accent6 44" xfId="1065"/>
    <cellStyle name="Accent6 45" xfId="1066"/>
    <cellStyle name="Accent6 46" xfId="1067"/>
    <cellStyle name="Accent6 47" xfId="1068"/>
    <cellStyle name="Accent6 48" xfId="1069"/>
    <cellStyle name="Accent6 49" xfId="1070"/>
    <cellStyle name="Accent6 5" xfId="1071"/>
    <cellStyle name="Accent6 50" xfId="1072"/>
    <cellStyle name="Accent6 51" xfId="1073"/>
    <cellStyle name="Accent6 52" xfId="1074"/>
    <cellStyle name="Accent6 53" xfId="1075"/>
    <cellStyle name="Accent6 54" xfId="1076"/>
    <cellStyle name="Accent6 55" xfId="1077"/>
    <cellStyle name="Accent6 56" xfId="1078"/>
    <cellStyle name="Accent6 57" xfId="1079"/>
    <cellStyle name="Accent6 58" xfId="1080"/>
    <cellStyle name="Accent6 59" xfId="1081"/>
    <cellStyle name="Accent6 6" xfId="1082"/>
    <cellStyle name="Accent6 60" xfId="1083"/>
    <cellStyle name="Accent6 7" xfId="1084"/>
    <cellStyle name="Accent6 8" xfId="1085"/>
    <cellStyle name="Accent6 9" xfId="1086"/>
    <cellStyle name="active" xfId="1087"/>
    <cellStyle name="ÅëÈ­ [0]_      " xfId="1088"/>
    <cellStyle name="AeE­ [0]_INQUIRY ¿?¾÷AßAø " xfId="1089"/>
    <cellStyle name="ÅëÈ­ [0]_L601CPT" xfId="1090"/>
    <cellStyle name="ÅëÈ­_      " xfId="1091"/>
    <cellStyle name="AeE­_INQUIRY ¿?¾÷AßAø " xfId="1092"/>
    <cellStyle name="ÅëÈ­_L601CPT" xfId="1093"/>
    <cellStyle name="args.style" xfId="1094"/>
    <cellStyle name="at" xfId="1095"/>
    <cellStyle name="ÄÞ¸¶ [0]_      " xfId="1096"/>
    <cellStyle name="AÞ¸¶ [0]_INQUIRY ¿?¾÷AßAø " xfId="1097"/>
    <cellStyle name="ÄÞ¸¶ [0]_L601CPT" xfId="1098"/>
    <cellStyle name="ÄÞ¸¶_      " xfId="1099"/>
    <cellStyle name="AÞ¸¶_INQUIRY ¿?¾÷AßAø " xfId="1100"/>
    <cellStyle name="ÄÞ¸¶_L601CPT" xfId="1101"/>
    <cellStyle name="AutoFormat Options" xfId="1102"/>
    <cellStyle name="Bad 2" xfId="1103"/>
    <cellStyle name="Bad 2 2" xfId="1104"/>
    <cellStyle name="Bad 3" xfId="1105"/>
    <cellStyle name="Bad 4" xfId="1106"/>
    <cellStyle name="Bangchu" xfId="1107"/>
    <cellStyle name="Bình Thường_DS truong Mam non" xfId="1108"/>
    <cellStyle name="Body" xfId="1109"/>
    <cellStyle name="Body 2" xfId="1110"/>
    <cellStyle name="C?AØ_¿?¾÷CoE² " xfId="1111"/>
    <cellStyle name="C~1" xfId="1112"/>
    <cellStyle name="C~1 2" xfId="1113"/>
    <cellStyle name="Ç¥ÁØ_      " xfId="1114"/>
    <cellStyle name="C￥AØ_¿μ¾÷CoE² " xfId="1115"/>
    <cellStyle name="Ç¥ÁØ_±¸¹Ì´ëÃ¥" xfId="1116"/>
    <cellStyle name="C￥AØ_≫c¾÷ºIº° AN°e " xfId="1117"/>
    <cellStyle name="Ç¥ÁØ_ÿÿÿÿÿÿ_4_ÃÑÇÕ°è " xfId="1118"/>
    <cellStyle name="Ç§Î»·Ö¸ô[0]_Sheet1" xfId="1119"/>
    <cellStyle name="Ç§Î»·Ö¸ô_Sheet1" xfId="1120"/>
    <cellStyle name="Calc Currency (0)" xfId="1121"/>
    <cellStyle name="Calc Currency (0) 2" xfId="1122"/>
    <cellStyle name="Calc Currency (2)" xfId="1123"/>
    <cellStyle name="Calc Currency (2) 2" xfId="8320"/>
    <cellStyle name="Calc Percent (0)" xfId="1124"/>
    <cellStyle name="Calc Percent (1)" xfId="1125"/>
    <cellStyle name="Calc Percent (2)" xfId="1126"/>
    <cellStyle name="Calc Percent (2) 2" xfId="1127"/>
    <cellStyle name="Calc Percent (2) 2 2" xfId="1128"/>
    <cellStyle name="Calc Units (0)" xfId="1129"/>
    <cellStyle name="Calc Units (0) 2" xfId="8321"/>
    <cellStyle name="Calc Units (1)" xfId="1130"/>
    <cellStyle name="Calc Units (1) 2" xfId="8322"/>
    <cellStyle name="Calc Units (2)" xfId="1131"/>
    <cellStyle name="Calc Units (2) 2" xfId="8323"/>
    <cellStyle name="Calculation 2" xfId="1132"/>
    <cellStyle name="Calculation 2 2" xfId="1133"/>
    <cellStyle name="Calculation 3" xfId="1134"/>
    <cellStyle name="Calculation 4" xfId="1135"/>
    <cellStyle name="category" xfId="1136"/>
    <cellStyle name="category 2" xfId="1137"/>
    <cellStyle name="CC1" xfId="1138"/>
    <cellStyle name="CC2" xfId="1139"/>
    <cellStyle name="Cerrency_Sheet2_XANGDAU" xfId="1140"/>
    <cellStyle name="cg" xfId="1141"/>
    <cellStyle name="Col Heads" xfId="1149"/>
    <cellStyle name="ColLevel_0" xfId="1150"/>
    <cellStyle name="Comma" xfId="3" builtinId="3"/>
    <cellStyle name="Comma  - Style1" xfId="1151"/>
    <cellStyle name="Comma  - Style1 2" xfId="1152"/>
    <cellStyle name="Comma  - Style2" xfId="1153"/>
    <cellStyle name="Comma  - Style2 2" xfId="1154"/>
    <cellStyle name="Comma  - Style3" xfId="1155"/>
    <cellStyle name="Comma  - Style3 2" xfId="1156"/>
    <cellStyle name="Comma  - Style4" xfId="1157"/>
    <cellStyle name="Comma  - Style4 2" xfId="1158"/>
    <cellStyle name="Comma  - Style5" xfId="1159"/>
    <cellStyle name="Comma  - Style5 2" xfId="1160"/>
    <cellStyle name="Comma  - Style6" xfId="1161"/>
    <cellStyle name="Comma  - Style6 2" xfId="1162"/>
    <cellStyle name="Comma  - Style7" xfId="1163"/>
    <cellStyle name="Comma  - Style7 2" xfId="1164"/>
    <cellStyle name="Comma  - Style8" xfId="1165"/>
    <cellStyle name="Comma  - Style8 2" xfId="1166"/>
    <cellStyle name="Comma [ ,]" xfId="1167"/>
    <cellStyle name="Comma [0] 12" xfId="1168"/>
    <cellStyle name="Comma [0] 2" xfId="1169"/>
    <cellStyle name="Comma [0] 2 2" xfId="1170"/>
    <cellStyle name="Comma [0] 2 2 2" xfId="8671"/>
    <cellStyle name="Comma [0] 2 3" xfId="1171"/>
    <cellStyle name="Comma [0] 3" xfId="8324"/>
    <cellStyle name="Comma [0] 3 2" xfId="8325"/>
    <cellStyle name="Comma [0] 4" xfId="8326"/>
    <cellStyle name="Comma [0] 5" xfId="8"/>
    <cellStyle name="Comma [00]" xfId="1172"/>
    <cellStyle name="Comma [00] 2" xfId="8327"/>
    <cellStyle name="Comma 10" xfId="1173"/>
    <cellStyle name="Comma 10 2" xfId="1174"/>
    <cellStyle name="Comma 10 2 2" xfId="1175"/>
    <cellStyle name="Comma 10 3" xfId="1176"/>
    <cellStyle name="Comma 10 4" xfId="1177"/>
    <cellStyle name="Comma 11" xfId="1178"/>
    <cellStyle name="Comma 11 2" xfId="1179"/>
    <cellStyle name="Comma 12" xfId="1180"/>
    <cellStyle name="Comma 12 2" xfId="8328"/>
    <cellStyle name="Comma 13" xfId="1181"/>
    <cellStyle name="Comma 14" xfId="1182"/>
    <cellStyle name="Comma 14 2" xfId="1183"/>
    <cellStyle name="Comma 15" xfId="1184"/>
    <cellStyle name="Comma 16" xfId="1185"/>
    <cellStyle name="Comma 17" xfId="1186"/>
    <cellStyle name="Comma 18" xfId="1187"/>
    <cellStyle name="Comma 18 2" xfId="1188"/>
    <cellStyle name="Comma 19" xfId="1189"/>
    <cellStyle name="Comma 2" xfId="2"/>
    <cellStyle name="Comma 2 10" xfId="1190"/>
    <cellStyle name="Comma 2 2" xfId="1191"/>
    <cellStyle name="Comma 2 2 2" xfId="8329"/>
    <cellStyle name="Comma 2 2 2 2" xfId="8672"/>
    <cellStyle name="Comma 2 2 3" xfId="8674"/>
    <cellStyle name="Comma 2 3" xfId="1192"/>
    <cellStyle name="Comma 2 3 2" xfId="1193"/>
    <cellStyle name="Comma 2 32" xfId="1194"/>
    <cellStyle name="Comma 2 4" xfId="8673"/>
    <cellStyle name="Comma 2_bao cao cua UBND tinh quy II - 2011" xfId="1195"/>
    <cellStyle name="Comma 20" xfId="1196"/>
    <cellStyle name="Comma 21" xfId="1197"/>
    <cellStyle name="Comma 22" xfId="1198"/>
    <cellStyle name="Comma 23" xfId="1199"/>
    <cellStyle name="Comma 24" xfId="1200"/>
    <cellStyle name="Comma 25" xfId="1201"/>
    <cellStyle name="Comma 26" xfId="1202"/>
    <cellStyle name="Comma 27" xfId="1203"/>
    <cellStyle name="Comma 28" xfId="1204"/>
    <cellStyle name="Comma 29" xfId="1205"/>
    <cellStyle name="Comma 3" xfId="9"/>
    <cellStyle name="Comma 3 2" xfId="1206"/>
    <cellStyle name="Comma 3 2 2" xfId="1207"/>
    <cellStyle name="Comma 3 2 6" xfId="1208"/>
    <cellStyle name="Comma 3 3" xfId="1209"/>
    <cellStyle name="Comma 30" xfId="1210"/>
    <cellStyle name="Comma 31" xfId="1211"/>
    <cellStyle name="Comma 32" xfId="1212"/>
    <cellStyle name="Comma 33" xfId="1213"/>
    <cellStyle name="Comma 34" xfId="1214"/>
    <cellStyle name="Comma 35" xfId="1215"/>
    <cellStyle name="Comma 36" xfId="1216"/>
    <cellStyle name="Comma 37" xfId="1217"/>
    <cellStyle name="Comma 38" xfId="1218"/>
    <cellStyle name="Comma 39" xfId="1219"/>
    <cellStyle name="Comma 4" xfId="10"/>
    <cellStyle name="Comma 4 2" xfId="1220"/>
    <cellStyle name="Comma 4 2 2" xfId="1221"/>
    <cellStyle name="Comma 4 3" xfId="1222"/>
    <cellStyle name="Comma 40" xfId="1223"/>
    <cellStyle name="Comma 41" xfId="1224"/>
    <cellStyle name="Comma 42" xfId="1225"/>
    <cellStyle name="Comma 43" xfId="1226"/>
    <cellStyle name="Comma 44" xfId="1227"/>
    <cellStyle name="Comma 45" xfId="1228"/>
    <cellStyle name="Comma 46" xfId="1229"/>
    <cellStyle name="Comma 47" xfId="1230"/>
    <cellStyle name="Comma 48" xfId="1231"/>
    <cellStyle name="Comma 49" xfId="1232"/>
    <cellStyle name="Comma 5" xfId="1233"/>
    <cellStyle name="Comma 5 2" xfId="1234"/>
    <cellStyle name="Comma 5 2 2" xfId="1235"/>
    <cellStyle name="Comma 50" xfId="1236"/>
    <cellStyle name="Comma 51" xfId="1237"/>
    <cellStyle name="Comma 52" xfId="1238"/>
    <cellStyle name="Comma 53" xfId="1239"/>
    <cellStyle name="Comma 54" xfId="1240"/>
    <cellStyle name="Comma 55" xfId="1241"/>
    <cellStyle name="Comma 56" xfId="1242"/>
    <cellStyle name="Comma 57" xfId="1243"/>
    <cellStyle name="Comma 58" xfId="1244"/>
    <cellStyle name="Comma 59" xfId="1245"/>
    <cellStyle name="Comma 6" xfId="1246"/>
    <cellStyle name="Comma 6 2" xfId="1247"/>
    <cellStyle name="Comma 6 2 2" xfId="8330"/>
    <cellStyle name="Comma 6 3" xfId="1248"/>
    <cellStyle name="Comma 60" xfId="1249"/>
    <cellStyle name="Comma 61" xfId="1250"/>
    <cellStyle name="Comma 62" xfId="1251"/>
    <cellStyle name="Comma 63" xfId="1252"/>
    <cellStyle name="Comma 64" xfId="1253"/>
    <cellStyle name="Comma 65" xfId="1254"/>
    <cellStyle name="Comma 66" xfId="1255"/>
    <cellStyle name="Comma 67" xfId="1256"/>
    <cellStyle name="Comma 68" xfId="1257"/>
    <cellStyle name="Comma 69" xfId="1258"/>
    <cellStyle name="Comma 7" xfId="1259"/>
    <cellStyle name="Comma 7 2" xfId="1260"/>
    <cellStyle name="Comma 7 2 2" xfId="1261"/>
    <cellStyle name="Comma 7 3" xfId="1262"/>
    <cellStyle name="Comma 70" xfId="1263"/>
    <cellStyle name="Comma 71" xfId="1264"/>
    <cellStyle name="Comma 72" xfId="1265"/>
    <cellStyle name="Comma 73" xfId="8666"/>
    <cellStyle name="Comma 73 2" xfId="8675"/>
    <cellStyle name="Comma 74" xfId="8670"/>
    <cellStyle name="Comma 75 2" xfId="8682"/>
    <cellStyle name="Comma 8" xfId="1266"/>
    <cellStyle name="Comma 8 2" xfId="1267"/>
    <cellStyle name="Comma 9" xfId="1268"/>
    <cellStyle name="Comma 9 2" xfId="1269"/>
    <cellStyle name="Comma 9 3" xfId="1270"/>
    <cellStyle name="comma zerodec" xfId="1271"/>
    <cellStyle name="comma zerodec 2" xfId="1272"/>
    <cellStyle name="Comma,0" xfId="1273"/>
    <cellStyle name="Comma,1" xfId="1274"/>
    <cellStyle name="Comma,2" xfId="1275"/>
    <cellStyle name="Comma0" xfId="1276"/>
    <cellStyle name="Comma0 2" xfId="8331"/>
    <cellStyle name="Command" xfId="1277"/>
    <cellStyle name="cong" xfId="1278"/>
    <cellStyle name="Copied" xfId="1279"/>
    <cellStyle name="COST1" xfId="1280"/>
    <cellStyle name="Cࡵrrency_Sheet1_PRODUCTĠ" xfId="1281"/>
    <cellStyle name="CT1" xfId="1282"/>
    <cellStyle name="CT1 2" xfId="1283"/>
    <cellStyle name="CT2" xfId="1284"/>
    <cellStyle name="CT2 2" xfId="1285"/>
    <cellStyle name="CT4" xfId="1286"/>
    <cellStyle name="CT4 2" xfId="1287"/>
    <cellStyle name="CT5" xfId="1288"/>
    <cellStyle name="CT5 2" xfId="1289"/>
    <cellStyle name="ct7" xfId="1290"/>
    <cellStyle name="ct7 2" xfId="1291"/>
    <cellStyle name="ct8" xfId="1292"/>
    <cellStyle name="ct8 2" xfId="1293"/>
    <cellStyle name="cth1" xfId="1294"/>
    <cellStyle name="cth1 2" xfId="1295"/>
    <cellStyle name="Cthuc" xfId="1296"/>
    <cellStyle name="Cthuc1" xfId="1297"/>
    <cellStyle name="Currency [00]" xfId="1298"/>
    <cellStyle name="Currency [00] 2" xfId="8332"/>
    <cellStyle name="Currency,0" xfId="1299"/>
    <cellStyle name="Currency,2" xfId="1300"/>
    <cellStyle name="Currency0" xfId="1301"/>
    <cellStyle name="Currency0 2" xfId="8333"/>
    <cellStyle name="Currency1" xfId="1302"/>
    <cellStyle name="Currency1 2" xfId="1303"/>
    <cellStyle name="chchuyen" xfId="1142"/>
    <cellStyle name="Check Cell 2" xfId="1143"/>
    <cellStyle name="Check Cell 2 2" xfId="1144"/>
    <cellStyle name="Check Cell 3" xfId="1145"/>
    <cellStyle name="Check Cell 4" xfId="1146"/>
    <cellStyle name="Chi phÝ kh¸c_Book1" xfId="1147"/>
    <cellStyle name="CHUONG" xfId="1148"/>
    <cellStyle name="d" xfId="1304"/>
    <cellStyle name="d%" xfId="1305"/>
    <cellStyle name="d% 2" xfId="1306"/>
    <cellStyle name="D1" xfId="1307"/>
    <cellStyle name="D1 2" xfId="1308"/>
    <cellStyle name="D1 2 2" xfId="1309"/>
    <cellStyle name="Dan" xfId="1310"/>
    <cellStyle name="Dan 2" xfId="1311"/>
    <cellStyle name="Date" xfId="1312"/>
    <cellStyle name="Date 2" xfId="8334"/>
    <cellStyle name="Date Short" xfId="1313"/>
    <cellStyle name="Date Short 2" xfId="1314"/>
    <cellStyle name="Date Short 2 2" xfId="1315"/>
    <cellStyle name="Date_Báo cáo 2005 theo Văn phòng của A. Quang" xfId="1316"/>
    <cellStyle name="DAUDE" xfId="1317"/>
    <cellStyle name="dd-m" xfId="1318"/>
    <cellStyle name="dd-m 2" xfId="1319"/>
    <cellStyle name="dd-m 2 2" xfId="1320"/>
    <cellStyle name="dd-mm" xfId="1321"/>
    <cellStyle name="dd-mm 2" xfId="1322"/>
    <cellStyle name="dd-mm 2 2" xfId="1323"/>
    <cellStyle name="ddmmyy" xfId="1324"/>
    <cellStyle name="DELTA" xfId="1325"/>
    <cellStyle name="Dezimal [0]_35ERI8T2gbIEMixb4v26icuOo" xfId="1326"/>
    <cellStyle name="Dezimal_35ERI8T2gbIEMixb4v26icuOo" xfId="1327"/>
    <cellStyle name="Dg" xfId="1328"/>
    <cellStyle name="Dg 2" xfId="1329"/>
    <cellStyle name="Dgia" xfId="1330"/>
    <cellStyle name="Dgia 2" xfId="8335"/>
    <cellStyle name="Dollar (zero dec)" xfId="1331"/>
    <cellStyle name="Dollar (zero dec) 2" xfId="1332"/>
    <cellStyle name="Don gia" xfId="1333"/>
    <cellStyle name="Don gia 2" xfId="8336"/>
    <cellStyle name="Dziesi?tny [0]_Invoices2001Slovakia" xfId="1334"/>
    <cellStyle name="Dziesi?tny_Invoices2001Slovakia" xfId="1335"/>
    <cellStyle name="Dziesietny [0]_Invoices2001Slovakia" xfId="1336"/>
    <cellStyle name="Dziesiętny [0]_Invoices2001Slovakia" xfId="1337"/>
    <cellStyle name="Dziesietny [0]_Invoices2001Slovakia 2" xfId="1338"/>
    <cellStyle name="Dziesiętny [0]_Invoices2001Slovakia 2" xfId="1339"/>
    <cellStyle name="Dziesietny [0]_Invoices2001Slovakia 3" xfId="1340"/>
    <cellStyle name="Dziesiętny [0]_Invoices2001Slovakia 3" xfId="1341"/>
    <cellStyle name="Dziesietny [0]_Invoices2001Slovakia 4" xfId="1342"/>
    <cellStyle name="Dziesiętny [0]_Invoices2001Slovakia 4" xfId="1343"/>
    <cellStyle name="Dziesietny [0]_Invoices2001Slovakia_01_Nha so 1_Dien" xfId="1344"/>
    <cellStyle name="Dziesiętny [0]_Invoices2001Slovakia_01_Nha so 1_Dien" xfId="1345"/>
    <cellStyle name="Dziesietny [0]_Invoices2001Slovakia_01_Nha so 1_Dien 2" xfId="1346"/>
    <cellStyle name="Dziesiętny [0]_Invoices2001Slovakia_01_Nha so 1_Dien 2" xfId="1347"/>
    <cellStyle name="Dziesietny [0]_Invoices2001Slovakia_01_Nha so 1_Dien 3" xfId="1348"/>
    <cellStyle name="Dziesiętny [0]_Invoices2001Slovakia_01_Nha so 1_Dien 3" xfId="1349"/>
    <cellStyle name="Dziesietny [0]_Invoices2001Slovakia_01_Nha so 1_Dien 4" xfId="1350"/>
    <cellStyle name="Dziesiętny [0]_Invoices2001Slovakia_01_Nha so 1_Dien 4" xfId="1351"/>
    <cellStyle name="Dziesietny [0]_Invoices2001Slovakia_01_Nha so 1_Dien_bieu ke hoach dau thau" xfId="1352"/>
    <cellStyle name="Dziesiętny [0]_Invoices2001Slovakia_01_Nha so 1_Dien_bieu ke hoach dau thau" xfId="1353"/>
    <cellStyle name="Dziesietny [0]_Invoices2001Slovakia_01_Nha so 1_Dien_bieu ke hoach dau thau 2" xfId="1354"/>
    <cellStyle name="Dziesiętny [0]_Invoices2001Slovakia_01_Nha so 1_Dien_bieu ke hoach dau thau 2" xfId="1355"/>
    <cellStyle name="Dziesietny [0]_Invoices2001Slovakia_01_Nha so 1_Dien_bieu ke hoach dau thau 2 2" xfId="1356"/>
    <cellStyle name="Dziesiętny [0]_Invoices2001Slovakia_01_Nha so 1_Dien_bieu ke hoach dau thau 2 2" xfId="1357"/>
    <cellStyle name="Dziesietny [0]_Invoices2001Slovakia_01_Nha so 1_Dien_bieu ke hoach dau thau 3" xfId="1358"/>
    <cellStyle name="Dziesiętny [0]_Invoices2001Slovakia_01_Nha so 1_Dien_bieu ke hoach dau thau 3" xfId="1359"/>
    <cellStyle name="Dziesietny [0]_Invoices2001Slovakia_01_Nha so 1_Dien_bieu ke hoach dau thau 3 2" xfId="1360"/>
    <cellStyle name="Dziesiętny [0]_Invoices2001Slovakia_01_Nha so 1_Dien_bieu ke hoach dau thau 3 2" xfId="1361"/>
    <cellStyle name="Dziesietny [0]_Invoices2001Slovakia_01_Nha so 1_Dien_bieu ke hoach dau thau 4" xfId="1362"/>
    <cellStyle name="Dziesiętny [0]_Invoices2001Slovakia_01_Nha so 1_Dien_bieu ke hoach dau thau 4" xfId="1363"/>
    <cellStyle name="Dziesietny [0]_Invoices2001Slovakia_01_Nha so 1_Dien_bieu ke hoach dau thau truong mam non SKH" xfId="1364"/>
    <cellStyle name="Dziesiętny [0]_Invoices2001Slovakia_01_Nha so 1_Dien_bieu ke hoach dau thau truong mam non SKH" xfId="1365"/>
    <cellStyle name="Dziesietny [0]_Invoices2001Slovakia_01_Nha so 1_Dien_bieu ke hoach dau thau truong mam non SKH 2" xfId="1366"/>
    <cellStyle name="Dziesiętny [0]_Invoices2001Slovakia_01_Nha so 1_Dien_bieu ke hoach dau thau truong mam non SKH 2" xfId="1367"/>
    <cellStyle name="Dziesietny [0]_Invoices2001Slovakia_01_Nha so 1_Dien_bieu ke hoach dau thau truong mam non SKH 2 2" xfId="1368"/>
    <cellStyle name="Dziesiętny [0]_Invoices2001Slovakia_01_Nha so 1_Dien_bieu ke hoach dau thau truong mam non SKH 2 2" xfId="1369"/>
    <cellStyle name="Dziesietny [0]_Invoices2001Slovakia_01_Nha so 1_Dien_bieu ke hoach dau thau truong mam non SKH 3" xfId="1370"/>
    <cellStyle name="Dziesiętny [0]_Invoices2001Slovakia_01_Nha so 1_Dien_bieu ke hoach dau thau truong mam non SKH 3" xfId="1371"/>
    <cellStyle name="Dziesietny [0]_Invoices2001Slovakia_01_Nha so 1_Dien_bieu ke hoach dau thau truong mam non SKH 3 2" xfId="1372"/>
    <cellStyle name="Dziesiętny [0]_Invoices2001Slovakia_01_Nha so 1_Dien_bieu ke hoach dau thau truong mam non SKH 3 2" xfId="1373"/>
    <cellStyle name="Dziesietny [0]_Invoices2001Slovakia_01_Nha so 1_Dien_bieu ke hoach dau thau truong mam non SKH 4" xfId="1374"/>
    <cellStyle name="Dziesiętny [0]_Invoices2001Slovakia_01_Nha so 1_Dien_bieu ke hoach dau thau truong mam non SKH 4" xfId="1375"/>
    <cellStyle name="Dziesietny [0]_Invoices2001Slovakia_01_Nha so 1_Dien_bieu tong hop lai kh von 2011 gui phong TH-KTDN" xfId="1376"/>
    <cellStyle name="Dziesiętny [0]_Invoices2001Slovakia_01_Nha so 1_Dien_bieu tong hop lai kh von 2011 gui phong TH-KTDN" xfId="1377"/>
    <cellStyle name="Dziesietny [0]_Invoices2001Slovakia_01_Nha so 1_Dien_bieu tong hop lai kh von 2011 gui phong TH-KTDN 2" xfId="1378"/>
    <cellStyle name="Dziesiętny [0]_Invoices2001Slovakia_01_Nha so 1_Dien_bieu tong hop lai kh von 2011 gui phong TH-KTDN 2" xfId="1379"/>
    <cellStyle name="Dziesietny [0]_Invoices2001Slovakia_01_Nha so 1_Dien_bieu tong hop lai kh von 2011 gui phong TH-KTDN 2 2" xfId="1380"/>
    <cellStyle name="Dziesiętny [0]_Invoices2001Slovakia_01_Nha so 1_Dien_bieu tong hop lai kh von 2011 gui phong TH-KTDN 2 2" xfId="1381"/>
    <cellStyle name="Dziesietny [0]_Invoices2001Slovakia_01_Nha so 1_Dien_bieu tong hop lai kh von 2011 gui phong TH-KTDN 3" xfId="1382"/>
    <cellStyle name="Dziesiętny [0]_Invoices2001Slovakia_01_Nha so 1_Dien_bieu tong hop lai kh von 2011 gui phong TH-KTDN 3" xfId="1383"/>
    <cellStyle name="Dziesietny [0]_Invoices2001Slovakia_01_Nha so 1_Dien_bieu tong hop lai kh von 2011 gui phong TH-KTDN 3 2" xfId="1384"/>
    <cellStyle name="Dziesiętny [0]_Invoices2001Slovakia_01_Nha so 1_Dien_bieu tong hop lai kh von 2011 gui phong TH-KTDN 3 2" xfId="1385"/>
    <cellStyle name="Dziesietny [0]_Invoices2001Slovakia_01_Nha so 1_Dien_bieu tong hop lai kh von 2011 gui phong TH-KTDN 4" xfId="8337"/>
    <cellStyle name="Dziesiętny [0]_Invoices2001Slovakia_01_Nha so 1_Dien_bieu tong hop lai kh von 2011 gui phong TH-KTDN 4" xfId="8338"/>
    <cellStyle name="Dziesietny [0]_Invoices2001Slovakia_01_Nha so 1_Dien_bieu tong hop lai kh von 2011 gui phong TH-KTDN_BIEU KE HOACH  2015 (KTN 6.11 sua)" xfId="1386"/>
    <cellStyle name="Dziesiętny [0]_Invoices2001Slovakia_01_Nha so 1_Dien_bieu tong hop lai kh von 2011 gui phong TH-KTDN_BIEU KE HOACH  2015 (KTN 6.11 sua)" xfId="1387"/>
    <cellStyle name="Dziesietny [0]_Invoices2001Slovakia_01_Nha so 1_Dien_Book1" xfId="1388"/>
    <cellStyle name="Dziesiętny [0]_Invoices2001Slovakia_01_Nha so 1_Dien_Book1" xfId="1389"/>
    <cellStyle name="Dziesietny [0]_Invoices2001Slovakia_01_Nha so 1_Dien_Book1 2" xfId="1390"/>
    <cellStyle name="Dziesiętny [0]_Invoices2001Slovakia_01_Nha so 1_Dien_Book1 2" xfId="1391"/>
    <cellStyle name="Dziesietny [0]_Invoices2001Slovakia_01_Nha so 1_Dien_Book1 2 2" xfId="1392"/>
    <cellStyle name="Dziesiętny [0]_Invoices2001Slovakia_01_Nha so 1_Dien_Book1 2 2" xfId="1393"/>
    <cellStyle name="Dziesietny [0]_Invoices2001Slovakia_01_Nha so 1_Dien_Book1 3" xfId="1394"/>
    <cellStyle name="Dziesiętny [0]_Invoices2001Slovakia_01_Nha so 1_Dien_Book1 3" xfId="1395"/>
    <cellStyle name="Dziesietny [0]_Invoices2001Slovakia_01_Nha so 1_Dien_Book1 3 2" xfId="1396"/>
    <cellStyle name="Dziesiętny [0]_Invoices2001Slovakia_01_Nha so 1_Dien_Book1 3 2" xfId="1397"/>
    <cellStyle name="Dziesietny [0]_Invoices2001Slovakia_01_Nha so 1_Dien_Book1 4" xfId="1398"/>
    <cellStyle name="Dziesiętny [0]_Invoices2001Slovakia_01_Nha so 1_Dien_Book1 4" xfId="1399"/>
    <cellStyle name="Dziesietny [0]_Invoices2001Slovakia_01_Nha so 1_Dien_Book1_Ke hoach 2010 (theo doi 11-8-2010)" xfId="1400"/>
    <cellStyle name="Dziesiętny [0]_Invoices2001Slovakia_01_Nha so 1_Dien_Book1_Ke hoach 2010 (theo doi 11-8-2010)" xfId="1401"/>
    <cellStyle name="Dziesietny [0]_Invoices2001Slovakia_01_Nha so 1_Dien_Book1_Ke hoach 2010 (theo doi 11-8-2010) 2" xfId="1402"/>
    <cellStyle name="Dziesiętny [0]_Invoices2001Slovakia_01_Nha so 1_Dien_Book1_Ke hoach 2010 (theo doi 11-8-2010) 2" xfId="1403"/>
    <cellStyle name="Dziesietny [0]_Invoices2001Slovakia_01_Nha so 1_Dien_Book1_Ke hoach 2010 (theo doi 11-8-2010) 2 2" xfId="1404"/>
    <cellStyle name="Dziesiętny [0]_Invoices2001Slovakia_01_Nha so 1_Dien_Book1_Ke hoach 2010 (theo doi 11-8-2010) 2 2" xfId="1405"/>
    <cellStyle name="Dziesietny [0]_Invoices2001Slovakia_01_Nha so 1_Dien_Book1_Ke hoach 2010 (theo doi 11-8-2010) 3" xfId="1406"/>
    <cellStyle name="Dziesiętny [0]_Invoices2001Slovakia_01_Nha so 1_Dien_Book1_Ke hoach 2010 (theo doi 11-8-2010) 3" xfId="1407"/>
    <cellStyle name="Dziesietny [0]_Invoices2001Slovakia_01_Nha so 1_Dien_Book1_Ke hoach 2010 (theo doi 11-8-2010) 3 2" xfId="1408"/>
    <cellStyle name="Dziesiętny [0]_Invoices2001Slovakia_01_Nha so 1_Dien_Book1_Ke hoach 2010 (theo doi 11-8-2010) 3 2" xfId="1409"/>
    <cellStyle name="Dziesietny [0]_Invoices2001Slovakia_01_Nha so 1_Dien_Book1_Ke hoach 2010 (theo doi 11-8-2010) 4" xfId="8339"/>
    <cellStyle name="Dziesiętny [0]_Invoices2001Slovakia_01_Nha so 1_Dien_Book1_Ke hoach 2010 (theo doi 11-8-2010) 4" xfId="8340"/>
    <cellStyle name="Dziesietny [0]_Invoices2001Slovakia_01_Nha so 1_Dien_Book1_Ke hoach 2010 (theo doi 11-8-2010)_BIEU KE HOACH  2015 (KTN 6.11 sua)" xfId="1410"/>
    <cellStyle name="Dziesiętny [0]_Invoices2001Slovakia_01_Nha so 1_Dien_Book1_Ke hoach 2010 (theo doi 11-8-2010)_BIEU KE HOACH  2015 (KTN 6.11 sua)" xfId="1411"/>
    <cellStyle name="Dziesietny [0]_Invoices2001Slovakia_01_Nha so 1_Dien_Book1_ke hoach dau thau 30-6-2010" xfId="1412"/>
    <cellStyle name="Dziesiętny [0]_Invoices2001Slovakia_01_Nha so 1_Dien_Book1_ke hoach dau thau 30-6-2010" xfId="1413"/>
    <cellStyle name="Dziesietny [0]_Invoices2001Slovakia_01_Nha so 1_Dien_Book1_ke hoach dau thau 30-6-2010 2" xfId="1414"/>
    <cellStyle name="Dziesiętny [0]_Invoices2001Slovakia_01_Nha so 1_Dien_Book1_ke hoach dau thau 30-6-2010 2" xfId="1415"/>
    <cellStyle name="Dziesietny [0]_Invoices2001Slovakia_01_Nha so 1_Dien_Book1_ke hoach dau thau 30-6-2010 2 2" xfId="1416"/>
    <cellStyle name="Dziesiętny [0]_Invoices2001Slovakia_01_Nha so 1_Dien_Book1_ke hoach dau thau 30-6-2010 2 2" xfId="1417"/>
    <cellStyle name="Dziesietny [0]_Invoices2001Slovakia_01_Nha so 1_Dien_Book1_ke hoach dau thau 30-6-2010 3" xfId="1418"/>
    <cellStyle name="Dziesiętny [0]_Invoices2001Slovakia_01_Nha so 1_Dien_Book1_ke hoach dau thau 30-6-2010 3" xfId="1419"/>
    <cellStyle name="Dziesietny [0]_Invoices2001Slovakia_01_Nha so 1_Dien_Book1_ke hoach dau thau 30-6-2010 3 2" xfId="1420"/>
    <cellStyle name="Dziesiętny [0]_Invoices2001Slovakia_01_Nha so 1_Dien_Book1_ke hoach dau thau 30-6-2010 3 2" xfId="1421"/>
    <cellStyle name="Dziesietny [0]_Invoices2001Slovakia_01_Nha so 1_Dien_Book1_ke hoach dau thau 30-6-2010 4" xfId="8341"/>
    <cellStyle name="Dziesiętny [0]_Invoices2001Slovakia_01_Nha so 1_Dien_Book1_ke hoach dau thau 30-6-2010 4" xfId="8342"/>
    <cellStyle name="Dziesietny [0]_Invoices2001Slovakia_01_Nha so 1_Dien_Book1_ke hoach dau thau 30-6-2010_BIEU KE HOACH  2015 (KTN 6.11 sua)" xfId="1422"/>
    <cellStyle name="Dziesiętny [0]_Invoices2001Slovakia_01_Nha so 1_Dien_Book1_ke hoach dau thau 30-6-2010_BIEU KE HOACH  2015 (KTN 6.11 sua)" xfId="1423"/>
    <cellStyle name="Dziesietny [0]_Invoices2001Slovakia_01_Nha so 1_Dien_Copy of KH PHAN BO VON ĐỐI ỨNG NAM 2011 (30 TY phuong án gop WB)" xfId="1424"/>
    <cellStyle name="Dziesiętny [0]_Invoices2001Slovakia_01_Nha so 1_Dien_Copy of KH PHAN BO VON ĐỐI ỨNG NAM 2011 (30 TY phuong án gop WB)" xfId="1425"/>
    <cellStyle name="Dziesietny [0]_Invoices2001Slovakia_01_Nha so 1_Dien_Copy of KH PHAN BO VON ĐỐI ỨNG NAM 2011 (30 TY phuong án gop WB) 2" xfId="1426"/>
    <cellStyle name="Dziesiętny [0]_Invoices2001Slovakia_01_Nha so 1_Dien_Copy of KH PHAN BO VON ĐỐI ỨNG NAM 2011 (30 TY phuong án gop WB) 2" xfId="1427"/>
    <cellStyle name="Dziesietny [0]_Invoices2001Slovakia_01_Nha so 1_Dien_Copy of KH PHAN BO VON ĐỐI ỨNG NAM 2011 (30 TY phuong án gop WB) 2 2" xfId="1428"/>
    <cellStyle name="Dziesiętny [0]_Invoices2001Slovakia_01_Nha so 1_Dien_Copy of KH PHAN BO VON ĐỐI ỨNG NAM 2011 (30 TY phuong án gop WB) 2 2" xfId="1429"/>
    <cellStyle name="Dziesietny [0]_Invoices2001Slovakia_01_Nha so 1_Dien_Copy of KH PHAN BO VON ĐỐI ỨNG NAM 2011 (30 TY phuong án gop WB) 3" xfId="1430"/>
    <cellStyle name="Dziesiętny [0]_Invoices2001Slovakia_01_Nha so 1_Dien_Copy of KH PHAN BO VON ĐỐI ỨNG NAM 2011 (30 TY phuong án gop WB) 3" xfId="1431"/>
    <cellStyle name="Dziesietny [0]_Invoices2001Slovakia_01_Nha so 1_Dien_Copy of KH PHAN BO VON ĐỐI ỨNG NAM 2011 (30 TY phuong án gop WB) 3 2" xfId="1432"/>
    <cellStyle name="Dziesiętny [0]_Invoices2001Slovakia_01_Nha so 1_Dien_Copy of KH PHAN BO VON ĐỐI ỨNG NAM 2011 (30 TY phuong án gop WB) 3 2" xfId="1433"/>
    <cellStyle name="Dziesietny [0]_Invoices2001Slovakia_01_Nha so 1_Dien_Copy of KH PHAN BO VON ĐỐI ỨNG NAM 2011 (30 TY phuong án gop WB) 4" xfId="8343"/>
    <cellStyle name="Dziesiętny [0]_Invoices2001Slovakia_01_Nha so 1_Dien_Copy of KH PHAN BO VON ĐỐI ỨNG NAM 2011 (30 TY phuong án gop WB) 4" xfId="8344"/>
    <cellStyle name="Dziesietny [0]_Invoices2001Slovakia_01_Nha so 1_Dien_Copy of KH PHAN BO VON ĐỐI ỨNG NAM 2011 (30 TY phuong án gop WB)_BIEU KE HOACH  2015 (KTN 6.11 sua)" xfId="1434"/>
    <cellStyle name="Dziesiętny [0]_Invoices2001Slovakia_01_Nha so 1_Dien_Copy of KH PHAN BO VON ĐỐI ỨNG NAM 2011 (30 TY phuong án gop WB)_BIEU KE HOACH  2015 (KTN 6.11 sua)" xfId="1435"/>
    <cellStyle name="Dziesietny [0]_Invoices2001Slovakia_01_Nha so 1_Dien_DTTD chieng chan Tham lai 29-9-2009" xfId="1436"/>
    <cellStyle name="Dziesiętny [0]_Invoices2001Slovakia_01_Nha so 1_Dien_DTTD chieng chan Tham lai 29-9-2009" xfId="1437"/>
    <cellStyle name="Dziesietny [0]_Invoices2001Slovakia_01_Nha so 1_Dien_DTTD chieng chan Tham lai 29-9-2009 2" xfId="1438"/>
    <cellStyle name="Dziesiętny [0]_Invoices2001Slovakia_01_Nha so 1_Dien_DTTD chieng chan Tham lai 29-9-2009 2" xfId="1439"/>
    <cellStyle name="Dziesietny [0]_Invoices2001Slovakia_01_Nha so 1_Dien_DTTD chieng chan Tham lai 29-9-2009 2 2" xfId="1440"/>
    <cellStyle name="Dziesiętny [0]_Invoices2001Slovakia_01_Nha so 1_Dien_DTTD chieng chan Tham lai 29-9-2009 2 2" xfId="1441"/>
    <cellStyle name="Dziesietny [0]_Invoices2001Slovakia_01_Nha so 1_Dien_DTTD chieng chan Tham lai 29-9-2009 3" xfId="1442"/>
    <cellStyle name="Dziesiętny [0]_Invoices2001Slovakia_01_Nha so 1_Dien_DTTD chieng chan Tham lai 29-9-2009 3" xfId="1443"/>
    <cellStyle name="Dziesietny [0]_Invoices2001Slovakia_01_Nha so 1_Dien_DTTD chieng chan Tham lai 29-9-2009 3 2" xfId="1444"/>
    <cellStyle name="Dziesiętny [0]_Invoices2001Slovakia_01_Nha so 1_Dien_DTTD chieng chan Tham lai 29-9-2009 3 2" xfId="1445"/>
    <cellStyle name="Dziesietny [0]_Invoices2001Slovakia_01_Nha so 1_Dien_DTTD chieng chan Tham lai 29-9-2009 4" xfId="8345"/>
    <cellStyle name="Dziesiętny [0]_Invoices2001Slovakia_01_Nha so 1_Dien_DTTD chieng chan Tham lai 29-9-2009 4" xfId="8346"/>
    <cellStyle name="Dziesietny [0]_Invoices2001Slovakia_01_Nha so 1_Dien_DTTD chieng chan Tham lai 29-9-2009_BIEU KE HOACH  2015 (KTN 6.11 sua)" xfId="1446"/>
    <cellStyle name="Dziesiętny [0]_Invoices2001Slovakia_01_Nha so 1_Dien_DTTD chieng chan Tham lai 29-9-2009_BIEU KE HOACH  2015 (KTN 6.11 sua)" xfId="1447"/>
    <cellStyle name="Dziesietny [0]_Invoices2001Slovakia_01_Nha so 1_Dien_Du toan nuoc San Thang (GD2)" xfId="1448"/>
    <cellStyle name="Dziesiętny [0]_Invoices2001Slovakia_01_Nha so 1_Dien_Du toan nuoc San Thang (GD2)" xfId="1449"/>
    <cellStyle name="Dziesietny [0]_Invoices2001Slovakia_01_Nha so 1_Dien_Du toan nuoc San Thang (GD2) 2" xfId="1450"/>
    <cellStyle name="Dziesiętny [0]_Invoices2001Slovakia_01_Nha so 1_Dien_Du toan nuoc San Thang (GD2) 2" xfId="1451"/>
    <cellStyle name="Dziesietny [0]_Invoices2001Slovakia_01_Nha so 1_Dien_Du toan nuoc San Thang (GD2) 2 2" xfId="1452"/>
    <cellStyle name="Dziesiętny [0]_Invoices2001Slovakia_01_Nha so 1_Dien_Du toan nuoc San Thang (GD2) 2 2" xfId="1453"/>
    <cellStyle name="Dziesietny [0]_Invoices2001Slovakia_01_Nha so 1_Dien_Du toan nuoc San Thang (GD2) 3" xfId="1454"/>
    <cellStyle name="Dziesiętny [0]_Invoices2001Slovakia_01_Nha so 1_Dien_Du toan nuoc San Thang (GD2) 3" xfId="1455"/>
    <cellStyle name="Dziesietny [0]_Invoices2001Slovakia_01_Nha so 1_Dien_Du toan nuoc San Thang (GD2) 3 2" xfId="1456"/>
    <cellStyle name="Dziesiętny [0]_Invoices2001Slovakia_01_Nha so 1_Dien_Du toan nuoc San Thang (GD2) 3 2" xfId="1457"/>
    <cellStyle name="Dziesietny [0]_Invoices2001Slovakia_01_Nha so 1_Dien_Du toan nuoc San Thang (GD2) 4" xfId="1458"/>
    <cellStyle name="Dziesiętny [0]_Invoices2001Slovakia_01_Nha so 1_Dien_Du toan nuoc San Thang (GD2) 4" xfId="1459"/>
    <cellStyle name="Dziesietny [0]_Invoices2001Slovakia_01_Nha so 1_Dien_Ke hoach 2010 (theo doi 11-8-2010)" xfId="1460"/>
    <cellStyle name="Dziesiętny [0]_Invoices2001Slovakia_01_Nha so 1_Dien_Ke hoach 2010 (theo doi 11-8-2010)" xfId="1461"/>
    <cellStyle name="Dziesietny [0]_Invoices2001Slovakia_01_Nha so 1_Dien_Ke hoach 2010 (theo doi 11-8-2010) 2" xfId="1462"/>
    <cellStyle name="Dziesiętny [0]_Invoices2001Slovakia_01_Nha so 1_Dien_Ke hoach 2010 (theo doi 11-8-2010) 2" xfId="1463"/>
    <cellStyle name="Dziesietny [0]_Invoices2001Slovakia_01_Nha so 1_Dien_Ke hoach 2010 (theo doi 11-8-2010) 2 2" xfId="1464"/>
    <cellStyle name="Dziesiętny [0]_Invoices2001Slovakia_01_Nha so 1_Dien_Ke hoach 2010 (theo doi 11-8-2010) 2 2" xfId="1465"/>
    <cellStyle name="Dziesietny [0]_Invoices2001Slovakia_01_Nha so 1_Dien_Ke hoach 2010 (theo doi 11-8-2010) 3" xfId="1466"/>
    <cellStyle name="Dziesiętny [0]_Invoices2001Slovakia_01_Nha so 1_Dien_Ke hoach 2010 (theo doi 11-8-2010) 3" xfId="1467"/>
    <cellStyle name="Dziesietny [0]_Invoices2001Slovakia_01_Nha so 1_Dien_Ke hoach 2010 (theo doi 11-8-2010) 3 2" xfId="1468"/>
    <cellStyle name="Dziesiętny [0]_Invoices2001Slovakia_01_Nha so 1_Dien_Ke hoach 2010 (theo doi 11-8-2010) 3 2" xfId="1469"/>
    <cellStyle name="Dziesietny [0]_Invoices2001Slovakia_01_Nha so 1_Dien_Ke hoach 2010 (theo doi 11-8-2010) 4" xfId="1470"/>
    <cellStyle name="Dziesiętny [0]_Invoices2001Slovakia_01_Nha so 1_Dien_Ke hoach 2010 (theo doi 11-8-2010) 4" xfId="1471"/>
    <cellStyle name="Dziesietny [0]_Invoices2001Slovakia_01_Nha so 1_Dien_ke hoach dau thau 30-6-2010" xfId="1472"/>
    <cellStyle name="Dziesiętny [0]_Invoices2001Slovakia_01_Nha so 1_Dien_ke hoach dau thau 30-6-2010" xfId="1473"/>
    <cellStyle name="Dziesietny [0]_Invoices2001Slovakia_01_Nha so 1_Dien_ke hoach dau thau 30-6-2010 2" xfId="1474"/>
    <cellStyle name="Dziesiętny [0]_Invoices2001Slovakia_01_Nha so 1_Dien_ke hoach dau thau 30-6-2010 2" xfId="1475"/>
    <cellStyle name="Dziesietny [0]_Invoices2001Slovakia_01_Nha so 1_Dien_ke hoach dau thau 30-6-2010 2 2" xfId="1476"/>
    <cellStyle name="Dziesiętny [0]_Invoices2001Slovakia_01_Nha so 1_Dien_ke hoach dau thau 30-6-2010 2 2" xfId="1477"/>
    <cellStyle name="Dziesietny [0]_Invoices2001Slovakia_01_Nha so 1_Dien_ke hoach dau thau 30-6-2010 3" xfId="1478"/>
    <cellStyle name="Dziesiętny [0]_Invoices2001Slovakia_01_Nha so 1_Dien_ke hoach dau thau 30-6-2010 3" xfId="1479"/>
    <cellStyle name="Dziesietny [0]_Invoices2001Slovakia_01_Nha so 1_Dien_ke hoach dau thau 30-6-2010 3 2" xfId="1480"/>
    <cellStyle name="Dziesiętny [0]_Invoices2001Slovakia_01_Nha so 1_Dien_ke hoach dau thau 30-6-2010 3 2" xfId="1481"/>
    <cellStyle name="Dziesietny [0]_Invoices2001Slovakia_01_Nha so 1_Dien_ke hoach dau thau 30-6-2010 4" xfId="1482"/>
    <cellStyle name="Dziesiętny [0]_Invoices2001Slovakia_01_Nha so 1_Dien_ke hoach dau thau 30-6-2010 4" xfId="1483"/>
    <cellStyle name="Dziesietny [0]_Invoices2001Slovakia_01_Nha so 1_Dien_KH Von 2012 gui BKH 1" xfId="1484"/>
    <cellStyle name="Dziesiętny [0]_Invoices2001Slovakia_01_Nha so 1_Dien_KH Von 2012 gui BKH 1" xfId="1485"/>
    <cellStyle name="Dziesietny [0]_Invoices2001Slovakia_01_Nha so 1_Dien_KH Von 2012 gui BKH 1 2" xfId="1486"/>
    <cellStyle name="Dziesiętny [0]_Invoices2001Slovakia_01_Nha so 1_Dien_KH Von 2012 gui BKH 1 2" xfId="1487"/>
    <cellStyle name="Dziesietny [0]_Invoices2001Slovakia_01_Nha so 1_Dien_KH Von 2012 gui BKH 1 2 2" xfId="1488"/>
    <cellStyle name="Dziesiętny [0]_Invoices2001Slovakia_01_Nha so 1_Dien_KH Von 2012 gui BKH 1 2 2" xfId="1489"/>
    <cellStyle name="Dziesietny [0]_Invoices2001Slovakia_01_Nha so 1_Dien_KH Von 2012 gui BKH 1 3" xfId="1490"/>
    <cellStyle name="Dziesiętny [0]_Invoices2001Slovakia_01_Nha so 1_Dien_KH Von 2012 gui BKH 1 3" xfId="1491"/>
    <cellStyle name="Dziesietny [0]_Invoices2001Slovakia_01_Nha so 1_Dien_KH Von 2012 gui BKH 1 3 2" xfId="1492"/>
    <cellStyle name="Dziesiętny [0]_Invoices2001Slovakia_01_Nha so 1_Dien_KH Von 2012 gui BKH 1 3 2" xfId="1493"/>
    <cellStyle name="Dziesietny [0]_Invoices2001Slovakia_01_Nha so 1_Dien_KH Von 2012 gui BKH 1 4" xfId="8347"/>
    <cellStyle name="Dziesiętny [0]_Invoices2001Slovakia_01_Nha so 1_Dien_KH Von 2012 gui BKH 1 4" xfId="8348"/>
    <cellStyle name="Dziesietny [0]_Invoices2001Slovakia_01_Nha so 1_Dien_KH Von 2012 gui BKH 1_BIEU KE HOACH  2015 (KTN 6.11 sua)" xfId="1494"/>
    <cellStyle name="Dziesiętny [0]_Invoices2001Slovakia_01_Nha so 1_Dien_KH Von 2012 gui BKH 1_BIEU KE HOACH  2015 (KTN 6.11 sua)" xfId="1495"/>
    <cellStyle name="Dziesietny [0]_Invoices2001Slovakia_01_Nha so 1_Dien_QD ke hoach dau thau" xfId="1496"/>
    <cellStyle name="Dziesiętny [0]_Invoices2001Slovakia_01_Nha so 1_Dien_QD ke hoach dau thau" xfId="1497"/>
    <cellStyle name="Dziesietny [0]_Invoices2001Slovakia_01_Nha so 1_Dien_QD ke hoach dau thau 2" xfId="1498"/>
    <cellStyle name="Dziesiętny [0]_Invoices2001Slovakia_01_Nha so 1_Dien_QD ke hoach dau thau 2" xfId="1499"/>
    <cellStyle name="Dziesietny [0]_Invoices2001Slovakia_01_Nha so 1_Dien_QD ke hoach dau thau 2 2" xfId="1500"/>
    <cellStyle name="Dziesiętny [0]_Invoices2001Slovakia_01_Nha so 1_Dien_QD ke hoach dau thau 2 2" xfId="1501"/>
    <cellStyle name="Dziesietny [0]_Invoices2001Slovakia_01_Nha so 1_Dien_QD ke hoach dau thau 3" xfId="1502"/>
    <cellStyle name="Dziesiętny [0]_Invoices2001Slovakia_01_Nha so 1_Dien_QD ke hoach dau thau 3" xfId="1503"/>
    <cellStyle name="Dziesietny [0]_Invoices2001Slovakia_01_Nha so 1_Dien_QD ke hoach dau thau 3 2" xfId="1504"/>
    <cellStyle name="Dziesiętny [0]_Invoices2001Slovakia_01_Nha so 1_Dien_QD ke hoach dau thau 3 2" xfId="1505"/>
    <cellStyle name="Dziesietny [0]_Invoices2001Slovakia_01_Nha so 1_Dien_QD ke hoach dau thau 4" xfId="1506"/>
    <cellStyle name="Dziesiętny [0]_Invoices2001Slovakia_01_Nha so 1_Dien_QD ke hoach dau thau 4" xfId="1507"/>
    <cellStyle name="Dziesietny [0]_Invoices2001Slovakia_01_Nha so 1_Dien_tinh toan hoang ha" xfId="1508"/>
    <cellStyle name="Dziesiętny [0]_Invoices2001Slovakia_01_Nha so 1_Dien_tinh toan hoang ha" xfId="1509"/>
    <cellStyle name="Dziesietny [0]_Invoices2001Slovakia_01_Nha so 1_Dien_tinh toan hoang ha 2" xfId="1510"/>
    <cellStyle name="Dziesiętny [0]_Invoices2001Slovakia_01_Nha so 1_Dien_tinh toan hoang ha 2" xfId="1511"/>
    <cellStyle name="Dziesietny [0]_Invoices2001Slovakia_01_Nha so 1_Dien_tinh toan hoang ha 2 2" xfId="1512"/>
    <cellStyle name="Dziesiętny [0]_Invoices2001Slovakia_01_Nha so 1_Dien_tinh toan hoang ha 2 2" xfId="1513"/>
    <cellStyle name="Dziesietny [0]_Invoices2001Slovakia_01_Nha so 1_Dien_tinh toan hoang ha 3" xfId="1514"/>
    <cellStyle name="Dziesiętny [0]_Invoices2001Slovakia_01_Nha so 1_Dien_tinh toan hoang ha 3" xfId="1515"/>
    <cellStyle name="Dziesietny [0]_Invoices2001Slovakia_01_Nha so 1_Dien_tinh toan hoang ha 3 2" xfId="1516"/>
    <cellStyle name="Dziesiętny [0]_Invoices2001Slovakia_01_Nha so 1_Dien_tinh toan hoang ha 3 2" xfId="1517"/>
    <cellStyle name="Dziesietny [0]_Invoices2001Slovakia_01_Nha so 1_Dien_tinh toan hoang ha 4" xfId="1518"/>
    <cellStyle name="Dziesiętny [0]_Invoices2001Slovakia_01_Nha so 1_Dien_tinh toan hoang ha 4" xfId="1519"/>
    <cellStyle name="Dziesietny [0]_Invoices2001Slovakia_01_Nha so 1_Dien_Tong von ĐTPT" xfId="1520"/>
    <cellStyle name="Dziesiętny [0]_Invoices2001Slovakia_01_Nha so 1_Dien_Tong von ĐTPT" xfId="1521"/>
    <cellStyle name="Dziesietny [0]_Invoices2001Slovakia_01_Nha so 1_Dien_Tong von ĐTPT 2" xfId="1522"/>
    <cellStyle name="Dziesiętny [0]_Invoices2001Slovakia_01_Nha so 1_Dien_Tong von ĐTPT 2" xfId="1523"/>
    <cellStyle name="Dziesietny [0]_Invoices2001Slovakia_01_Nha so 1_Dien_Tong von ĐTPT 2 2" xfId="1524"/>
    <cellStyle name="Dziesiętny [0]_Invoices2001Slovakia_01_Nha so 1_Dien_Tong von ĐTPT 2 2" xfId="1525"/>
    <cellStyle name="Dziesietny [0]_Invoices2001Slovakia_01_Nha so 1_Dien_Tong von ĐTPT 3" xfId="1526"/>
    <cellStyle name="Dziesiętny [0]_Invoices2001Slovakia_01_Nha so 1_Dien_Tong von ĐTPT 3" xfId="1527"/>
    <cellStyle name="Dziesietny [0]_Invoices2001Slovakia_01_Nha so 1_Dien_Tong von ĐTPT 3 2" xfId="1528"/>
    <cellStyle name="Dziesiętny [0]_Invoices2001Slovakia_01_Nha so 1_Dien_Tong von ĐTPT 3 2" xfId="1529"/>
    <cellStyle name="Dziesietny [0]_Invoices2001Slovakia_01_Nha so 1_Dien_Tong von ĐTPT 4" xfId="1530"/>
    <cellStyle name="Dziesiętny [0]_Invoices2001Slovakia_01_Nha so 1_Dien_Tong von ĐTPT 4" xfId="1531"/>
    <cellStyle name="Dziesietny [0]_Invoices2001Slovakia_10_Nha so 10_Dien1" xfId="1532"/>
    <cellStyle name="Dziesiętny [0]_Invoices2001Slovakia_10_Nha so 10_Dien1" xfId="1533"/>
    <cellStyle name="Dziesietny [0]_Invoices2001Slovakia_10_Nha so 10_Dien1 2" xfId="1534"/>
    <cellStyle name="Dziesiętny [0]_Invoices2001Slovakia_10_Nha so 10_Dien1 2" xfId="1535"/>
    <cellStyle name="Dziesietny [0]_Invoices2001Slovakia_10_Nha so 10_Dien1 3" xfId="1536"/>
    <cellStyle name="Dziesiętny [0]_Invoices2001Slovakia_10_Nha so 10_Dien1 3" xfId="1537"/>
    <cellStyle name="Dziesietny [0]_Invoices2001Slovakia_10_Nha so 10_Dien1 4" xfId="1538"/>
    <cellStyle name="Dziesiętny [0]_Invoices2001Slovakia_10_Nha so 10_Dien1 4" xfId="1539"/>
    <cellStyle name="Dziesietny [0]_Invoices2001Slovakia_10_Nha so 10_Dien1_bieu ke hoach dau thau" xfId="1540"/>
    <cellStyle name="Dziesiętny [0]_Invoices2001Slovakia_10_Nha so 10_Dien1_bieu ke hoach dau thau" xfId="1541"/>
    <cellStyle name="Dziesietny [0]_Invoices2001Slovakia_10_Nha so 10_Dien1_bieu ke hoach dau thau 2" xfId="1542"/>
    <cellStyle name="Dziesiętny [0]_Invoices2001Slovakia_10_Nha so 10_Dien1_bieu ke hoach dau thau 2" xfId="1543"/>
    <cellStyle name="Dziesietny [0]_Invoices2001Slovakia_10_Nha so 10_Dien1_bieu ke hoach dau thau 2 2" xfId="1544"/>
    <cellStyle name="Dziesiętny [0]_Invoices2001Slovakia_10_Nha so 10_Dien1_bieu ke hoach dau thau 2 2" xfId="1545"/>
    <cellStyle name="Dziesietny [0]_Invoices2001Slovakia_10_Nha so 10_Dien1_bieu ke hoach dau thau 3" xfId="1546"/>
    <cellStyle name="Dziesiętny [0]_Invoices2001Slovakia_10_Nha so 10_Dien1_bieu ke hoach dau thau 3" xfId="1547"/>
    <cellStyle name="Dziesietny [0]_Invoices2001Slovakia_10_Nha so 10_Dien1_bieu ke hoach dau thau 3 2" xfId="1548"/>
    <cellStyle name="Dziesiętny [0]_Invoices2001Slovakia_10_Nha so 10_Dien1_bieu ke hoach dau thau 3 2" xfId="1549"/>
    <cellStyle name="Dziesietny [0]_Invoices2001Slovakia_10_Nha so 10_Dien1_bieu ke hoach dau thau 4" xfId="1550"/>
    <cellStyle name="Dziesiętny [0]_Invoices2001Slovakia_10_Nha so 10_Dien1_bieu ke hoach dau thau 4" xfId="1551"/>
    <cellStyle name="Dziesietny [0]_Invoices2001Slovakia_10_Nha so 10_Dien1_bieu ke hoach dau thau truong mam non SKH" xfId="1552"/>
    <cellStyle name="Dziesiętny [0]_Invoices2001Slovakia_10_Nha so 10_Dien1_bieu ke hoach dau thau truong mam non SKH" xfId="1553"/>
    <cellStyle name="Dziesietny [0]_Invoices2001Slovakia_10_Nha so 10_Dien1_bieu ke hoach dau thau truong mam non SKH 2" xfId="1554"/>
    <cellStyle name="Dziesiętny [0]_Invoices2001Slovakia_10_Nha so 10_Dien1_bieu ke hoach dau thau truong mam non SKH 2" xfId="1555"/>
    <cellStyle name="Dziesietny [0]_Invoices2001Slovakia_10_Nha so 10_Dien1_bieu ke hoach dau thau truong mam non SKH 2 2" xfId="1556"/>
    <cellStyle name="Dziesiętny [0]_Invoices2001Slovakia_10_Nha so 10_Dien1_bieu ke hoach dau thau truong mam non SKH 2 2" xfId="1557"/>
    <cellStyle name="Dziesietny [0]_Invoices2001Slovakia_10_Nha so 10_Dien1_bieu ke hoach dau thau truong mam non SKH 3" xfId="1558"/>
    <cellStyle name="Dziesiętny [0]_Invoices2001Slovakia_10_Nha so 10_Dien1_bieu ke hoach dau thau truong mam non SKH 3" xfId="1559"/>
    <cellStyle name="Dziesietny [0]_Invoices2001Slovakia_10_Nha so 10_Dien1_bieu ke hoach dau thau truong mam non SKH 3 2" xfId="1560"/>
    <cellStyle name="Dziesiętny [0]_Invoices2001Slovakia_10_Nha so 10_Dien1_bieu ke hoach dau thau truong mam non SKH 3 2" xfId="1561"/>
    <cellStyle name="Dziesietny [0]_Invoices2001Slovakia_10_Nha so 10_Dien1_bieu ke hoach dau thau truong mam non SKH 4" xfId="1562"/>
    <cellStyle name="Dziesiętny [0]_Invoices2001Slovakia_10_Nha so 10_Dien1_bieu ke hoach dau thau truong mam non SKH 4" xfId="1563"/>
    <cellStyle name="Dziesietny [0]_Invoices2001Slovakia_10_Nha so 10_Dien1_bieu tong hop lai kh von 2011 gui phong TH-KTDN" xfId="1564"/>
    <cellStyle name="Dziesiętny [0]_Invoices2001Slovakia_10_Nha so 10_Dien1_bieu tong hop lai kh von 2011 gui phong TH-KTDN" xfId="1565"/>
    <cellStyle name="Dziesietny [0]_Invoices2001Slovakia_10_Nha so 10_Dien1_bieu tong hop lai kh von 2011 gui phong TH-KTDN 2" xfId="1566"/>
    <cellStyle name="Dziesiętny [0]_Invoices2001Slovakia_10_Nha so 10_Dien1_bieu tong hop lai kh von 2011 gui phong TH-KTDN 2" xfId="1567"/>
    <cellStyle name="Dziesietny [0]_Invoices2001Slovakia_10_Nha so 10_Dien1_bieu tong hop lai kh von 2011 gui phong TH-KTDN 2 2" xfId="1568"/>
    <cellStyle name="Dziesiętny [0]_Invoices2001Slovakia_10_Nha so 10_Dien1_bieu tong hop lai kh von 2011 gui phong TH-KTDN 2 2" xfId="1569"/>
    <cellStyle name="Dziesietny [0]_Invoices2001Slovakia_10_Nha so 10_Dien1_bieu tong hop lai kh von 2011 gui phong TH-KTDN 3" xfId="1570"/>
    <cellStyle name="Dziesiętny [0]_Invoices2001Slovakia_10_Nha so 10_Dien1_bieu tong hop lai kh von 2011 gui phong TH-KTDN 3" xfId="1571"/>
    <cellStyle name="Dziesietny [0]_Invoices2001Slovakia_10_Nha so 10_Dien1_bieu tong hop lai kh von 2011 gui phong TH-KTDN 3 2" xfId="1572"/>
    <cellStyle name="Dziesiętny [0]_Invoices2001Slovakia_10_Nha so 10_Dien1_bieu tong hop lai kh von 2011 gui phong TH-KTDN 3 2" xfId="1573"/>
    <cellStyle name="Dziesietny [0]_Invoices2001Slovakia_10_Nha so 10_Dien1_bieu tong hop lai kh von 2011 gui phong TH-KTDN 4" xfId="8349"/>
    <cellStyle name="Dziesiętny [0]_Invoices2001Slovakia_10_Nha so 10_Dien1_bieu tong hop lai kh von 2011 gui phong TH-KTDN 4" xfId="8350"/>
    <cellStyle name="Dziesietny [0]_Invoices2001Slovakia_10_Nha so 10_Dien1_bieu tong hop lai kh von 2011 gui phong TH-KTDN_BIEU KE HOACH  2015 (KTN 6.11 sua)" xfId="1574"/>
    <cellStyle name="Dziesiętny [0]_Invoices2001Slovakia_10_Nha so 10_Dien1_bieu tong hop lai kh von 2011 gui phong TH-KTDN_BIEU KE HOACH  2015 (KTN 6.11 sua)" xfId="1575"/>
    <cellStyle name="Dziesietny [0]_Invoices2001Slovakia_10_Nha so 10_Dien1_Book1" xfId="1576"/>
    <cellStyle name="Dziesiętny [0]_Invoices2001Slovakia_10_Nha so 10_Dien1_Book1" xfId="1577"/>
    <cellStyle name="Dziesietny [0]_Invoices2001Slovakia_10_Nha so 10_Dien1_Book1 2" xfId="1578"/>
    <cellStyle name="Dziesiętny [0]_Invoices2001Slovakia_10_Nha so 10_Dien1_Book1 2" xfId="1579"/>
    <cellStyle name="Dziesietny [0]_Invoices2001Slovakia_10_Nha so 10_Dien1_Book1 2 2" xfId="1580"/>
    <cellStyle name="Dziesiętny [0]_Invoices2001Slovakia_10_Nha so 10_Dien1_Book1 2 2" xfId="1581"/>
    <cellStyle name="Dziesietny [0]_Invoices2001Slovakia_10_Nha so 10_Dien1_Book1 3" xfId="1582"/>
    <cellStyle name="Dziesiętny [0]_Invoices2001Slovakia_10_Nha so 10_Dien1_Book1 3" xfId="1583"/>
    <cellStyle name="Dziesietny [0]_Invoices2001Slovakia_10_Nha so 10_Dien1_Book1 3 2" xfId="1584"/>
    <cellStyle name="Dziesiętny [0]_Invoices2001Slovakia_10_Nha so 10_Dien1_Book1 3 2" xfId="1585"/>
    <cellStyle name="Dziesietny [0]_Invoices2001Slovakia_10_Nha so 10_Dien1_Book1 4" xfId="1586"/>
    <cellStyle name="Dziesiętny [0]_Invoices2001Slovakia_10_Nha so 10_Dien1_Book1 4" xfId="1587"/>
    <cellStyle name="Dziesietny [0]_Invoices2001Slovakia_10_Nha so 10_Dien1_Book1_Ke hoach 2010 (theo doi 11-8-2010)" xfId="1588"/>
    <cellStyle name="Dziesiętny [0]_Invoices2001Slovakia_10_Nha so 10_Dien1_Book1_Ke hoach 2010 (theo doi 11-8-2010)" xfId="1589"/>
    <cellStyle name="Dziesietny [0]_Invoices2001Slovakia_10_Nha so 10_Dien1_Book1_Ke hoach 2010 (theo doi 11-8-2010) 2" xfId="1590"/>
    <cellStyle name="Dziesiętny [0]_Invoices2001Slovakia_10_Nha so 10_Dien1_Book1_Ke hoach 2010 (theo doi 11-8-2010) 2" xfId="1591"/>
    <cellStyle name="Dziesietny [0]_Invoices2001Slovakia_10_Nha so 10_Dien1_Book1_Ke hoach 2010 (theo doi 11-8-2010) 2 2" xfId="1592"/>
    <cellStyle name="Dziesiętny [0]_Invoices2001Slovakia_10_Nha so 10_Dien1_Book1_Ke hoach 2010 (theo doi 11-8-2010) 2 2" xfId="1593"/>
    <cellStyle name="Dziesietny [0]_Invoices2001Slovakia_10_Nha so 10_Dien1_Book1_Ke hoach 2010 (theo doi 11-8-2010) 3" xfId="1594"/>
    <cellStyle name="Dziesiętny [0]_Invoices2001Slovakia_10_Nha so 10_Dien1_Book1_Ke hoach 2010 (theo doi 11-8-2010) 3" xfId="1595"/>
    <cellStyle name="Dziesietny [0]_Invoices2001Slovakia_10_Nha so 10_Dien1_Book1_Ke hoach 2010 (theo doi 11-8-2010) 3 2" xfId="1596"/>
    <cellStyle name="Dziesiętny [0]_Invoices2001Slovakia_10_Nha so 10_Dien1_Book1_Ke hoach 2010 (theo doi 11-8-2010) 3 2" xfId="1597"/>
    <cellStyle name="Dziesietny [0]_Invoices2001Slovakia_10_Nha so 10_Dien1_Book1_Ke hoach 2010 (theo doi 11-8-2010) 4" xfId="8351"/>
    <cellStyle name="Dziesiętny [0]_Invoices2001Slovakia_10_Nha so 10_Dien1_Book1_Ke hoach 2010 (theo doi 11-8-2010) 4" xfId="8352"/>
    <cellStyle name="Dziesietny [0]_Invoices2001Slovakia_10_Nha so 10_Dien1_Book1_Ke hoach 2010 (theo doi 11-8-2010)_BIEU KE HOACH  2015 (KTN 6.11 sua)" xfId="1598"/>
    <cellStyle name="Dziesiętny [0]_Invoices2001Slovakia_10_Nha so 10_Dien1_Book1_Ke hoach 2010 (theo doi 11-8-2010)_BIEU KE HOACH  2015 (KTN 6.11 sua)" xfId="1599"/>
    <cellStyle name="Dziesietny [0]_Invoices2001Slovakia_10_Nha so 10_Dien1_Book1_ke hoach dau thau 30-6-2010" xfId="1600"/>
    <cellStyle name="Dziesiętny [0]_Invoices2001Slovakia_10_Nha so 10_Dien1_Book1_ke hoach dau thau 30-6-2010" xfId="1601"/>
    <cellStyle name="Dziesietny [0]_Invoices2001Slovakia_10_Nha so 10_Dien1_Book1_ke hoach dau thau 30-6-2010 2" xfId="1602"/>
    <cellStyle name="Dziesiętny [0]_Invoices2001Slovakia_10_Nha so 10_Dien1_Book1_ke hoach dau thau 30-6-2010 2" xfId="1603"/>
    <cellStyle name="Dziesietny [0]_Invoices2001Slovakia_10_Nha so 10_Dien1_Book1_ke hoach dau thau 30-6-2010 2 2" xfId="1604"/>
    <cellStyle name="Dziesiętny [0]_Invoices2001Slovakia_10_Nha so 10_Dien1_Book1_ke hoach dau thau 30-6-2010 2 2" xfId="1605"/>
    <cellStyle name="Dziesietny [0]_Invoices2001Slovakia_10_Nha so 10_Dien1_Book1_ke hoach dau thau 30-6-2010 3" xfId="1606"/>
    <cellStyle name="Dziesiętny [0]_Invoices2001Slovakia_10_Nha so 10_Dien1_Book1_ke hoach dau thau 30-6-2010 3" xfId="1607"/>
    <cellStyle name="Dziesietny [0]_Invoices2001Slovakia_10_Nha so 10_Dien1_Book1_ke hoach dau thau 30-6-2010 3 2" xfId="1608"/>
    <cellStyle name="Dziesiętny [0]_Invoices2001Slovakia_10_Nha so 10_Dien1_Book1_ke hoach dau thau 30-6-2010 3 2" xfId="1609"/>
    <cellStyle name="Dziesietny [0]_Invoices2001Slovakia_10_Nha so 10_Dien1_Book1_ke hoach dau thau 30-6-2010 4" xfId="8353"/>
    <cellStyle name="Dziesiętny [0]_Invoices2001Slovakia_10_Nha so 10_Dien1_Book1_ke hoach dau thau 30-6-2010 4" xfId="8354"/>
    <cellStyle name="Dziesietny [0]_Invoices2001Slovakia_10_Nha so 10_Dien1_Book1_ke hoach dau thau 30-6-2010_BIEU KE HOACH  2015 (KTN 6.11 sua)" xfId="1610"/>
    <cellStyle name="Dziesiętny [0]_Invoices2001Slovakia_10_Nha so 10_Dien1_Book1_ke hoach dau thau 30-6-2010_BIEU KE HOACH  2015 (KTN 6.11 sua)" xfId="1611"/>
    <cellStyle name="Dziesietny [0]_Invoices2001Slovakia_10_Nha so 10_Dien1_Copy of KH PHAN BO VON ĐỐI ỨNG NAM 2011 (30 TY phuong án gop WB)" xfId="1612"/>
    <cellStyle name="Dziesiętny [0]_Invoices2001Slovakia_10_Nha so 10_Dien1_Copy of KH PHAN BO VON ĐỐI ỨNG NAM 2011 (30 TY phuong án gop WB)" xfId="1613"/>
    <cellStyle name="Dziesietny [0]_Invoices2001Slovakia_10_Nha so 10_Dien1_Copy of KH PHAN BO VON ĐỐI ỨNG NAM 2011 (30 TY phuong án gop WB) 2" xfId="1614"/>
    <cellStyle name="Dziesiętny [0]_Invoices2001Slovakia_10_Nha so 10_Dien1_Copy of KH PHAN BO VON ĐỐI ỨNG NAM 2011 (30 TY phuong án gop WB) 2" xfId="1615"/>
    <cellStyle name="Dziesietny [0]_Invoices2001Slovakia_10_Nha so 10_Dien1_Copy of KH PHAN BO VON ĐỐI ỨNG NAM 2011 (30 TY phuong án gop WB) 2 2" xfId="1616"/>
    <cellStyle name="Dziesiętny [0]_Invoices2001Slovakia_10_Nha so 10_Dien1_Copy of KH PHAN BO VON ĐỐI ỨNG NAM 2011 (30 TY phuong án gop WB) 2 2" xfId="1617"/>
    <cellStyle name="Dziesietny [0]_Invoices2001Slovakia_10_Nha so 10_Dien1_Copy of KH PHAN BO VON ĐỐI ỨNG NAM 2011 (30 TY phuong án gop WB) 3" xfId="1618"/>
    <cellStyle name="Dziesiętny [0]_Invoices2001Slovakia_10_Nha so 10_Dien1_Copy of KH PHAN BO VON ĐỐI ỨNG NAM 2011 (30 TY phuong án gop WB) 3" xfId="1619"/>
    <cellStyle name="Dziesietny [0]_Invoices2001Slovakia_10_Nha so 10_Dien1_Copy of KH PHAN BO VON ĐỐI ỨNG NAM 2011 (30 TY phuong án gop WB) 3 2" xfId="1620"/>
    <cellStyle name="Dziesiętny [0]_Invoices2001Slovakia_10_Nha so 10_Dien1_Copy of KH PHAN BO VON ĐỐI ỨNG NAM 2011 (30 TY phuong án gop WB) 3 2" xfId="1621"/>
    <cellStyle name="Dziesietny [0]_Invoices2001Slovakia_10_Nha so 10_Dien1_Copy of KH PHAN BO VON ĐỐI ỨNG NAM 2011 (30 TY phuong án gop WB) 4" xfId="8355"/>
    <cellStyle name="Dziesiętny [0]_Invoices2001Slovakia_10_Nha so 10_Dien1_Copy of KH PHAN BO VON ĐỐI ỨNG NAM 2011 (30 TY phuong án gop WB) 4" xfId="8356"/>
    <cellStyle name="Dziesietny [0]_Invoices2001Slovakia_10_Nha so 10_Dien1_Copy of KH PHAN BO VON ĐỐI ỨNG NAM 2011 (30 TY phuong án gop WB)_BIEU KE HOACH  2015 (KTN 6.11 sua)" xfId="1622"/>
    <cellStyle name="Dziesiętny [0]_Invoices2001Slovakia_10_Nha so 10_Dien1_Copy of KH PHAN BO VON ĐỐI ỨNG NAM 2011 (30 TY phuong án gop WB)_BIEU KE HOACH  2015 (KTN 6.11 sua)" xfId="1623"/>
    <cellStyle name="Dziesietny [0]_Invoices2001Slovakia_10_Nha so 10_Dien1_DTTD chieng chan Tham lai 29-9-2009" xfId="1624"/>
    <cellStyle name="Dziesiętny [0]_Invoices2001Slovakia_10_Nha so 10_Dien1_DTTD chieng chan Tham lai 29-9-2009" xfId="1625"/>
    <cellStyle name="Dziesietny [0]_Invoices2001Slovakia_10_Nha so 10_Dien1_DTTD chieng chan Tham lai 29-9-2009 2" xfId="1626"/>
    <cellStyle name="Dziesiętny [0]_Invoices2001Slovakia_10_Nha so 10_Dien1_DTTD chieng chan Tham lai 29-9-2009 2" xfId="1627"/>
    <cellStyle name="Dziesietny [0]_Invoices2001Slovakia_10_Nha so 10_Dien1_DTTD chieng chan Tham lai 29-9-2009 2 2" xfId="1628"/>
    <cellStyle name="Dziesiętny [0]_Invoices2001Slovakia_10_Nha so 10_Dien1_DTTD chieng chan Tham lai 29-9-2009 2 2" xfId="1629"/>
    <cellStyle name="Dziesietny [0]_Invoices2001Slovakia_10_Nha so 10_Dien1_DTTD chieng chan Tham lai 29-9-2009 3" xfId="1630"/>
    <cellStyle name="Dziesiętny [0]_Invoices2001Slovakia_10_Nha so 10_Dien1_DTTD chieng chan Tham lai 29-9-2009 3" xfId="1631"/>
    <cellStyle name="Dziesietny [0]_Invoices2001Slovakia_10_Nha so 10_Dien1_DTTD chieng chan Tham lai 29-9-2009 3 2" xfId="1632"/>
    <cellStyle name="Dziesiętny [0]_Invoices2001Slovakia_10_Nha so 10_Dien1_DTTD chieng chan Tham lai 29-9-2009 3 2" xfId="1633"/>
    <cellStyle name="Dziesietny [0]_Invoices2001Slovakia_10_Nha so 10_Dien1_DTTD chieng chan Tham lai 29-9-2009 4" xfId="8357"/>
    <cellStyle name="Dziesiętny [0]_Invoices2001Slovakia_10_Nha so 10_Dien1_DTTD chieng chan Tham lai 29-9-2009 4" xfId="8358"/>
    <cellStyle name="Dziesietny [0]_Invoices2001Slovakia_10_Nha so 10_Dien1_DTTD chieng chan Tham lai 29-9-2009_BIEU KE HOACH  2015 (KTN 6.11 sua)" xfId="1634"/>
    <cellStyle name="Dziesiętny [0]_Invoices2001Slovakia_10_Nha so 10_Dien1_DTTD chieng chan Tham lai 29-9-2009_BIEU KE HOACH  2015 (KTN 6.11 sua)" xfId="1635"/>
    <cellStyle name="Dziesietny [0]_Invoices2001Slovakia_10_Nha so 10_Dien1_Du toan nuoc San Thang (GD2)" xfId="1636"/>
    <cellStyle name="Dziesiętny [0]_Invoices2001Slovakia_10_Nha so 10_Dien1_Du toan nuoc San Thang (GD2)" xfId="1637"/>
    <cellStyle name="Dziesietny [0]_Invoices2001Slovakia_10_Nha so 10_Dien1_Du toan nuoc San Thang (GD2) 2" xfId="1638"/>
    <cellStyle name="Dziesiętny [0]_Invoices2001Slovakia_10_Nha so 10_Dien1_Du toan nuoc San Thang (GD2) 2" xfId="1639"/>
    <cellStyle name="Dziesietny [0]_Invoices2001Slovakia_10_Nha so 10_Dien1_Du toan nuoc San Thang (GD2) 2 2" xfId="1640"/>
    <cellStyle name="Dziesiętny [0]_Invoices2001Slovakia_10_Nha so 10_Dien1_Du toan nuoc San Thang (GD2) 2 2" xfId="1641"/>
    <cellStyle name="Dziesietny [0]_Invoices2001Slovakia_10_Nha so 10_Dien1_Du toan nuoc San Thang (GD2) 3" xfId="1642"/>
    <cellStyle name="Dziesiętny [0]_Invoices2001Slovakia_10_Nha so 10_Dien1_Du toan nuoc San Thang (GD2) 3" xfId="1643"/>
    <cellStyle name="Dziesietny [0]_Invoices2001Slovakia_10_Nha so 10_Dien1_Du toan nuoc San Thang (GD2) 3 2" xfId="1644"/>
    <cellStyle name="Dziesiętny [0]_Invoices2001Slovakia_10_Nha so 10_Dien1_Du toan nuoc San Thang (GD2) 3 2" xfId="1645"/>
    <cellStyle name="Dziesietny [0]_Invoices2001Slovakia_10_Nha so 10_Dien1_Du toan nuoc San Thang (GD2) 4" xfId="1646"/>
    <cellStyle name="Dziesiętny [0]_Invoices2001Slovakia_10_Nha so 10_Dien1_Du toan nuoc San Thang (GD2) 4" xfId="1647"/>
    <cellStyle name="Dziesietny [0]_Invoices2001Slovakia_10_Nha so 10_Dien1_Ke hoach 2010 (theo doi 11-8-2010)" xfId="1648"/>
    <cellStyle name="Dziesiętny [0]_Invoices2001Slovakia_10_Nha so 10_Dien1_Ke hoach 2010 (theo doi 11-8-2010)" xfId="1649"/>
    <cellStyle name="Dziesietny [0]_Invoices2001Slovakia_10_Nha so 10_Dien1_Ke hoach 2010 (theo doi 11-8-2010) 2" xfId="1650"/>
    <cellStyle name="Dziesiętny [0]_Invoices2001Slovakia_10_Nha so 10_Dien1_Ke hoach 2010 (theo doi 11-8-2010) 2" xfId="1651"/>
    <cellStyle name="Dziesietny [0]_Invoices2001Slovakia_10_Nha so 10_Dien1_Ke hoach 2010 (theo doi 11-8-2010) 2 2" xfId="1652"/>
    <cellStyle name="Dziesiętny [0]_Invoices2001Slovakia_10_Nha so 10_Dien1_Ke hoach 2010 (theo doi 11-8-2010) 2 2" xfId="1653"/>
    <cellStyle name="Dziesietny [0]_Invoices2001Slovakia_10_Nha so 10_Dien1_Ke hoach 2010 (theo doi 11-8-2010) 3" xfId="1654"/>
    <cellStyle name="Dziesiętny [0]_Invoices2001Slovakia_10_Nha so 10_Dien1_Ke hoach 2010 (theo doi 11-8-2010) 3" xfId="1655"/>
    <cellStyle name="Dziesietny [0]_Invoices2001Slovakia_10_Nha so 10_Dien1_Ke hoach 2010 (theo doi 11-8-2010) 3 2" xfId="1656"/>
    <cellStyle name="Dziesiętny [0]_Invoices2001Slovakia_10_Nha so 10_Dien1_Ke hoach 2010 (theo doi 11-8-2010) 3 2" xfId="1657"/>
    <cellStyle name="Dziesietny [0]_Invoices2001Slovakia_10_Nha so 10_Dien1_Ke hoach 2010 (theo doi 11-8-2010) 4" xfId="1658"/>
    <cellStyle name="Dziesiętny [0]_Invoices2001Slovakia_10_Nha so 10_Dien1_Ke hoach 2010 (theo doi 11-8-2010) 4" xfId="1659"/>
    <cellStyle name="Dziesietny [0]_Invoices2001Slovakia_10_Nha so 10_Dien1_ke hoach dau thau 30-6-2010" xfId="1660"/>
    <cellStyle name="Dziesiętny [0]_Invoices2001Slovakia_10_Nha so 10_Dien1_ke hoach dau thau 30-6-2010" xfId="1661"/>
    <cellStyle name="Dziesietny [0]_Invoices2001Slovakia_10_Nha so 10_Dien1_ke hoach dau thau 30-6-2010 2" xfId="1662"/>
    <cellStyle name="Dziesiętny [0]_Invoices2001Slovakia_10_Nha so 10_Dien1_ke hoach dau thau 30-6-2010 2" xfId="1663"/>
    <cellStyle name="Dziesietny [0]_Invoices2001Slovakia_10_Nha so 10_Dien1_ke hoach dau thau 30-6-2010 2 2" xfId="1664"/>
    <cellStyle name="Dziesiętny [0]_Invoices2001Slovakia_10_Nha so 10_Dien1_ke hoach dau thau 30-6-2010 2 2" xfId="1665"/>
    <cellStyle name="Dziesietny [0]_Invoices2001Slovakia_10_Nha so 10_Dien1_ke hoach dau thau 30-6-2010 3" xfId="1666"/>
    <cellStyle name="Dziesiętny [0]_Invoices2001Slovakia_10_Nha so 10_Dien1_ke hoach dau thau 30-6-2010 3" xfId="1667"/>
    <cellStyle name="Dziesietny [0]_Invoices2001Slovakia_10_Nha so 10_Dien1_ke hoach dau thau 30-6-2010 3 2" xfId="1668"/>
    <cellStyle name="Dziesiętny [0]_Invoices2001Slovakia_10_Nha so 10_Dien1_ke hoach dau thau 30-6-2010 3 2" xfId="1669"/>
    <cellStyle name="Dziesietny [0]_Invoices2001Slovakia_10_Nha so 10_Dien1_ke hoach dau thau 30-6-2010 4" xfId="1670"/>
    <cellStyle name="Dziesiętny [0]_Invoices2001Slovakia_10_Nha so 10_Dien1_ke hoach dau thau 30-6-2010 4" xfId="1671"/>
    <cellStyle name="Dziesietny [0]_Invoices2001Slovakia_10_Nha so 10_Dien1_KH Von 2012 gui BKH 1" xfId="1672"/>
    <cellStyle name="Dziesiętny [0]_Invoices2001Slovakia_10_Nha so 10_Dien1_KH Von 2012 gui BKH 1" xfId="1673"/>
    <cellStyle name="Dziesietny [0]_Invoices2001Slovakia_10_Nha so 10_Dien1_KH Von 2012 gui BKH 1 2" xfId="1674"/>
    <cellStyle name="Dziesiętny [0]_Invoices2001Slovakia_10_Nha so 10_Dien1_KH Von 2012 gui BKH 1 2" xfId="1675"/>
    <cellStyle name="Dziesietny [0]_Invoices2001Slovakia_10_Nha so 10_Dien1_KH Von 2012 gui BKH 1 2 2" xfId="1676"/>
    <cellStyle name="Dziesiętny [0]_Invoices2001Slovakia_10_Nha so 10_Dien1_KH Von 2012 gui BKH 1 2 2" xfId="1677"/>
    <cellStyle name="Dziesietny [0]_Invoices2001Slovakia_10_Nha so 10_Dien1_KH Von 2012 gui BKH 1 3" xfId="1678"/>
    <cellStyle name="Dziesiętny [0]_Invoices2001Slovakia_10_Nha so 10_Dien1_KH Von 2012 gui BKH 1 3" xfId="1679"/>
    <cellStyle name="Dziesietny [0]_Invoices2001Slovakia_10_Nha so 10_Dien1_KH Von 2012 gui BKH 1 3 2" xfId="1680"/>
    <cellStyle name="Dziesiętny [0]_Invoices2001Slovakia_10_Nha so 10_Dien1_KH Von 2012 gui BKH 1 3 2" xfId="1681"/>
    <cellStyle name="Dziesietny [0]_Invoices2001Slovakia_10_Nha so 10_Dien1_KH Von 2012 gui BKH 1 4" xfId="8359"/>
    <cellStyle name="Dziesiętny [0]_Invoices2001Slovakia_10_Nha so 10_Dien1_KH Von 2012 gui BKH 1 4" xfId="8360"/>
    <cellStyle name="Dziesietny [0]_Invoices2001Slovakia_10_Nha so 10_Dien1_KH Von 2012 gui BKH 1_BIEU KE HOACH  2015 (KTN 6.11 sua)" xfId="1682"/>
    <cellStyle name="Dziesiętny [0]_Invoices2001Slovakia_10_Nha so 10_Dien1_KH Von 2012 gui BKH 1_BIEU KE HOACH  2015 (KTN 6.11 sua)" xfId="1683"/>
    <cellStyle name="Dziesietny [0]_Invoices2001Slovakia_10_Nha so 10_Dien1_QD ke hoach dau thau" xfId="1684"/>
    <cellStyle name="Dziesiętny [0]_Invoices2001Slovakia_10_Nha so 10_Dien1_QD ke hoach dau thau" xfId="1685"/>
    <cellStyle name="Dziesietny [0]_Invoices2001Slovakia_10_Nha so 10_Dien1_QD ke hoach dau thau 2" xfId="1686"/>
    <cellStyle name="Dziesiętny [0]_Invoices2001Slovakia_10_Nha so 10_Dien1_QD ke hoach dau thau 2" xfId="1687"/>
    <cellStyle name="Dziesietny [0]_Invoices2001Slovakia_10_Nha so 10_Dien1_QD ke hoach dau thau 2 2" xfId="1688"/>
    <cellStyle name="Dziesiętny [0]_Invoices2001Slovakia_10_Nha so 10_Dien1_QD ke hoach dau thau 2 2" xfId="1689"/>
    <cellStyle name="Dziesietny [0]_Invoices2001Slovakia_10_Nha so 10_Dien1_QD ke hoach dau thau 3" xfId="1690"/>
    <cellStyle name="Dziesiętny [0]_Invoices2001Slovakia_10_Nha so 10_Dien1_QD ke hoach dau thau 3" xfId="1691"/>
    <cellStyle name="Dziesietny [0]_Invoices2001Slovakia_10_Nha so 10_Dien1_QD ke hoach dau thau 3 2" xfId="1692"/>
    <cellStyle name="Dziesiętny [0]_Invoices2001Slovakia_10_Nha so 10_Dien1_QD ke hoach dau thau 3 2" xfId="1693"/>
    <cellStyle name="Dziesietny [0]_Invoices2001Slovakia_10_Nha so 10_Dien1_QD ke hoach dau thau 4" xfId="1694"/>
    <cellStyle name="Dziesiętny [0]_Invoices2001Slovakia_10_Nha so 10_Dien1_QD ke hoach dau thau 4" xfId="1695"/>
    <cellStyle name="Dziesietny [0]_Invoices2001Slovakia_10_Nha so 10_Dien1_tinh toan hoang ha" xfId="1696"/>
    <cellStyle name="Dziesiętny [0]_Invoices2001Slovakia_10_Nha so 10_Dien1_tinh toan hoang ha" xfId="1697"/>
    <cellStyle name="Dziesietny [0]_Invoices2001Slovakia_10_Nha so 10_Dien1_tinh toan hoang ha 2" xfId="1698"/>
    <cellStyle name="Dziesiętny [0]_Invoices2001Slovakia_10_Nha so 10_Dien1_tinh toan hoang ha 2" xfId="1699"/>
    <cellStyle name="Dziesietny [0]_Invoices2001Slovakia_10_Nha so 10_Dien1_tinh toan hoang ha 2 2" xfId="1700"/>
    <cellStyle name="Dziesiętny [0]_Invoices2001Slovakia_10_Nha so 10_Dien1_tinh toan hoang ha 2 2" xfId="1701"/>
    <cellStyle name="Dziesietny [0]_Invoices2001Slovakia_10_Nha so 10_Dien1_tinh toan hoang ha 3" xfId="1702"/>
    <cellStyle name="Dziesiętny [0]_Invoices2001Slovakia_10_Nha so 10_Dien1_tinh toan hoang ha 3" xfId="1703"/>
    <cellStyle name="Dziesietny [0]_Invoices2001Slovakia_10_Nha so 10_Dien1_tinh toan hoang ha 3 2" xfId="1704"/>
    <cellStyle name="Dziesiętny [0]_Invoices2001Slovakia_10_Nha so 10_Dien1_tinh toan hoang ha 3 2" xfId="1705"/>
    <cellStyle name="Dziesietny [0]_Invoices2001Slovakia_10_Nha so 10_Dien1_tinh toan hoang ha 4" xfId="1706"/>
    <cellStyle name="Dziesiętny [0]_Invoices2001Slovakia_10_Nha so 10_Dien1_tinh toan hoang ha 4" xfId="1707"/>
    <cellStyle name="Dziesietny [0]_Invoices2001Slovakia_10_Nha so 10_Dien1_Tong von ĐTPT" xfId="1708"/>
    <cellStyle name="Dziesiętny [0]_Invoices2001Slovakia_10_Nha so 10_Dien1_Tong von ĐTPT" xfId="1709"/>
    <cellStyle name="Dziesietny [0]_Invoices2001Slovakia_10_Nha so 10_Dien1_Tong von ĐTPT 2" xfId="1710"/>
    <cellStyle name="Dziesiętny [0]_Invoices2001Slovakia_10_Nha so 10_Dien1_Tong von ĐTPT 2" xfId="1711"/>
    <cellStyle name="Dziesietny [0]_Invoices2001Slovakia_10_Nha so 10_Dien1_Tong von ĐTPT 2 2" xfId="1712"/>
    <cellStyle name="Dziesiętny [0]_Invoices2001Slovakia_10_Nha so 10_Dien1_Tong von ĐTPT 2 2" xfId="1713"/>
    <cellStyle name="Dziesietny [0]_Invoices2001Slovakia_10_Nha so 10_Dien1_Tong von ĐTPT 3" xfId="1714"/>
    <cellStyle name="Dziesiętny [0]_Invoices2001Slovakia_10_Nha so 10_Dien1_Tong von ĐTPT 3" xfId="1715"/>
    <cellStyle name="Dziesietny [0]_Invoices2001Slovakia_10_Nha so 10_Dien1_Tong von ĐTPT 3 2" xfId="1716"/>
    <cellStyle name="Dziesiętny [0]_Invoices2001Slovakia_10_Nha so 10_Dien1_Tong von ĐTPT 3 2" xfId="1717"/>
    <cellStyle name="Dziesietny [0]_Invoices2001Slovakia_10_Nha so 10_Dien1_Tong von ĐTPT 4" xfId="1718"/>
    <cellStyle name="Dziesiętny [0]_Invoices2001Slovakia_10_Nha so 10_Dien1_Tong von ĐTPT 4" xfId="1719"/>
    <cellStyle name="Dziesietny [0]_Invoices2001Slovakia_bang so sanh gia tri" xfId="1720"/>
    <cellStyle name="Dziesiętny [0]_Invoices2001Slovakia_bao_cao_TH_th_cong_tac_dau_thau_-_ngay251209" xfId="1721"/>
    <cellStyle name="Dziesietny [0]_Invoices2001Slovakia_bieu tong hop lai kh von 2011 gui phong TH-KTDN" xfId="1722"/>
    <cellStyle name="Dziesiętny [0]_Invoices2001Slovakia_bieu tong hop lai kh von 2011 gui phong TH-KTDN" xfId="1723"/>
    <cellStyle name="Dziesietny [0]_Invoices2001Slovakia_bieu tong hop lai kh von 2011 gui phong TH-KTDN 2" xfId="1724"/>
    <cellStyle name="Dziesiętny [0]_Invoices2001Slovakia_bieu tong hop lai kh von 2011 gui phong TH-KTDN 2" xfId="1725"/>
    <cellStyle name="Dziesietny [0]_Invoices2001Slovakia_bieu tong hop lai kh von 2011 gui phong TH-KTDN 2 2" xfId="1726"/>
    <cellStyle name="Dziesiętny [0]_Invoices2001Slovakia_bieu tong hop lai kh von 2011 gui phong TH-KTDN 2 2" xfId="1727"/>
    <cellStyle name="Dziesietny [0]_Invoices2001Slovakia_bieu tong hop lai kh von 2011 gui phong TH-KTDN 3" xfId="1728"/>
    <cellStyle name="Dziesiętny [0]_Invoices2001Slovakia_bieu tong hop lai kh von 2011 gui phong TH-KTDN 3" xfId="1729"/>
    <cellStyle name="Dziesietny [0]_Invoices2001Slovakia_bieu tong hop lai kh von 2011 gui phong TH-KTDN 3 2" xfId="1730"/>
    <cellStyle name="Dziesiętny [0]_Invoices2001Slovakia_bieu tong hop lai kh von 2011 gui phong TH-KTDN 3 2" xfId="1731"/>
    <cellStyle name="Dziesietny [0]_Invoices2001Slovakia_bieu tong hop lai kh von 2011 gui phong TH-KTDN 4" xfId="8361"/>
    <cellStyle name="Dziesiętny [0]_Invoices2001Slovakia_bieu tong hop lai kh von 2011 gui phong TH-KTDN 4" xfId="8362"/>
    <cellStyle name="Dziesietny [0]_Invoices2001Slovakia_bieu tong hop lai kh von 2011 gui phong TH-KTDN_BIEU KE HOACH  2015 (KTN 6.11 sua)" xfId="1732"/>
    <cellStyle name="Dziesiętny [0]_Invoices2001Slovakia_bieu tong hop lai kh von 2011 gui phong TH-KTDN_BIEU KE HOACH  2015 (KTN 6.11 sua)" xfId="1733"/>
    <cellStyle name="Dziesietny [0]_Invoices2001Slovakia_BIỂU TỔNG HỢP LẦN CUỐI SỬA THEO NGHI QUYẾT SỐ 81" xfId="1734"/>
    <cellStyle name="Dziesiętny [0]_Invoices2001Slovakia_Book1" xfId="1735"/>
    <cellStyle name="Dziesietny [0]_Invoices2001Slovakia_Book1 2" xfId="8363"/>
    <cellStyle name="Dziesiętny [0]_Invoices2001Slovakia_Book1 2" xfId="8364"/>
    <cellStyle name="Dziesietny [0]_Invoices2001Slovakia_Book1 3" xfId="8365"/>
    <cellStyle name="Dziesiętny [0]_Invoices2001Slovakia_Book1 3" xfId="8366"/>
    <cellStyle name="Dziesietny [0]_Invoices2001Slovakia_Book1 4" xfId="8367"/>
    <cellStyle name="Dziesiętny [0]_Invoices2001Slovakia_Book1 4" xfId="8368"/>
    <cellStyle name="Dziesietny [0]_Invoices2001Slovakia_Book1_1" xfId="1736"/>
    <cellStyle name="Dziesiętny [0]_Invoices2001Slovakia_Book1_1" xfId="1737"/>
    <cellStyle name="Dziesietny [0]_Invoices2001Slovakia_Book1_1 2" xfId="1738"/>
    <cellStyle name="Dziesiętny [0]_Invoices2001Slovakia_Book1_1 2" xfId="1739"/>
    <cellStyle name="Dziesietny [0]_Invoices2001Slovakia_Book1_1 3" xfId="1740"/>
    <cellStyle name="Dziesiętny [0]_Invoices2001Slovakia_Book1_1 3" xfId="1741"/>
    <cellStyle name="Dziesietny [0]_Invoices2001Slovakia_Book1_1 4" xfId="1742"/>
    <cellStyle name="Dziesiętny [0]_Invoices2001Slovakia_Book1_1 4" xfId="1743"/>
    <cellStyle name="Dziesietny [0]_Invoices2001Slovakia_Book1_1_bieu ke hoach dau thau" xfId="1744"/>
    <cellStyle name="Dziesiętny [0]_Invoices2001Slovakia_Book1_1_bieu ke hoach dau thau" xfId="1745"/>
    <cellStyle name="Dziesietny [0]_Invoices2001Slovakia_Book1_1_bieu ke hoach dau thau 2" xfId="1746"/>
    <cellStyle name="Dziesiętny [0]_Invoices2001Slovakia_Book1_1_bieu ke hoach dau thau 2" xfId="1747"/>
    <cellStyle name="Dziesietny [0]_Invoices2001Slovakia_Book1_1_bieu ke hoach dau thau 2 2" xfId="1748"/>
    <cellStyle name="Dziesiętny [0]_Invoices2001Slovakia_Book1_1_bieu ke hoach dau thau 2 2" xfId="1749"/>
    <cellStyle name="Dziesietny [0]_Invoices2001Slovakia_Book1_1_bieu ke hoach dau thau 3" xfId="1750"/>
    <cellStyle name="Dziesiętny [0]_Invoices2001Slovakia_Book1_1_bieu ke hoach dau thau 3" xfId="1751"/>
    <cellStyle name="Dziesietny [0]_Invoices2001Slovakia_Book1_1_bieu ke hoach dau thau 3 2" xfId="1752"/>
    <cellStyle name="Dziesiętny [0]_Invoices2001Slovakia_Book1_1_bieu ke hoach dau thau 3 2" xfId="1753"/>
    <cellStyle name="Dziesietny [0]_Invoices2001Slovakia_Book1_1_bieu ke hoach dau thau 4" xfId="1754"/>
    <cellStyle name="Dziesiętny [0]_Invoices2001Slovakia_Book1_1_bieu ke hoach dau thau 4" xfId="1755"/>
    <cellStyle name="Dziesietny [0]_Invoices2001Slovakia_Book1_1_bieu ke hoach dau thau truong mam non SKH" xfId="1756"/>
    <cellStyle name="Dziesiętny [0]_Invoices2001Slovakia_Book1_1_bieu ke hoach dau thau truong mam non SKH" xfId="1757"/>
    <cellStyle name="Dziesietny [0]_Invoices2001Slovakia_Book1_1_bieu ke hoach dau thau truong mam non SKH 2" xfId="1758"/>
    <cellStyle name="Dziesiętny [0]_Invoices2001Slovakia_Book1_1_bieu ke hoach dau thau truong mam non SKH 2" xfId="1759"/>
    <cellStyle name="Dziesietny [0]_Invoices2001Slovakia_Book1_1_bieu ke hoach dau thau truong mam non SKH 2 2" xfId="1760"/>
    <cellStyle name="Dziesiętny [0]_Invoices2001Slovakia_Book1_1_bieu ke hoach dau thau truong mam non SKH 2 2" xfId="1761"/>
    <cellStyle name="Dziesietny [0]_Invoices2001Slovakia_Book1_1_bieu ke hoach dau thau truong mam non SKH 3" xfId="1762"/>
    <cellStyle name="Dziesiętny [0]_Invoices2001Slovakia_Book1_1_bieu ke hoach dau thau truong mam non SKH 3" xfId="1763"/>
    <cellStyle name="Dziesietny [0]_Invoices2001Slovakia_Book1_1_bieu ke hoach dau thau truong mam non SKH 3 2" xfId="1764"/>
    <cellStyle name="Dziesiętny [0]_Invoices2001Slovakia_Book1_1_bieu ke hoach dau thau truong mam non SKH 3 2" xfId="1765"/>
    <cellStyle name="Dziesietny [0]_Invoices2001Slovakia_Book1_1_bieu ke hoach dau thau truong mam non SKH 4" xfId="1766"/>
    <cellStyle name="Dziesiętny [0]_Invoices2001Slovakia_Book1_1_bieu ke hoach dau thau truong mam non SKH 4" xfId="1767"/>
    <cellStyle name="Dziesietny [0]_Invoices2001Slovakia_Book1_1_bieu tong hop lai kh von 2011 gui phong TH-KTDN" xfId="1768"/>
    <cellStyle name="Dziesiętny [0]_Invoices2001Slovakia_Book1_1_bieu tong hop lai kh von 2011 gui phong TH-KTDN" xfId="1769"/>
    <cellStyle name="Dziesietny [0]_Invoices2001Slovakia_Book1_1_bieu tong hop lai kh von 2011 gui phong TH-KTDN 2" xfId="1770"/>
    <cellStyle name="Dziesiętny [0]_Invoices2001Slovakia_Book1_1_bieu tong hop lai kh von 2011 gui phong TH-KTDN 2" xfId="1771"/>
    <cellStyle name="Dziesietny [0]_Invoices2001Slovakia_Book1_1_bieu tong hop lai kh von 2011 gui phong TH-KTDN 2 2" xfId="1772"/>
    <cellStyle name="Dziesiętny [0]_Invoices2001Slovakia_Book1_1_bieu tong hop lai kh von 2011 gui phong TH-KTDN 2 2" xfId="1773"/>
    <cellStyle name="Dziesietny [0]_Invoices2001Slovakia_Book1_1_bieu tong hop lai kh von 2011 gui phong TH-KTDN 3" xfId="1774"/>
    <cellStyle name="Dziesiętny [0]_Invoices2001Slovakia_Book1_1_bieu tong hop lai kh von 2011 gui phong TH-KTDN 3" xfId="1775"/>
    <cellStyle name="Dziesietny [0]_Invoices2001Slovakia_Book1_1_bieu tong hop lai kh von 2011 gui phong TH-KTDN 3 2" xfId="1776"/>
    <cellStyle name="Dziesiętny [0]_Invoices2001Slovakia_Book1_1_bieu tong hop lai kh von 2011 gui phong TH-KTDN 3 2" xfId="1777"/>
    <cellStyle name="Dziesietny [0]_Invoices2001Slovakia_Book1_1_bieu tong hop lai kh von 2011 gui phong TH-KTDN 4" xfId="8369"/>
    <cellStyle name="Dziesiętny [0]_Invoices2001Slovakia_Book1_1_bieu tong hop lai kh von 2011 gui phong TH-KTDN 4" xfId="8370"/>
    <cellStyle name="Dziesietny [0]_Invoices2001Slovakia_Book1_1_bieu tong hop lai kh von 2011 gui phong TH-KTDN_BIEU KE HOACH  2015 (KTN 6.11 sua)" xfId="1778"/>
    <cellStyle name="Dziesiętny [0]_Invoices2001Slovakia_Book1_1_bieu tong hop lai kh von 2011 gui phong TH-KTDN_BIEU KE HOACH  2015 (KTN 6.11 sua)" xfId="1779"/>
    <cellStyle name="Dziesietny [0]_Invoices2001Slovakia_Book1_1_Book1" xfId="1780"/>
    <cellStyle name="Dziesiętny [0]_Invoices2001Slovakia_Book1_1_Book1" xfId="1781"/>
    <cellStyle name="Dziesietny [0]_Invoices2001Slovakia_Book1_1_Book1 2" xfId="8371"/>
    <cellStyle name="Dziesiętny [0]_Invoices2001Slovakia_Book1_1_Book1 2" xfId="8372"/>
    <cellStyle name="Dziesietny [0]_Invoices2001Slovakia_Book1_1_Book1 3" xfId="8373"/>
    <cellStyle name="Dziesiętny [0]_Invoices2001Slovakia_Book1_1_Book1 3" xfId="8374"/>
    <cellStyle name="Dziesietny [0]_Invoices2001Slovakia_Book1_1_Book1 4" xfId="8375"/>
    <cellStyle name="Dziesiętny [0]_Invoices2001Slovakia_Book1_1_Book1 4" xfId="8376"/>
    <cellStyle name="Dziesietny [0]_Invoices2001Slovakia_Book1_1_Book1_1" xfId="1782"/>
    <cellStyle name="Dziesiętny [0]_Invoices2001Slovakia_Book1_1_Book1_1" xfId="1783"/>
    <cellStyle name="Dziesietny [0]_Invoices2001Slovakia_Book1_1_Book1_1 2" xfId="1784"/>
    <cellStyle name="Dziesiętny [0]_Invoices2001Slovakia_Book1_1_Book1_1 2" xfId="1785"/>
    <cellStyle name="Dziesietny [0]_Invoices2001Slovakia_Book1_1_Book1_1 2 2" xfId="1786"/>
    <cellStyle name="Dziesiętny [0]_Invoices2001Slovakia_Book1_1_Book1_1 2 2" xfId="1787"/>
    <cellStyle name="Dziesietny [0]_Invoices2001Slovakia_Book1_1_Book1_1 3" xfId="1788"/>
    <cellStyle name="Dziesiętny [0]_Invoices2001Slovakia_Book1_1_Book1_1 3" xfId="1789"/>
    <cellStyle name="Dziesietny [0]_Invoices2001Slovakia_Book1_1_Book1_1 3 2" xfId="1790"/>
    <cellStyle name="Dziesiętny [0]_Invoices2001Slovakia_Book1_1_Book1_1 3 2" xfId="1791"/>
    <cellStyle name="Dziesietny [0]_Invoices2001Slovakia_Book1_1_Book1_1 4" xfId="1792"/>
    <cellStyle name="Dziesiętny [0]_Invoices2001Slovakia_Book1_1_Book1_1 4" xfId="1793"/>
    <cellStyle name="Dziesietny [0]_Invoices2001Slovakia_Book1_1_Book1_1_Ke hoach 2010 (theo doi 11-8-2010)" xfId="1794"/>
    <cellStyle name="Dziesiętny [0]_Invoices2001Slovakia_Book1_1_Book1_1_Ke hoach 2010 (theo doi 11-8-2010)" xfId="1795"/>
    <cellStyle name="Dziesietny [0]_Invoices2001Slovakia_Book1_1_Book1_1_Ke hoach 2010 (theo doi 11-8-2010) 2" xfId="1796"/>
    <cellStyle name="Dziesiętny [0]_Invoices2001Slovakia_Book1_1_Book1_1_Ke hoach 2010 (theo doi 11-8-2010) 2" xfId="1797"/>
    <cellStyle name="Dziesietny [0]_Invoices2001Slovakia_Book1_1_Book1_1_Ke hoach 2010 (theo doi 11-8-2010) 2 2" xfId="1798"/>
    <cellStyle name="Dziesiętny [0]_Invoices2001Slovakia_Book1_1_Book1_1_Ke hoach 2010 (theo doi 11-8-2010) 2 2" xfId="1799"/>
    <cellStyle name="Dziesietny [0]_Invoices2001Slovakia_Book1_1_Book1_1_Ke hoach 2010 (theo doi 11-8-2010) 3" xfId="1800"/>
    <cellStyle name="Dziesiętny [0]_Invoices2001Slovakia_Book1_1_Book1_1_Ke hoach 2010 (theo doi 11-8-2010) 3" xfId="1801"/>
    <cellStyle name="Dziesietny [0]_Invoices2001Slovakia_Book1_1_Book1_1_Ke hoach 2010 (theo doi 11-8-2010) 3 2" xfId="1802"/>
    <cellStyle name="Dziesiętny [0]_Invoices2001Slovakia_Book1_1_Book1_1_Ke hoach 2010 (theo doi 11-8-2010) 3 2" xfId="1803"/>
    <cellStyle name="Dziesietny [0]_Invoices2001Slovakia_Book1_1_Book1_1_Ke hoach 2010 (theo doi 11-8-2010) 4" xfId="8377"/>
    <cellStyle name="Dziesiętny [0]_Invoices2001Slovakia_Book1_1_Book1_1_Ke hoach 2010 (theo doi 11-8-2010) 4" xfId="8378"/>
    <cellStyle name="Dziesietny [0]_Invoices2001Slovakia_Book1_1_Book1_1_Ke hoach 2010 (theo doi 11-8-2010)_BIEU KE HOACH  2015 (KTN 6.11 sua)" xfId="1804"/>
    <cellStyle name="Dziesiętny [0]_Invoices2001Slovakia_Book1_1_Book1_1_Ke hoach 2010 (theo doi 11-8-2010)_BIEU KE HOACH  2015 (KTN 6.11 sua)" xfId="1805"/>
    <cellStyle name="Dziesietny [0]_Invoices2001Slovakia_Book1_1_Book1_1_ke hoach dau thau 30-6-2010" xfId="1806"/>
    <cellStyle name="Dziesiętny [0]_Invoices2001Slovakia_Book1_1_Book1_1_ke hoach dau thau 30-6-2010" xfId="1807"/>
    <cellStyle name="Dziesietny [0]_Invoices2001Slovakia_Book1_1_Book1_1_ke hoach dau thau 30-6-2010 2" xfId="1808"/>
    <cellStyle name="Dziesiętny [0]_Invoices2001Slovakia_Book1_1_Book1_1_ke hoach dau thau 30-6-2010 2" xfId="1809"/>
    <cellStyle name="Dziesietny [0]_Invoices2001Slovakia_Book1_1_Book1_1_ke hoach dau thau 30-6-2010 2 2" xfId="1810"/>
    <cellStyle name="Dziesiętny [0]_Invoices2001Slovakia_Book1_1_Book1_1_ke hoach dau thau 30-6-2010 2 2" xfId="1811"/>
    <cellStyle name="Dziesietny [0]_Invoices2001Slovakia_Book1_1_Book1_1_ke hoach dau thau 30-6-2010 3" xfId="1812"/>
    <cellStyle name="Dziesiętny [0]_Invoices2001Slovakia_Book1_1_Book1_1_ke hoach dau thau 30-6-2010 3" xfId="1813"/>
    <cellStyle name="Dziesietny [0]_Invoices2001Slovakia_Book1_1_Book1_1_ke hoach dau thau 30-6-2010 3 2" xfId="1814"/>
    <cellStyle name="Dziesiętny [0]_Invoices2001Slovakia_Book1_1_Book1_1_ke hoach dau thau 30-6-2010 3 2" xfId="1815"/>
    <cellStyle name="Dziesietny [0]_Invoices2001Slovakia_Book1_1_Book1_1_ke hoach dau thau 30-6-2010 4" xfId="8379"/>
    <cellStyle name="Dziesiętny [0]_Invoices2001Slovakia_Book1_1_Book1_1_ke hoach dau thau 30-6-2010 4" xfId="8380"/>
    <cellStyle name="Dziesietny [0]_Invoices2001Slovakia_Book1_1_Book1_1_ke hoach dau thau 30-6-2010_BIEU KE HOACH  2015 (KTN 6.11 sua)" xfId="1816"/>
    <cellStyle name="Dziesiętny [0]_Invoices2001Slovakia_Book1_1_Book1_1_ke hoach dau thau 30-6-2010_BIEU KE HOACH  2015 (KTN 6.11 sua)" xfId="1817"/>
    <cellStyle name="Dziesietny [0]_Invoices2001Slovakia_Book1_1_Book1_2" xfId="1818"/>
    <cellStyle name="Dziesiętny [0]_Invoices2001Slovakia_Book1_1_Book1_2" xfId="1819"/>
    <cellStyle name="Dziesietny [0]_Invoices2001Slovakia_Book1_1_Book1_bieu ke hoach dau thau" xfId="1820"/>
    <cellStyle name="Dziesiętny [0]_Invoices2001Slovakia_Book1_1_Book1_bieu ke hoach dau thau" xfId="1821"/>
    <cellStyle name="Dziesietny [0]_Invoices2001Slovakia_Book1_1_Book1_bieu ke hoach dau thau 2" xfId="1822"/>
    <cellStyle name="Dziesiętny [0]_Invoices2001Slovakia_Book1_1_Book1_bieu ke hoach dau thau 2" xfId="1823"/>
    <cellStyle name="Dziesietny [0]_Invoices2001Slovakia_Book1_1_Book1_bieu ke hoach dau thau 2 2" xfId="1824"/>
    <cellStyle name="Dziesiętny [0]_Invoices2001Slovakia_Book1_1_Book1_bieu ke hoach dau thau 2 2" xfId="1825"/>
    <cellStyle name="Dziesietny [0]_Invoices2001Slovakia_Book1_1_Book1_bieu ke hoach dau thau 3" xfId="1826"/>
    <cellStyle name="Dziesiętny [0]_Invoices2001Slovakia_Book1_1_Book1_bieu ke hoach dau thau 3" xfId="1827"/>
    <cellStyle name="Dziesietny [0]_Invoices2001Slovakia_Book1_1_Book1_bieu ke hoach dau thau 3 2" xfId="1828"/>
    <cellStyle name="Dziesiętny [0]_Invoices2001Slovakia_Book1_1_Book1_bieu ke hoach dau thau 3 2" xfId="1829"/>
    <cellStyle name="Dziesietny [0]_Invoices2001Slovakia_Book1_1_Book1_bieu ke hoach dau thau 4" xfId="8381"/>
    <cellStyle name="Dziesiętny [0]_Invoices2001Slovakia_Book1_1_Book1_bieu ke hoach dau thau 4" xfId="8382"/>
    <cellStyle name="Dziesietny [0]_Invoices2001Slovakia_Book1_1_Book1_bieu ke hoach dau thau truong mam non SKH" xfId="1830"/>
    <cellStyle name="Dziesiętny [0]_Invoices2001Slovakia_Book1_1_Book1_bieu ke hoach dau thau truong mam non SKH" xfId="1831"/>
    <cellStyle name="Dziesietny [0]_Invoices2001Slovakia_Book1_1_Book1_bieu ke hoach dau thau truong mam non SKH 2" xfId="1832"/>
    <cellStyle name="Dziesiętny [0]_Invoices2001Slovakia_Book1_1_Book1_bieu ke hoach dau thau truong mam non SKH 2" xfId="1833"/>
    <cellStyle name="Dziesietny [0]_Invoices2001Slovakia_Book1_1_Book1_bieu ke hoach dau thau truong mam non SKH 2 2" xfId="1834"/>
    <cellStyle name="Dziesiętny [0]_Invoices2001Slovakia_Book1_1_Book1_bieu ke hoach dau thau truong mam non SKH 2 2" xfId="1835"/>
    <cellStyle name="Dziesietny [0]_Invoices2001Slovakia_Book1_1_Book1_bieu ke hoach dau thau truong mam non SKH 3" xfId="1836"/>
    <cellStyle name="Dziesiętny [0]_Invoices2001Slovakia_Book1_1_Book1_bieu ke hoach dau thau truong mam non SKH 3" xfId="1837"/>
    <cellStyle name="Dziesietny [0]_Invoices2001Slovakia_Book1_1_Book1_bieu ke hoach dau thau truong mam non SKH 3 2" xfId="1838"/>
    <cellStyle name="Dziesiętny [0]_Invoices2001Slovakia_Book1_1_Book1_bieu ke hoach dau thau truong mam non SKH 3 2" xfId="1839"/>
    <cellStyle name="Dziesietny [0]_Invoices2001Slovakia_Book1_1_Book1_bieu ke hoach dau thau truong mam non SKH 4" xfId="8383"/>
    <cellStyle name="Dziesiętny [0]_Invoices2001Slovakia_Book1_1_Book1_bieu ke hoach dau thau truong mam non SKH 4" xfId="8384"/>
    <cellStyle name="Dziesietny [0]_Invoices2001Slovakia_Book1_1_Book1_bieu tong hop lai kh von 2011 gui phong TH-KTDN" xfId="1840"/>
    <cellStyle name="Dziesiętny [0]_Invoices2001Slovakia_Book1_1_Book1_bieu tong hop lai kh von 2011 gui phong TH-KTDN" xfId="1841"/>
    <cellStyle name="Dziesietny [0]_Invoices2001Slovakia_Book1_1_Book1_bieu tong hop lai kh von 2011 gui phong TH-KTDN 2" xfId="1842"/>
    <cellStyle name="Dziesiętny [0]_Invoices2001Slovakia_Book1_1_Book1_bieu tong hop lai kh von 2011 gui phong TH-KTDN 2" xfId="1843"/>
    <cellStyle name="Dziesietny [0]_Invoices2001Slovakia_Book1_1_Book1_bieu tong hop lai kh von 2011 gui phong TH-KTDN 2 2" xfId="1844"/>
    <cellStyle name="Dziesiętny [0]_Invoices2001Slovakia_Book1_1_Book1_bieu tong hop lai kh von 2011 gui phong TH-KTDN 2 2" xfId="1845"/>
    <cellStyle name="Dziesietny [0]_Invoices2001Slovakia_Book1_1_Book1_bieu tong hop lai kh von 2011 gui phong TH-KTDN 3" xfId="1846"/>
    <cellStyle name="Dziesiętny [0]_Invoices2001Slovakia_Book1_1_Book1_bieu tong hop lai kh von 2011 gui phong TH-KTDN 3" xfId="1847"/>
    <cellStyle name="Dziesietny [0]_Invoices2001Slovakia_Book1_1_Book1_bieu tong hop lai kh von 2011 gui phong TH-KTDN 3 2" xfId="1848"/>
    <cellStyle name="Dziesiętny [0]_Invoices2001Slovakia_Book1_1_Book1_bieu tong hop lai kh von 2011 gui phong TH-KTDN 3 2" xfId="1849"/>
    <cellStyle name="Dziesietny [0]_Invoices2001Slovakia_Book1_1_Book1_bieu tong hop lai kh von 2011 gui phong TH-KTDN 4" xfId="8385"/>
    <cellStyle name="Dziesiętny [0]_Invoices2001Slovakia_Book1_1_Book1_bieu tong hop lai kh von 2011 gui phong TH-KTDN 4" xfId="8386"/>
    <cellStyle name="Dziesietny [0]_Invoices2001Slovakia_Book1_1_Book1_bieu tong hop lai kh von 2011 gui phong TH-KTDN_BIEU KE HOACH  2015 (KTN 6.11 sua)" xfId="1850"/>
    <cellStyle name="Dziesiętny [0]_Invoices2001Slovakia_Book1_1_Book1_bieu tong hop lai kh von 2011 gui phong TH-KTDN_BIEU KE HOACH  2015 (KTN 6.11 sua)" xfId="1851"/>
    <cellStyle name="Dziesietny [0]_Invoices2001Slovakia_Book1_1_Book1_Book1" xfId="1852"/>
    <cellStyle name="Dziesiętny [0]_Invoices2001Slovakia_Book1_1_Book1_Book1" xfId="1853"/>
    <cellStyle name="Dziesietny [0]_Invoices2001Slovakia_Book1_1_Book1_Book1 2" xfId="1854"/>
    <cellStyle name="Dziesiętny [0]_Invoices2001Slovakia_Book1_1_Book1_Book1 2" xfId="1855"/>
    <cellStyle name="Dziesietny [0]_Invoices2001Slovakia_Book1_1_Book1_Book1 2 2" xfId="1856"/>
    <cellStyle name="Dziesiętny [0]_Invoices2001Slovakia_Book1_1_Book1_Book1 2 2" xfId="1857"/>
    <cellStyle name="Dziesietny [0]_Invoices2001Slovakia_Book1_1_Book1_Book1 3" xfId="1858"/>
    <cellStyle name="Dziesiętny [0]_Invoices2001Slovakia_Book1_1_Book1_Book1 3" xfId="1859"/>
    <cellStyle name="Dziesietny [0]_Invoices2001Slovakia_Book1_1_Book1_Book1 3 2" xfId="1860"/>
    <cellStyle name="Dziesiętny [0]_Invoices2001Slovakia_Book1_1_Book1_Book1 3 2" xfId="1861"/>
    <cellStyle name="Dziesietny [0]_Invoices2001Slovakia_Book1_1_Book1_Book1 4" xfId="8387"/>
    <cellStyle name="Dziesiętny [0]_Invoices2001Slovakia_Book1_1_Book1_Book1 4" xfId="8388"/>
    <cellStyle name="Dziesietny [0]_Invoices2001Slovakia_Book1_1_Book1_Book1_Ke hoach 2010 (theo doi 11-8-2010)" xfId="1862"/>
    <cellStyle name="Dziesiętny [0]_Invoices2001Slovakia_Book1_1_Book1_Book1_Ke hoach 2010 (theo doi 11-8-2010)" xfId="1863"/>
    <cellStyle name="Dziesietny [0]_Invoices2001Slovakia_Book1_1_Book1_Book1_Ke hoach 2010 (theo doi 11-8-2010) 2" xfId="1864"/>
    <cellStyle name="Dziesiętny [0]_Invoices2001Slovakia_Book1_1_Book1_Book1_Ke hoach 2010 (theo doi 11-8-2010) 2" xfId="1865"/>
    <cellStyle name="Dziesietny [0]_Invoices2001Slovakia_Book1_1_Book1_Book1_Ke hoach 2010 (theo doi 11-8-2010) 2 2" xfId="1866"/>
    <cellStyle name="Dziesiętny [0]_Invoices2001Slovakia_Book1_1_Book1_Book1_Ke hoach 2010 (theo doi 11-8-2010) 2 2" xfId="1867"/>
    <cellStyle name="Dziesietny [0]_Invoices2001Slovakia_Book1_1_Book1_Book1_Ke hoach 2010 (theo doi 11-8-2010) 3" xfId="1868"/>
    <cellStyle name="Dziesiętny [0]_Invoices2001Slovakia_Book1_1_Book1_Book1_Ke hoach 2010 (theo doi 11-8-2010) 3" xfId="1869"/>
    <cellStyle name="Dziesietny [0]_Invoices2001Slovakia_Book1_1_Book1_Book1_Ke hoach 2010 (theo doi 11-8-2010) 3 2" xfId="1870"/>
    <cellStyle name="Dziesiętny [0]_Invoices2001Slovakia_Book1_1_Book1_Book1_Ke hoach 2010 (theo doi 11-8-2010) 3 2" xfId="1871"/>
    <cellStyle name="Dziesietny [0]_Invoices2001Slovakia_Book1_1_Book1_Book1_Ke hoach 2010 (theo doi 11-8-2010) 4" xfId="8389"/>
    <cellStyle name="Dziesiętny [0]_Invoices2001Slovakia_Book1_1_Book1_Book1_Ke hoach 2010 (theo doi 11-8-2010) 4" xfId="8390"/>
    <cellStyle name="Dziesietny [0]_Invoices2001Slovakia_Book1_1_Book1_Book1_Ke hoach 2010 (theo doi 11-8-2010)_BIEU KE HOACH  2015 (KTN 6.11 sua)" xfId="1872"/>
    <cellStyle name="Dziesiętny [0]_Invoices2001Slovakia_Book1_1_Book1_Book1_Ke hoach 2010 (theo doi 11-8-2010)_BIEU KE HOACH  2015 (KTN 6.11 sua)" xfId="1873"/>
    <cellStyle name="Dziesietny [0]_Invoices2001Slovakia_Book1_1_Book1_Book1_ke hoach dau thau 30-6-2010" xfId="1874"/>
    <cellStyle name="Dziesiętny [0]_Invoices2001Slovakia_Book1_1_Book1_Book1_ke hoach dau thau 30-6-2010" xfId="1875"/>
    <cellStyle name="Dziesietny [0]_Invoices2001Slovakia_Book1_1_Book1_Book1_ke hoach dau thau 30-6-2010 2" xfId="1876"/>
    <cellStyle name="Dziesiętny [0]_Invoices2001Slovakia_Book1_1_Book1_Book1_ke hoach dau thau 30-6-2010 2" xfId="1877"/>
    <cellStyle name="Dziesietny [0]_Invoices2001Slovakia_Book1_1_Book1_Book1_ke hoach dau thau 30-6-2010 2 2" xfId="1878"/>
    <cellStyle name="Dziesiętny [0]_Invoices2001Slovakia_Book1_1_Book1_Book1_ke hoach dau thau 30-6-2010 2 2" xfId="1879"/>
    <cellStyle name="Dziesietny [0]_Invoices2001Slovakia_Book1_1_Book1_Book1_ke hoach dau thau 30-6-2010 3" xfId="1880"/>
    <cellStyle name="Dziesiętny [0]_Invoices2001Slovakia_Book1_1_Book1_Book1_ke hoach dau thau 30-6-2010 3" xfId="1881"/>
    <cellStyle name="Dziesietny [0]_Invoices2001Slovakia_Book1_1_Book1_Book1_ke hoach dau thau 30-6-2010 3 2" xfId="1882"/>
    <cellStyle name="Dziesiętny [0]_Invoices2001Slovakia_Book1_1_Book1_Book1_ke hoach dau thau 30-6-2010 3 2" xfId="1883"/>
    <cellStyle name="Dziesietny [0]_Invoices2001Slovakia_Book1_1_Book1_Book1_ke hoach dau thau 30-6-2010 4" xfId="8391"/>
    <cellStyle name="Dziesiętny [0]_Invoices2001Slovakia_Book1_1_Book1_Book1_ke hoach dau thau 30-6-2010 4" xfId="8392"/>
    <cellStyle name="Dziesietny [0]_Invoices2001Slovakia_Book1_1_Book1_Book1_ke hoach dau thau 30-6-2010_BIEU KE HOACH  2015 (KTN 6.11 sua)" xfId="1884"/>
    <cellStyle name="Dziesiętny [0]_Invoices2001Slovakia_Book1_1_Book1_Book1_ke hoach dau thau 30-6-2010_BIEU KE HOACH  2015 (KTN 6.11 sua)" xfId="1885"/>
    <cellStyle name="Dziesietny [0]_Invoices2001Slovakia_Book1_1_Book1_Copy of KH PHAN BO VON ĐỐI ỨNG NAM 2011 (30 TY phuong án gop WB)" xfId="1886"/>
    <cellStyle name="Dziesiętny [0]_Invoices2001Slovakia_Book1_1_Book1_Copy of KH PHAN BO VON ĐỐI ỨNG NAM 2011 (30 TY phuong án gop WB)" xfId="1887"/>
    <cellStyle name="Dziesietny [0]_Invoices2001Slovakia_Book1_1_Book1_Copy of KH PHAN BO VON ĐỐI ỨNG NAM 2011 (30 TY phuong án gop WB) 2" xfId="1888"/>
    <cellStyle name="Dziesiętny [0]_Invoices2001Slovakia_Book1_1_Book1_Copy of KH PHAN BO VON ĐỐI ỨNG NAM 2011 (30 TY phuong án gop WB) 2" xfId="1889"/>
    <cellStyle name="Dziesietny [0]_Invoices2001Slovakia_Book1_1_Book1_Copy of KH PHAN BO VON ĐỐI ỨNG NAM 2011 (30 TY phuong án gop WB) 2 2" xfId="1890"/>
    <cellStyle name="Dziesiętny [0]_Invoices2001Slovakia_Book1_1_Book1_Copy of KH PHAN BO VON ĐỐI ỨNG NAM 2011 (30 TY phuong án gop WB) 2 2" xfId="1891"/>
    <cellStyle name="Dziesietny [0]_Invoices2001Slovakia_Book1_1_Book1_Copy of KH PHAN BO VON ĐỐI ỨNG NAM 2011 (30 TY phuong án gop WB) 3" xfId="1892"/>
    <cellStyle name="Dziesiętny [0]_Invoices2001Slovakia_Book1_1_Book1_Copy of KH PHAN BO VON ĐỐI ỨNG NAM 2011 (30 TY phuong án gop WB) 3" xfId="1893"/>
    <cellStyle name="Dziesietny [0]_Invoices2001Slovakia_Book1_1_Book1_Copy of KH PHAN BO VON ĐỐI ỨNG NAM 2011 (30 TY phuong án gop WB) 3 2" xfId="1894"/>
    <cellStyle name="Dziesiętny [0]_Invoices2001Slovakia_Book1_1_Book1_Copy of KH PHAN BO VON ĐỐI ỨNG NAM 2011 (30 TY phuong án gop WB) 3 2" xfId="1895"/>
    <cellStyle name="Dziesietny [0]_Invoices2001Slovakia_Book1_1_Book1_Copy of KH PHAN BO VON ĐỐI ỨNG NAM 2011 (30 TY phuong án gop WB) 4" xfId="8393"/>
    <cellStyle name="Dziesiętny [0]_Invoices2001Slovakia_Book1_1_Book1_Copy of KH PHAN BO VON ĐỐI ỨNG NAM 2011 (30 TY phuong án gop WB) 4" xfId="8394"/>
    <cellStyle name="Dziesietny [0]_Invoices2001Slovakia_Book1_1_Book1_Copy of KH PHAN BO VON ĐỐI ỨNG NAM 2011 (30 TY phuong án gop WB)_BIEU KE HOACH  2015 (KTN 6.11 sua)" xfId="1896"/>
    <cellStyle name="Dziesiętny [0]_Invoices2001Slovakia_Book1_1_Book1_Copy of KH PHAN BO VON ĐỐI ỨNG NAM 2011 (30 TY phuong án gop WB)_BIEU KE HOACH  2015 (KTN 6.11 sua)" xfId="1897"/>
    <cellStyle name="Dziesietny [0]_Invoices2001Slovakia_Book1_1_Book1_DTTD chieng chan Tham lai 29-9-2009" xfId="1898"/>
    <cellStyle name="Dziesiętny [0]_Invoices2001Slovakia_Book1_1_Book1_DTTD chieng chan Tham lai 29-9-2009" xfId="1899"/>
    <cellStyle name="Dziesietny [0]_Invoices2001Slovakia_Book1_1_Book1_DTTD chieng chan Tham lai 29-9-2009 2" xfId="1900"/>
    <cellStyle name="Dziesiętny [0]_Invoices2001Slovakia_Book1_1_Book1_DTTD chieng chan Tham lai 29-9-2009 2" xfId="1901"/>
    <cellStyle name="Dziesietny [0]_Invoices2001Slovakia_Book1_1_Book1_DTTD chieng chan Tham lai 29-9-2009 2 2" xfId="1902"/>
    <cellStyle name="Dziesiętny [0]_Invoices2001Slovakia_Book1_1_Book1_DTTD chieng chan Tham lai 29-9-2009 2 2" xfId="1903"/>
    <cellStyle name="Dziesietny [0]_Invoices2001Slovakia_Book1_1_Book1_DTTD chieng chan Tham lai 29-9-2009 3" xfId="1904"/>
    <cellStyle name="Dziesiętny [0]_Invoices2001Slovakia_Book1_1_Book1_DTTD chieng chan Tham lai 29-9-2009 3" xfId="1905"/>
    <cellStyle name="Dziesietny [0]_Invoices2001Slovakia_Book1_1_Book1_DTTD chieng chan Tham lai 29-9-2009 3 2" xfId="1906"/>
    <cellStyle name="Dziesiętny [0]_Invoices2001Slovakia_Book1_1_Book1_DTTD chieng chan Tham lai 29-9-2009 3 2" xfId="1907"/>
    <cellStyle name="Dziesietny [0]_Invoices2001Slovakia_Book1_1_Book1_DTTD chieng chan Tham lai 29-9-2009 4" xfId="8395"/>
    <cellStyle name="Dziesiętny [0]_Invoices2001Slovakia_Book1_1_Book1_DTTD chieng chan Tham lai 29-9-2009 4" xfId="8396"/>
    <cellStyle name="Dziesietny [0]_Invoices2001Slovakia_Book1_1_Book1_DTTD chieng chan Tham lai 29-9-2009_BIEU KE HOACH  2015 (KTN 6.11 sua)" xfId="1908"/>
    <cellStyle name="Dziesiętny [0]_Invoices2001Slovakia_Book1_1_Book1_DTTD chieng chan Tham lai 29-9-2009_BIEU KE HOACH  2015 (KTN 6.11 sua)" xfId="1909"/>
    <cellStyle name="Dziesietny [0]_Invoices2001Slovakia_Book1_1_Book1_Du toan nuoc San Thang (GD2)" xfId="1910"/>
    <cellStyle name="Dziesiętny [0]_Invoices2001Slovakia_Book1_1_Book1_Du toan nuoc San Thang (GD2)" xfId="1911"/>
    <cellStyle name="Dziesietny [0]_Invoices2001Slovakia_Book1_1_Book1_Du toan nuoc San Thang (GD2) 2" xfId="1912"/>
    <cellStyle name="Dziesiętny [0]_Invoices2001Slovakia_Book1_1_Book1_Du toan nuoc San Thang (GD2) 2" xfId="1913"/>
    <cellStyle name="Dziesietny [0]_Invoices2001Slovakia_Book1_1_Book1_Du toan nuoc San Thang (GD2) 2 2" xfId="1914"/>
    <cellStyle name="Dziesiętny [0]_Invoices2001Slovakia_Book1_1_Book1_Du toan nuoc San Thang (GD2) 2 2" xfId="1915"/>
    <cellStyle name="Dziesietny [0]_Invoices2001Slovakia_Book1_1_Book1_Du toan nuoc San Thang (GD2) 3" xfId="1916"/>
    <cellStyle name="Dziesiętny [0]_Invoices2001Slovakia_Book1_1_Book1_Du toan nuoc San Thang (GD2) 3" xfId="1917"/>
    <cellStyle name="Dziesietny [0]_Invoices2001Slovakia_Book1_1_Book1_Du toan nuoc San Thang (GD2) 3 2" xfId="1918"/>
    <cellStyle name="Dziesiętny [0]_Invoices2001Slovakia_Book1_1_Book1_Du toan nuoc San Thang (GD2) 3 2" xfId="1919"/>
    <cellStyle name="Dziesietny [0]_Invoices2001Slovakia_Book1_1_Book1_Du toan nuoc San Thang (GD2) 4" xfId="8397"/>
    <cellStyle name="Dziesiętny [0]_Invoices2001Slovakia_Book1_1_Book1_Du toan nuoc San Thang (GD2) 4" xfId="8398"/>
    <cellStyle name="Dziesietny [0]_Invoices2001Slovakia_Book1_1_Book1_Ke hoach 2010 (theo doi 11-8-2010)" xfId="1920"/>
    <cellStyle name="Dziesiętny [0]_Invoices2001Slovakia_Book1_1_Book1_Ke hoach 2010 (theo doi 11-8-2010)" xfId="1921"/>
    <cellStyle name="Dziesietny [0]_Invoices2001Slovakia_Book1_1_Book1_Ke hoach 2010 (theo doi 11-8-2010) 2" xfId="1922"/>
    <cellStyle name="Dziesiętny [0]_Invoices2001Slovakia_Book1_1_Book1_Ke hoach 2010 (theo doi 11-8-2010) 2" xfId="1923"/>
    <cellStyle name="Dziesietny [0]_Invoices2001Slovakia_Book1_1_Book1_Ke hoach 2010 (theo doi 11-8-2010) 2 2" xfId="1924"/>
    <cellStyle name="Dziesiętny [0]_Invoices2001Slovakia_Book1_1_Book1_Ke hoach 2010 (theo doi 11-8-2010) 2 2" xfId="1925"/>
    <cellStyle name="Dziesietny [0]_Invoices2001Slovakia_Book1_1_Book1_Ke hoach 2010 (theo doi 11-8-2010) 3" xfId="1926"/>
    <cellStyle name="Dziesiętny [0]_Invoices2001Slovakia_Book1_1_Book1_Ke hoach 2010 (theo doi 11-8-2010) 3" xfId="1927"/>
    <cellStyle name="Dziesietny [0]_Invoices2001Slovakia_Book1_1_Book1_Ke hoach 2010 (theo doi 11-8-2010) 3 2" xfId="1928"/>
    <cellStyle name="Dziesiętny [0]_Invoices2001Slovakia_Book1_1_Book1_Ke hoach 2010 (theo doi 11-8-2010) 3 2" xfId="1929"/>
    <cellStyle name="Dziesietny [0]_Invoices2001Slovakia_Book1_1_Book1_Ke hoach 2010 (theo doi 11-8-2010) 4" xfId="8399"/>
    <cellStyle name="Dziesiętny [0]_Invoices2001Slovakia_Book1_1_Book1_Ke hoach 2010 (theo doi 11-8-2010) 4" xfId="8400"/>
    <cellStyle name="Dziesietny [0]_Invoices2001Slovakia_Book1_1_Book1_ke hoach dau thau 30-6-2010" xfId="1930"/>
    <cellStyle name="Dziesiętny [0]_Invoices2001Slovakia_Book1_1_Book1_ke hoach dau thau 30-6-2010" xfId="1931"/>
    <cellStyle name="Dziesietny [0]_Invoices2001Slovakia_Book1_1_Book1_ke hoach dau thau 30-6-2010 2" xfId="1932"/>
    <cellStyle name="Dziesiętny [0]_Invoices2001Slovakia_Book1_1_Book1_ke hoach dau thau 30-6-2010 2" xfId="1933"/>
    <cellStyle name="Dziesietny [0]_Invoices2001Slovakia_Book1_1_Book1_ke hoach dau thau 30-6-2010 2 2" xfId="1934"/>
    <cellStyle name="Dziesiętny [0]_Invoices2001Slovakia_Book1_1_Book1_ke hoach dau thau 30-6-2010 2 2" xfId="1935"/>
    <cellStyle name="Dziesietny [0]_Invoices2001Slovakia_Book1_1_Book1_ke hoach dau thau 30-6-2010 3" xfId="1936"/>
    <cellStyle name="Dziesiętny [0]_Invoices2001Slovakia_Book1_1_Book1_ke hoach dau thau 30-6-2010 3" xfId="1937"/>
    <cellStyle name="Dziesietny [0]_Invoices2001Slovakia_Book1_1_Book1_ke hoach dau thau 30-6-2010 3 2" xfId="1938"/>
    <cellStyle name="Dziesiętny [0]_Invoices2001Slovakia_Book1_1_Book1_ke hoach dau thau 30-6-2010 3 2" xfId="1939"/>
    <cellStyle name="Dziesietny [0]_Invoices2001Slovakia_Book1_1_Book1_ke hoach dau thau 30-6-2010 4" xfId="8401"/>
    <cellStyle name="Dziesiętny [0]_Invoices2001Slovakia_Book1_1_Book1_ke hoach dau thau 30-6-2010 4" xfId="8402"/>
    <cellStyle name="Dziesietny [0]_Invoices2001Slovakia_Book1_1_Book1_KH Von 2012 gui BKH 1" xfId="1940"/>
    <cellStyle name="Dziesiętny [0]_Invoices2001Slovakia_Book1_1_Book1_KH Von 2012 gui BKH 1" xfId="1941"/>
    <cellStyle name="Dziesietny [0]_Invoices2001Slovakia_Book1_1_Book1_KH Von 2012 gui BKH 1 2" xfId="1942"/>
    <cellStyle name="Dziesiętny [0]_Invoices2001Slovakia_Book1_1_Book1_KH Von 2012 gui BKH 1 2" xfId="1943"/>
    <cellStyle name="Dziesietny [0]_Invoices2001Slovakia_Book1_1_Book1_KH Von 2012 gui BKH 1 2 2" xfId="1944"/>
    <cellStyle name="Dziesiętny [0]_Invoices2001Slovakia_Book1_1_Book1_KH Von 2012 gui BKH 1 2 2" xfId="1945"/>
    <cellStyle name="Dziesietny [0]_Invoices2001Slovakia_Book1_1_Book1_KH Von 2012 gui BKH 1 3" xfId="1946"/>
    <cellStyle name="Dziesiętny [0]_Invoices2001Slovakia_Book1_1_Book1_KH Von 2012 gui BKH 1 3" xfId="1947"/>
    <cellStyle name="Dziesietny [0]_Invoices2001Slovakia_Book1_1_Book1_KH Von 2012 gui BKH 1 3 2" xfId="1948"/>
    <cellStyle name="Dziesiętny [0]_Invoices2001Slovakia_Book1_1_Book1_KH Von 2012 gui BKH 1 3 2" xfId="1949"/>
    <cellStyle name="Dziesietny [0]_Invoices2001Slovakia_Book1_1_Book1_KH Von 2012 gui BKH 1 4" xfId="8403"/>
    <cellStyle name="Dziesiętny [0]_Invoices2001Slovakia_Book1_1_Book1_KH Von 2012 gui BKH 1 4" xfId="8404"/>
    <cellStyle name="Dziesietny [0]_Invoices2001Slovakia_Book1_1_Book1_KH Von 2012 gui BKH 1_BIEU KE HOACH  2015 (KTN 6.11 sua)" xfId="1950"/>
    <cellStyle name="Dziesiętny [0]_Invoices2001Slovakia_Book1_1_Book1_KH Von 2012 gui BKH 1_BIEU KE HOACH  2015 (KTN 6.11 sua)" xfId="1951"/>
    <cellStyle name="Dziesietny [0]_Invoices2001Slovakia_Book1_1_Book1_QD ke hoach dau thau" xfId="1952"/>
    <cellStyle name="Dziesiętny [0]_Invoices2001Slovakia_Book1_1_Book1_QD ke hoach dau thau" xfId="1953"/>
    <cellStyle name="Dziesietny [0]_Invoices2001Slovakia_Book1_1_Book1_QD ke hoach dau thau 2" xfId="1954"/>
    <cellStyle name="Dziesiętny [0]_Invoices2001Slovakia_Book1_1_Book1_QD ke hoach dau thau 2" xfId="1955"/>
    <cellStyle name="Dziesietny [0]_Invoices2001Slovakia_Book1_1_Book1_QD ke hoach dau thau 2 2" xfId="1956"/>
    <cellStyle name="Dziesiętny [0]_Invoices2001Slovakia_Book1_1_Book1_QD ke hoach dau thau 2 2" xfId="1957"/>
    <cellStyle name="Dziesietny [0]_Invoices2001Slovakia_Book1_1_Book1_QD ke hoach dau thau 3" xfId="1958"/>
    <cellStyle name="Dziesiętny [0]_Invoices2001Slovakia_Book1_1_Book1_QD ke hoach dau thau 3" xfId="1959"/>
    <cellStyle name="Dziesietny [0]_Invoices2001Slovakia_Book1_1_Book1_QD ke hoach dau thau 3 2" xfId="1960"/>
    <cellStyle name="Dziesiętny [0]_Invoices2001Slovakia_Book1_1_Book1_QD ke hoach dau thau 3 2" xfId="1961"/>
    <cellStyle name="Dziesietny [0]_Invoices2001Slovakia_Book1_1_Book1_QD ke hoach dau thau 4" xfId="8405"/>
    <cellStyle name="Dziesiętny [0]_Invoices2001Slovakia_Book1_1_Book1_QD ke hoach dau thau 4" xfId="8406"/>
    <cellStyle name="Dziesietny [0]_Invoices2001Slovakia_Book1_1_Book1_tinh toan hoang ha" xfId="1962"/>
    <cellStyle name="Dziesiętny [0]_Invoices2001Slovakia_Book1_1_Book1_tinh toan hoang ha" xfId="1963"/>
    <cellStyle name="Dziesietny [0]_Invoices2001Slovakia_Book1_1_Book1_tinh toan hoang ha 2" xfId="1964"/>
    <cellStyle name="Dziesiętny [0]_Invoices2001Slovakia_Book1_1_Book1_tinh toan hoang ha 2" xfId="1965"/>
    <cellStyle name="Dziesietny [0]_Invoices2001Slovakia_Book1_1_Book1_tinh toan hoang ha 2 2" xfId="1966"/>
    <cellStyle name="Dziesiętny [0]_Invoices2001Slovakia_Book1_1_Book1_tinh toan hoang ha 2 2" xfId="1967"/>
    <cellStyle name="Dziesietny [0]_Invoices2001Slovakia_Book1_1_Book1_tinh toan hoang ha 3" xfId="1968"/>
    <cellStyle name="Dziesiętny [0]_Invoices2001Slovakia_Book1_1_Book1_tinh toan hoang ha 3" xfId="1969"/>
    <cellStyle name="Dziesietny [0]_Invoices2001Slovakia_Book1_1_Book1_tinh toan hoang ha 3 2" xfId="1970"/>
    <cellStyle name="Dziesiętny [0]_Invoices2001Slovakia_Book1_1_Book1_tinh toan hoang ha 3 2" xfId="1971"/>
    <cellStyle name="Dziesietny [0]_Invoices2001Slovakia_Book1_1_Book1_tinh toan hoang ha 4" xfId="8407"/>
    <cellStyle name="Dziesiętny [0]_Invoices2001Slovakia_Book1_1_Book1_tinh toan hoang ha 4" xfId="8408"/>
    <cellStyle name="Dziesietny [0]_Invoices2001Slovakia_Book1_1_Book1_Tong von ĐTPT" xfId="1972"/>
    <cellStyle name="Dziesiętny [0]_Invoices2001Slovakia_Book1_1_Book1_Tong von ĐTPT" xfId="1973"/>
    <cellStyle name="Dziesietny [0]_Invoices2001Slovakia_Book1_1_Book1_Tong von ĐTPT 2" xfId="1974"/>
    <cellStyle name="Dziesiętny [0]_Invoices2001Slovakia_Book1_1_Book1_Tong von ĐTPT 2" xfId="1975"/>
    <cellStyle name="Dziesietny [0]_Invoices2001Slovakia_Book1_1_Book1_Tong von ĐTPT 2 2" xfId="1976"/>
    <cellStyle name="Dziesiętny [0]_Invoices2001Slovakia_Book1_1_Book1_Tong von ĐTPT 2 2" xfId="1977"/>
    <cellStyle name="Dziesietny [0]_Invoices2001Slovakia_Book1_1_Book1_Tong von ĐTPT 3" xfId="1978"/>
    <cellStyle name="Dziesiętny [0]_Invoices2001Slovakia_Book1_1_Book1_Tong von ĐTPT 3" xfId="1979"/>
    <cellStyle name="Dziesietny [0]_Invoices2001Slovakia_Book1_1_Book1_Tong von ĐTPT 3 2" xfId="1980"/>
    <cellStyle name="Dziesiętny [0]_Invoices2001Slovakia_Book1_1_Book1_Tong von ĐTPT 3 2" xfId="1981"/>
    <cellStyle name="Dziesietny [0]_Invoices2001Slovakia_Book1_1_Book1_Tong von ĐTPT 4" xfId="8409"/>
    <cellStyle name="Dziesiętny [0]_Invoices2001Slovakia_Book1_1_Book1_Tong von ĐTPT 4" xfId="8410"/>
    <cellStyle name="Dziesietny [0]_Invoices2001Slovakia_Book1_1_Copy of KH PHAN BO VON ĐỐI ỨNG NAM 2011 (30 TY phuong án gop WB)" xfId="1982"/>
    <cellStyle name="Dziesiętny [0]_Invoices2001Slovakia_Book1_1_Copy of KH PHAN BO VON ĐỐI ỨNG NAM 2011 (30 TY phuong án gop WB)" xfId="1983"/>
    <cellStyle name="Dziesietny [0]_Invoices2001Slovakia_Book1_1_Copy of KH PHAN BO VON ĐỐI ỨNG NAM 2011 (30 TY phuong án gop WB) 2" xfId="1984"/>
    <cellStyle name="Dziesiętny [0]_Invoices2001Slovakia_Book1_1_Copy of KH PHAN BO VON ĐỐI ỨNG NAM 2011 (30 TY phuong án gop WB) 2" xfId="1985"/>
    <cellStyle name="Dziesietny [0]_Invoices2001Slovakia_Book1_1_Copy of KH PHAN BO VON ĐỐI ỨNG NAM 2011 (30 TY phuong án gop WB) 2 2" xfId="1986"/>
    <cellStyle name="Dziesiętny [0]_Invoices2001Slovakia_Book1_1_Copy of KH PHAN BO VON ĐỐI ỨNG NAM 2011 (30 TY phuong án gop WB) 2 2" xfId="1987"/>
    <cellStyle name="Dziesietny [0]_Invoices2001Slovakia_Book1_1_Copy of KH PHAN BO VON ĐỐI ỨNG NAM 2011 (30 TY phuong án gop WB) 3" xfId="1988"/>
    <cellStyle name="Dziesiętny [0]_Invoices2001Slovakia_Book1_1_Copy of KH PHAN BO VON ĐỐI ỨNG NAM 2011 (30 TY phuong án gop WB) 3" xfId="1989"/>
    <cellStyle name="Dziesietny [0]_Invoices2001Slovakia_Book1_1_Copy of KH PHAN BO VON ĐỐI ỨNG NAM 2011 (30 TY phuong án gop WB) 3 2" xfId="1990"/>
    <cellStyle name="Dziesiętny [0]_Invoices2001Slovakia_Book1_1_Copy of KH PHAN BO VON ĐỐI ỨNG NAM 2011 (30 TY phuong án gop WB) 3 2" xfId="1991"/>
    <cellStyle name="Dziesietny [0]_Invoices2001Slovakia_Book1_1_Copy of KH PHAN BO VON ĐỐI ỨNG NAM 2011 (30 TY phuong án gop WB) 4" xfId="8411"/>
    <cellStyle name="Dziesiętny [0]_Invoices2001Slovakia_Book1_1_Copy of KH PHAN BO VON ĐỐI ỨNG NAM 2011 (30 TY phuong án gop WB) 4" xfId="8412"/>
    <cellStyle name="Dziesietny [0]_Invoices2001Slovakia_Book1_1_Copy of KH PHAN BO VON ĐỐI ỨNG NAM 2011 (30 TY phuong án gop WB)_BIEU KE HOACH  2015 (KTN 6.11 sua)" xfId="1992"/>
    <cellStyle name="Dziesiętny [0]_Invoices2001Slovakia_Book1_1_Copy of KH PHAN BO VON ĐỐI ỨNG NAM 2011 (30 TY phuong án gop WB)_BIEU KE HOACH  2015 (KTN 6.11 sua)" xfId="1993"/>
    <cellStyle name="Dziesietny [0]_Invoices2001Slovakia_Book1_1_Danh Mục KCM trinh BKH 2011 (BS 30A)" xfId="1994"/>
    <cellStyle name="Dziesiętny [0]_Invoices2001Slovakia_Book1_1_Danh Mục KCM trinh BKH 2011 (BS 30A)" xfId="1995"/>
    <cellStyle name="Dziesietny [0]_Invoices2001Slovakia_Book1_1_DTTD chieng chan Tham lai 29-9-2009" xfId="1996"/>
    <cellStyle name="Dziesiętny [0]_Invoices2001Slovakia_Book1_1_DTTD chieng chan Tham lai 29-9-2009" xfId="1997"/>
    <cellStyle name="Dziesietny [0]_Invoices2001Slovakia_Book1_1_DTTD chieng chan Tham lai 29-9-2009 2" xfId="1998"/>
    <cellStyle name="Dziesiętny [0]_Invoices2001Slovakia_Book1_1_DTTD chieng chan Tham lai 29-9-2009 2" xfId="1999"/>
    <cellStyle name="Dziesietny [0]_Invoices2001Slovakia_Book1_1_DTTD chieng chan Tham lai 29-9-2009 2 2" xfId="2000"/>
    <cellStyle name="Dziesiętny [0]_Invoices2001Slovakia_Book1_1_DTTD chieng chan Tham lai 29-9-2009 2 2" xfId="2001"/>
    <cellStyle name="Dziesietny [0]_Invoices2001Slovakia_Book1_1_DTTD chieng chan Tham lai 29-9-2009 3" xfId="2002"/>
    <cellStyle name="Dziesiętny [0]_Invoices2001Slovakia_Book1_1_DTTD chieng chan Tham lai 29-9-2009 3" xfId="2003"/>
    <cellStyle name="Dziesietny [0]_Invoices2001Slovakia_Book1_1_DTTD chieng chan Tham lai 29-9-2009 3 2" xfId="2004"/>
    <cellStyle name="Dziesiętny [0]_Invoices2001Slovakia_Book1_1_DTTD chieng chan Tham lai 29-9-2009 3 2" xfId="2005"/>
    <cellStyle name="Dziesietny [0]_Invoices2001Slovakia_Book1_1_DTTD chieng chan Tham lai 29-9-2009 4" xfId="8413"/>
    <cellStyle name="Dziesiętny [0]_Invoices2001Slovakia_Book1_1_DTTD chieng chan Tham lai 29-9-2009 4" xfId="8414"/>
    <cellStyle name="Dziesietny [0]_Invoices2001Slovakia_Book1_1_DTTD chieng chan Tham lai 29-9-2009_BIEU KE HOACH  2015 (KTN 6.11 sua)" xfId="2006"/>
    <cellStyle name="Dziesiętny [0]_Invoices2001Slovakia_Book1_1_DTTD chieng chan Tham lai 29-9-2009_BIEU KE HOACH  2015 (KTN 6.11 sua)" xfId="2007"/>
    <cellStyle name="Dziesietny [0]_Invoices2001Slovakia_Book1_1_Du toan nuoc San Thang (GD2)" xfId="2008"/>
    <cellStyle name="Dziesiętny [0]_Invoices2001Slovakia_Book1_1_Du toan nuoc San Thang (GD2)" xfId="2009"/>
    <cellStyle name="Dziesietny [0]_Invoices2001Slovakia_Book1_1_Du toan nuoc San Thang (GD2) 2" xfId="2010"/>
    <cellStyle name="Dziesiętny [0]_Invoices2001Slovakia_Book1_1_Du toan nuoc San Thang (GD2) 2" xfId="2011"/>
    <cellStyle name="Dziesietny [0]_Invoices2001Slovakia_Book1_1_Du toan nuoc San Thang (GD2) 2 2" xfId="2012"/>
    <cellStyle name="Dziesiętny [0]_Invoices2001Slovakia_Book1_1_Du toan nuoc San Thang (GD2) 2 2" xfId="2013"/>
    <cellStyle name="Dziesietny [0]_Invoices2001Slovakia_Book1_1_Du toan nuoc San Thang (GD2) 3" xfId="2014"/>
    <cellStyle name="Dziesiętny [0]_Invoices2001Slovakia_Book1_1_Du toan nuoc San Thang (GD2) 3" xfId="2015"/>
    <cellStyle name="Dziesietny [0]_Invoices2001Slovakia_Book1_1_Du toan nuoc San Thang (GD2) 3 2" xfId="2016"/>
    <cellStyle name="Dziesiętny [0]_Invoices2001Slovakia_Book1_1_Du toan nuoc San Thang (GD2) 3 2" xfId="2017"/>
    <cellStyle name="Dziesietny [0]_Invoices2001Slovakia_Book1_1_Du toan nuoc San Thang (GD2) 4" xfId="2018"/>
    <cellStyle name="Dziesiętny [0]_Invoices2001Slovakia_Book1_1_Du toan nuoc San Thang (GD2) 4" xfId="2019"/>
    <cellStyle name="Dziesietny [0]_Invoices2001Slovakia_Book1_1_Ke hoach 2010 (theo doi 11-8-2010)" xfId="2020"/>
    <cellStyle name="Dziesiętny [0]_Invoices2001Slovakia_Book1_1_Ke hoach 2010 (theo doi 11-8-2010)" xfId="2021"/>
    <cellStyle name="Dziesietny [0]_Invoices2001Slovakia_Book1_1_Ke hoach 2010 (theo doi 11-8-2010) 2" xfId="2022"/>
    <cellStyle name="Dziesiętny [0]_Invoices2001Slovakia_Book1_1_Ke hoach 2010 (theo doi 11-8-2010) 2" xfId="2023"/>
    <cellStyle name="Dziesietny [0]_Invoices2001Slovakia_Book1_1_Ke hoach 2010 (theo doi 11-8-2010) 2 2" xfId="2024"/>
    <cellStyle name="Dziesiętny [0]_Invoices2001Slovakia_Book1_1_Ke hoach 2010 (theo doi 11-8-2010) 2 2" xfId="2025"/>
    <cellStyle name="Dziesietny [0]_Invoices2001Slovakia_Book1_1_Ke hoach 2010 (theo doi 11-8-2010) 3" xfId="2026"/>
    <cellStyle name="Dziesiętny [0]_Invoices2001Slovakia_Book1_1_Ke hoach 2010 (theo doi 11-8-2010) 3" xfId="2027"/>
    <cellStyle name="Dziesietny [0]_Invoices2001Slovakia_Book1_1_Ke hoach 2010 (theo doi 11-8-2010) 3 2" xfId="2028"/>
    <cellStyle name="Dziesiętny [0]_Invoices2001Slovakia_Book1_1_Ke hoach 2010 (theo doi 11-8-2010) 3 2" xfId="2029"/>
    <cellStyle name="Dziesietny [0]_Invoices2001Slovakia_Book1_1_Ke hoach 2010 (theo doi 11-8-2010) 4" xfId="2030"/>
    <cellStyle name="Dziesiętny [0]_Invoices2001Slovakia_Book1_1_Ke hoach 2010 (theo doi 11-8-2010) 4" xfId="2031"/>
    <cellStyle name="Dziesietny [0]_Invoices2001Slovakia_Book1_1_Ke hoach 2010 ngay 31-01" xfId="2032"/>
    <cellStyle name="Dziesiętny [0]_Invoices2001Slovakia_Book1_1_Ke hoach 2010 ngay 31-01" xfId="2033"/>
    <cellStyle name="Dziesietny [0]_Invoices2001Slovakia_Book1_1_Ke hoach 2010 ngay 31-01 2" xfId="2034"/>
    <cellStyle name="Dziesiętny [0]_Invoices2001Slovakia_Book1_1_Ke hoach 2010 ngay 31-01 2" xfId="2035"/>
    <cellStyle name="Dziesietny [0]_Invoices2001Slovakia_Book1_1_Ke hoach 2010 ngay 31-01 2 2" xfId="2036"/>
    <cellStyle name="Dziesiętny [0]_Invoices2001Slovakia_Book1_1_Ke hoach 2010 ngay 31-01 2 2" xfId="2037"/>
    <cellStyle name="Dziesietny [0]_Invoices2001Slovakia_Book1_1_Ke hoach 2010 ngay 31-01 3" xfId="2038"/>
    <cellStyle name="Dziesiętny [0]_Invoices2001Slovakia_Book1_1_Ke hoach 2010 ngay 31-01 3" xfId="2039"/>
    <cellStyle name="Dziesietny [0]_Invoices2001Slovakia_Book1_1_Ke hoach 2010 ngay 31-01 3 2" xfId="2040"/>
    <cellStyle name="Dziesiętny [0]_Invoices2001Slovakia_Book1_1_Ke hoach 2010 ngay 31-01 3 2" xfId="2041"/>
    <cellStyle name="Dziesietny [0]_Invoices2001Slovakia_Book1_1_Ke hoach 2010 ngay 31-01 4" xfId="2042"/>
    <cellStyle name="Dziesiętny [0]_Invoices2001Slovakia_Book1_1_Ke hoach 2010 ngay 31-01 4" xfId="2043"/>
    <cellStyle name="Dziesietny [0]_Invoices2001Slovakia_Book1_1_ke hoach dau thau 30-6-2010" xfId="2044"/>
    <cellStyle name="Dziesiętny [0]_Invoices2001Slovakia_Book1_1_ke hoach dau thau 30-6-2010" xfId="2045"/>
    <cellStyle name="Dziesietny [0]_Invoices2001Slovakia_Book1_1_ke hoach dau thau 30-6-2010 2" xfId="2046"/>
    <cellStyle name="Dziesiętny [0]_Invoices2001Slovakia_Book1_1_ke hoach dau thau 30-6-2010 2" xfId="2047"/>
    <cellStyle name="Dziesietny [0]_Invoices2001Slovakia_Book1_1_ke hoach dau thau 30-6-2010 2 2" xfId="2048"/>
    <cellStyle name="Dziesiętny [0]_Invoices2001Slovakia_Book1_1_ke hoach dau thau 30-6-2010 2 2" xfId="2049"/>
    <cellStyle name="Dziesietny [0]_Invoices2001Slovakia_Book1_1_ke hoach dau thau 30-6-2010 3" xfId="2050"/>
    <cellStyle name="Dziesiętny [0]_Invoices2001Slovakia_Book1_1_ke hoach dau thau 30-6-2010 3" xfId="2051"/>
    <cellStyle name="Dziesietny [0]_Invoices2001Slovakia_Book1_1_ke hoach dau thau 30-6-2010 3 2" xfId="2052"/>
    <cellStyle name="Dziesiętny [0]_Invoices2001Slovakia_Book1_1_ke hoach dau thau 30-6-2010 3 2" xfId="2053"/>
    <cellStyle name="Dziesietny [0]_Invoices2001Slovakia_Book1_1_ke hoach dau thau 30-6-2010 4" xfId="2054"/>
    <cellStyle name="Dziesiętny [0]_Invoices2001Slovakia_Book1_1_ke hoach dau thau 30-6-2010 4" xfId="2055"/>
    <cellStyle name="Dziesietny [0]_Invoices2001Slovakia_Book1_1_KH Von 2012 gui BKH 1" xfId="2056"/>
    <cellStyle name="Dziesiętny [0]_Invoices2001Slovakia_Book1_1_KH Von 2012 gui BKH 1" xfId="2057"/>
    <cellStyle name="Dziesietny [0]_Invoices2001Slovakia_Book1_1_KH Von 2012 gui BKH 1 2" xfId="2058"/>
    <cellStyle name="Dziesiętny [0]_Invoices2001Slovakia_Book1_1_KH Von 2012 gui BKH 1 2" xfId="2059"/>
    <cellStyle name="Dziesietny [0]_Invoices2001Slovakia_Book1_1_KH Von 2012 gui BKH 1 2 2" xfId="2060"/>
    <cellStyle name="Dziesiętny [0]_Invoices2001Slovakia_Book1_1_KH Von 2012 gui BKH 1 2 2" xfId="2061"/>
    <cellStyle name="Dziesietny [0]_Invoices2001Slovakia_Book1_1_KH Von 2012 gui BKH 1 3" xfId="2062"/>
    <cellStyle name="Dziesiętny [0]_Invoices2001Slovakia_Book1_1_KH Von 2012 gui BKH 1 3" xfId="2063"/>
    <cellStyle name="Dziesietny [0]_Invoices2001Slovakia_Book1_1_KH Von 2012 gui BKH 1 3 2" xfId="2064"/>
    <cellStyle name="Dziesiętny [0]_Invoices2001Slovakia_Book1_1_KH Von 2012 gui BKH 1 3 2" xfId="2065"/>
    <cellStyle name="Dziesietny [0]_Invoices2001Slovakia_Book1_1_KH Von 2012 gui BKH 1 4" xfId="8415"/>
    <cellStyle name="Dziesiętny [0]_Invoices2001Slovakia_Book1_1_KH Von 2012 gui BKH 1 4" xfId="8416"/>
    <cellStyle name="Dziesietny [0]_Invoices2001Slovakia_Book1_1_KH Von 2012 gui BKH 1_BIEU KE HOACH  2015 (KTN 6.11 sua)" xfId="2066"/>
    <cellStyle name="Dziesiętny [0]_Invoices2001Slovakia_Book1_1_KH Von 2012 gui BKH 1_BIEU KE HOACH  2015 (KTN 6.11 sua)" xfId="2067"/>
    <cellStyle name="Dziesietny [0]_Invoices2001Slovakia_Book1_1_KH Von 2012 gui BKH 2" xfId="2068"/>
    <cellStyle name="Dziesiętny [0]_Invoices2001Slovakia_Book1_1_KH Von 2012 gui BKH 2" xfId="2069"/>
    <cellStyle name="Dziesietny [0]_Invoices2001Slovakia_Book1_1_KH Von 2012 gui BKH 2 2" xfId="2070"/>
    <cellStyle name="Dziesiętny [0]_Invoices2001Slovakia_Book1_1_KH Von 2012 gui BKH 2 2" xfId="2071"/>
    <cellStyle name="Dziesietny [0]_Invoices2001Slovakia_Book1_1_KH Von 2012 gui BKH 2 2 2" xfId="2072"/>
    <cellStyle name="Dziesiętny [0]_Invoices2001Slovakia_Book1_1_KH Von 2012 gui BKH 2 2 2" xfId="2073"/>
    <cellStyle name="Dziesietny [0]_Invoices2001Slovakia_Book1_1_KH Von 2012 gui BKH 2 3" xfId="2074"/>
    <cellStyle name="Dziesiętny [0]_Invoices2001Slovakia_Book1_1_KH Von 2012 gui BKH 2 3" xfId="2075"/>
    <cellStyle name="Dziesietny [0]_Invoices2001Slovakia_Book1_1_KH Von 2012 gui BKH 2 3 2" xfId="2076"/>
    <cellStyle name="Dziesiętny [0]_Invoices2001Slovakia_Book1_1_KH Von 2012 gui BKH 2 3 2" xfId="2077"/>
    <cellStyle name="Dziesietny [0]_Invoices2001Slovakia_Book1_1_KH Von 2012 gui BKH 2 4" xfId="2078"/>
    <cellStyle name="Dziesiętny [0]_Invoices2001Slovakia_Book1_1_KH Von 2012 gui BKH 2 4" xfId="2079"/>
    <cellStyle name="Dziesietny [0]_Invoices2001Slovakia_Book1_1_QD ke hoach dau thau" xfId="2080"/>
    <cellStyle name="Dziesiętny [0]_Invoices2001Slovakia_Book1_1_QD ke hoach dau thau" xfId="2081"/>
    <cellStyle name="Dziesietny [0]_Invoices2001Slovakia_Book1_1_QD ke hoach dau thau 2" xfId="2082"/>
    <cellStyle name="Dziesiętny [0]_Invoices2001Slovakia_Book1_1_QD ke hoach dau thau 2" xfId="2083"/>
    <cellStyle name="Dziesietny [0]_Invoices2001Slovakia_Book1_1_QD ke hoach dau thau 2 2" xfId="2084"/>
    <cellStyle name="Dziesiętny [0]_Invoices2001Slovakia_Book1_1_QD ke hoach dau thau 2 2" xfId="2085"/>
    <cellStyle name="Dziesietny [0]_Invoices2001Slovakia_Book1_1_QD ke hoach dau thau 3" xfId="2086"/>
    <cellStyle name="Dziesiętny [0]_Invoices2001Slovakia_Book1_1_QD ke hoach dau thau 3" xfId="2087"/>
    <cellStyle name="Dziesietny [0]_Invoices2001Slovakia_Book1_1_QD ke hoach dau thau 3 2" xfId="2088"/>
    <cellStyle name="Dziesiętny [0]_Invoices2001Slovakia_Book1_1_QD ke hoach dau thau 3 2" xfId="2089"/>
    <cellStyle name="Dziesietny [0]_Invoices2001Slovakia_Book1_1_QD ke hoach dau thau 4" xfId="2090"/>
    <cellStyle name="Dziesiętny [0]_Invoices2001Slovakia_Book1_1_QD ke hoach dau thau 4" xfId="2091"/>
    <cellStyle name="Dziesietny [0]_Invoices2001Slovakia_Book1_1_Ra soat KH von 2011 (Huy-11-11-11)" xfId="2092"/>
    <cellStyle name="Dziesiętny [0]_Invoices2001Slovakia_Book1_1_Ra soat KH von 2011 (Huy-11-11-11)" xfId="2093"/>
    <cellStyle name="Dziesietny [0]_Invoices2001Slovakia_Book1_1_tinh toan hoang ha" xfId="2094"/>
    <cellStyle name="Dziesiętny [0]_Invoices2001Slovakia_Book1_1_tinh toan hoang ha" xfId="2095"/>
    <cellStyle name="Dziesietny [0]_Invoices2001Slovakia_Book1_1_tinh toan hoang ha 2" xfId="2096"/>
    <cellStyle name="Dziesiętny [0]_Invoices2001Slovakia_Book1_1_tinh toan hoang ha 2" xfId="2097"/>
    <cellStyle name="Dziesietny [0]_Invoices2001Slovakia_Book1_1_tinh toan hoang ha 2 2" xfId="2098"/>
    <cellStyle name="Dziesiętny [0]_Invoices2001Slovakia_Book1_1_tinh toan hoang ha 2 2" xfId="2099"/>
    <cellStyle name="Dziesietny [0]_Invoices2001Slovakia_Book1_1_tinh toan hoang ha 3" xfId="2100"/>
    <cellStyle name="Dziesiętny [0]_Invoices2001Slovakia_Book1_1_tinh toan hoang ha 3" xfId="2101"/>
    <cellStyle name="Dziesietny [0]_Invoices2001Slovakia_Book1_1_tinh toan hoang ha 3 2" xfId="2102"/>
    <cellStyle name="Dziesiętny [0]_Invoices2001Slovakia_Book1_1_tinh toan hoang ha 3 2" xfId="2103"/>
    <cellStyle name="Dziesietny [0]_Invoices2001Slovakia_Book1_1_tinh toan hoang ha 4" xfId="2104"/>
    <cellStyle name="Dziesiętny [0]_Invoices2001Slovakia_Book1_1_tinh toan hoang ha 4" xfId="2105"/>
    <cellStyle name="Dziesietny [0]_Invoices2001Slovakia_Book1_1_Tong von ĐTPT" xfId="2106"/>
    <cellStyle name="Dziesiętny [0]_Invoices2001Slovakia_Book1_1_Tong von ĐTPT" xfId="2107"/>
    <cellStyle name="Dziesietny [0]_Invoices2001Slovakia_Book1_1_Tong von ĐTPT 2" xfId="2108"/>
    <cellStyle name="Dziesiętny [0]_Invoices2001Slovakia_Book1_1_Tong von ĐTPT 2" xfId="2109"/>
    <cellStyle name="Dziesietny [0]_Invoices2001Slovakia_Book1_1_Tong von ĐTPT 2 2" xfId="2110"/>
    <cellStyle name="Dziesiętny [0]_Invoices2001Slovakia_Book1_1_Tong von ĐTPT 2 2" xfId="2111"/>
    <cellStyle name="Dziesietny [0]_Invoices2001Slovakia_Book1_1_Tong von ĐTPT 3" xfId="2112"/>
    <cellStyle name="Dziesiętny [0]_Invoices2001Slovakia_Book1_1_Tong von ĐTPT 3" xfId="2113"/>
    <cellStyle name="Dziesietny [0]_Invoices2001Slovakia_Book1_1_Tong von ĐTPT 3 2" xfId="2114"/>
    <cellStyle name="Dziesiętny [0]_Invoices2001Slovakia_Book1_1_Tong von ĐTPT 3 2" xfId="2115"/>
    <cellStyle name="Dziesietny [0]_Invoices2001Slovakia_Book1_1_Tong von ĐTPT 4" xfId="2116"/>
    <cellStyle name="Dziesiętny [0]_Invoices2001Slovakia_Book1_1_Tong von ĐTPT 4" xfId="2117"/>
    <cellStyle name="Dziesietny [0]_Invoices2001Slovakia_Book1_1_Viec Huy dang lam" xfId="2118"/>
    <cellStyle name="Dziesiętny [0]_Invoices2001Slovakia_Book1_1_Viec Huy dang lam" xfId="2119"/>
    <cellStyle name="Dziesietny [0]_Invoices2001Slovakia_Book1_2" xfId="2120"/>
    <cellStyle name="Dziesiętny [0]_Invoices2001Slovakia_Book1_2" xfId="2121"/>
    <cellStyle name="Dziesietny [0]_Invoices2001Slovakia_Book1_2 2" xfId="2122"/>
    <cellStyle name="Dziesiętny [0]_Invoices2001Slovakia_Book1_2 2" xfId="2123"/>
    <cellStyle name="Dziesietny [0]_Invoices2001Slovakia_Book1_2 3" xfId="8417"/>
    <cellStyle name="Dziesiętny [0]_Invoices2001Slovakia_Book1_2 3" xfId="8418"/>
    <cellStyle name="Dziesietny [0]_Invoices2001Slovakia_Book1_2 4" xfId="8419"/>
    <cellStyle name="Dziesiętny [0]_Invoices2001Slovakia_Book1_2 4" xfId="8420"/>
    <cellStyle name="Dziesietny [0]_Invoices2001Slovakia_Book1_2_bieu ke hoach dau thau" xfId="2124"/>
    <cellStyle name="Dziesiętny [0]_Invoices2001Slovakia_Book1_2_bieu ke hoach dau thau" xfId="2125"/>
    <cellStyle name="Dziesietny [0]_Invoices2001Slovakia_Book1_2_bieu ke hoach dau thau 2" xfId="2126"/>
    <cellStyle name="Dziesiętny [0]_Invoices2001Slovakia_Book1_2_bieu ke hoach dau thau 2" xfId="2127"/>
    <cellStyle name="Dziesietny [0]_Invoices2001Slovakia_Book1_2_bieu ke hoach dau thau 2 2" xfId="2128"/>
    <cellStyle name="Dziesiętny [0]_Invoices2001Slovakia_Book1_2_bieu ke hoach dau thau 2 2" xfId="2129"/>
    <cellStyle name="Dziesietny [0]_Invoices2001Slovakia_Book1_2_bieu ke hoach dau thau 3" xfId="2130"/>
    <cellStyle name="Dziesiętny [0]_Invoices2001Slovakia_Book1_2_bieu ke hoach dau thau 3" xfId="2131"/>
    <cellStyle name="Dziesietny [0]_Invoices2001Slovakia_Book1_2_bieu ke hoach dau thau 3 2" xfId="2132"/>
    <cellStyle name="Dziesiętny [0]_Invoices2001Slovakia_Book1_2_bieu ke hoach dau thau 3 2" xfId="2133"/>
    <cellStyle name="Dziesietny [0]_Invoices2001Slovakia_Book1_2_bieu ke hoach dau thau 4" xfId="8421"/>
    <cellStyle name="Dziesiętny [0]_Invoices2001Slovakia_Book1_2_bieu ke hoach dau thau 4" xfId="8422"/>
    <cellStyle name="Dziesietny [0]_Invoices2001Slovakia_Book1_2_bieu ke hoach dau thau truong mam non SKH" xfId="2134"/>
    <cellStyle name="Dziesiętny [0]_Invoices2001Slovakia_Book1_2_bieu ke hoach dau thau truong mam non SKH" xfId="2135"/>
    <cellStyle name="Dziesietny [0]_Invoices2001Slovakia_Book1_2_bieu ke hoach dau thau truong mam non SKH 2" xfId="2136"/>
    <cellStyle name="Dziesiętny [0]_Invoices2001Slovakia_Book1_2_bieu ke hoach dau thau truong mam non SKH 2" xfId="2137"/>
    <cellStyle name="Dziesietny [0]_Invoices2001Slovakia_Book1_2_bieu ke hoach dau thau truong mam non SKH 2 2" xfId="2138"/>
    <cellStyle name="Dziesiętny [0]_Invoices2001Slovakia_Book1_2_bieu ke hoach dau thau truong mam non SKH 2 2" xfId="2139"/>
    <cellStyle name="Dziesietny [0]_Invoices2001Slovakia_Book1_2_bieu ke hoach dau thau truong mam non SKH 3" xfId="2140"/>
    <cellStyle name="Dziesiętny [0]_Invoices2001Slovakia_Book1_2_bieu ke hoach dau thau truong mam non SKH 3" xfId="2141"/>
    <cellStyle name="Dziesietny [0]_Invoices2001Slovakia_Book1_2_bieu ke hoach dau thau truong mam non SKH 3 2" xfId="2142"/>
    <cellStyle name="Dziesiętny [0]_Invoices2001Slovakia_Book1_2_bieu ke hoach dau thau truong mam non SKH 3 2" xfId="2143"/>
    <cellStyle name="Dziesietny [0]_Invoices2001Slovakia_Book1_2_bieu ke hoach dau thau truong mam non SKH 4" xfId="8423"/>
    <cellStyle name="Dziesiętny [0]_Invoices2001Slovakia_Book1_2_bieu ke hoach dau thau truong mam non SKH 4" xfId="8424"/>
    <cellStyle name="Dziesietny [0]_Invoices2001Slovakia_Book1_2_bieu tong hop lai kh von 2011 gui phong TH-KTDN" xfId="2144"/>
    <cellStyle name="Dziesiętny [0]_Invoices2001Slovakia_Book1_2_bieu tong hop lai kh von 2011 gui phong TH-KTDN" xfId="2145"/>
    <cellStyle name="Dziesietny [0]_Invoices2001Slovakia_Book1_2_bieu tong hop lai kh von 2011 gui phong TH-KTDN 2" xfId="2146"/>
    <cellStyle name="Dziesiętny [0]_Invoices2001Slovakia_Book1_2_bieu tong hop lai kh von 2011 gui phong TH-KTDN 2" xfId="2147"/>
    <cellStyle name="Dziesietny [0]_Invoices2001Slovakia_Book1_2_bieu tong hop lai kh von 2011 gui phong TH-KTDN 2 2" xfId="2148"/>
    <cellStyle name="Dziesiętny [0]_Invoices2001Slovakia_Book1_2_bieu tong hop lai kh von 2011 gui phong TH-KTDN 2 2" xfId="2149"/>
    <cellStyle name="Dziesietny [0]_Invoices2001Slovakia_Book1_2_bieu tong hop lai kh von 2011 gui phong TH-KTDN 3" xfId="2150"/>
    <cellStyle name="Dziesiętny [0]_Invoices2001Slovakia_Book1_2_bieu tong hop lai kh von 2011 gui phong TH-KTDN 3" xfId="2151"/>
    <cellStyle name="Dziesietny [0]_Invoices2001Slovakia_Book1_2_bieu tong hop lai kh von 2011 gui phong TH-KTDN 3 2" xfId="2152"/>
    <cellStyle name="Dziesiętny [0]_Invoices2001Slovakia_Book1_2_bieu tong hop lai kh von 2011 gui phong TH-KTDN 3 2" xfId="2153"/>
    <cellStyle name="Dziesietny [0]_Invoices2001Slovakia_Book1_2_bieu tong hop lai kh von 2011 gui phong TH-KTDN 4" xfId="8425"/>
    <cellStyle name="Dziesiętny [0]_Invoices2001Slovakia_Book1_2_bieu tong hop lai kh von 2011 gui phong TH-KTDN 4" xfId="8426"/>
    <cellStyle name="Dziesietny [0]_Invoices2001Slovakia_Book1_2_bieu tong hop lai kh von 2011 gui phong TH-KTDN_BIEU KE HOACH  2015 (KTN 6.11 sua)" xfId="2154"/>
    <cellStyle name="Dziesiętny [0]_Invoices2001Slovakia_Book1_2_bieu tong hop lai kh von 2011 gui phong TH-KTDN_BIEU KE HOACH  2015 (KTN 6.11 sua)" xfId="2155"/>
    <cellStyle name="Dziesietny [0]_Invoices2001Slovakia_Book1_2_Book1" xfId="2156"/>
    <cellStyle name="Dziesiętny [0]_Invoices2001Slovakia_Book1_2_Book1" xfId="2157"/>
    <cellStyle name="Dziesietny [0]_Invoices2001Slovakia_Book1_2_Book1 2" xfId="2158"/>
    <cellStyle name="Dziesiętny [0]_Invoices2001Slovakia_Book1_2_Book1 2" xfId="2159"/>
    <cellStyle name="Dziesietny [0]_Invoices2001Slovakia_Book1_2_Book1 2 2" xfId="2160"/>
    <cellStyle name="Dziesiętny [0]_Invoices2001Slovakia_Book1_2_Book1 2 2" xfId="2161"/>
    <cellStyle name="Dziesietny [0]_Invoices2001Slovakia_Book1_2_Book1 3" xfId="2162"/>
    <cellStyle name="Dziesiętny [0]_Invoices2001Slovakia_Book1_2_Book1 3" xfId="2163"/>
    <cellStyle name="Dziesietny [0]_Invoices2001Slovakia_Book1_2_Book1 3 2" xfId="2164"/>
    <cellStyle name="Dziesiętny [0]_Invoices2001Slovakia_Book1_2_Book1 3 2" xfId="2165"/>
    <cellStyle name="Dziesietny [0]_Invoices2001Slovakia_Book1_2_Book1 4" xfId="8427"/>
    <cellStyle name="Dziesiętny [0]_Invoices2001Slovakia_Book1_2_Book1 4" xfId="8428"/>
    <cellStyle name="Dziesietny [0]_Invoices2001Slovakia_Book1_2_Book1_1" xfId="2166"/>
    <cellStyle name="Dziesiętny [0]_Invoices2001Slovakia_Book1_2_Book1_1" xfId="2167"/>
    <cellStyle name="Dziesietny [0]_Invoices2001Slovakia_Book1_2_Book1_1 2" xfId="2168"/>
    <cellStyle name="Dziesiętny [0]_Invoices2001Slovakia_Book1_2_Book1_1 2" xfId="2169"/>
    <cellStyle name="Dziesietny [0]_Invoices2001Slovakia_Book1_2_Book1_1 2 2" xfId="2170"/>
    <cellStyle name="Dziesiętny [0]_Invoices2001Slovakia_Book1_2_Book1_1 2 2" xfId="2171"/>
    <cellStyle name="Dziesietny [0]_Invoices2001Slovakia_Book1_2_Book1_1 3" xfId="2172"/>
    <cellStyle name="Dziesiętny [0]_Invoices2001Slovakia_Book1_2_Book1_1 3" xfId="2173"/>
    <cellStyle name="Dziesietny [0]_Invoices2001Slovakia_Book1_2_Book1_1 3 2" xfId="2174"/>
    <cellStyle name="Dziesiętny [0]_Invoices2001Slovakia_Book1_2_Book1_1 3 2" xfId="2175"/>
    <cellStyle name="Dziesietny [0]_Invoices2001Slovakia_Book1_2_Book1_1 4" xfId="2176"/>
    <cellStyle name="Dziesiętny [0]_Invoices2001Slovakia_Book1_2_Book1_1 4" xfId="2177"/>
    <cellStyle name="Dziesietny [0]_Invoices2001Slovakia_Book1_2_Book1_Ke hoach 2010 (theo doi 11-8-2010)" xfId="2178"/>
    <cellStyle name="Dziesiętny [0]_Invoices2001Slovakia_Book1_2_Book1_Ke hoach 2010 (theo doi 11-8-2010)" xfId="2179"/>
    <cellStyle name="Dziesietny [0]_Invoices2001Slovakia_Book1_2_Book1_Ke hoach 2010 (theo doi 11-8-2010) 2" xfId="2180"/>
    <cellStyle name="Dziesiętny [0]_Invoices2001Slovakia_Book1_2_Book1_Ke hoach 2010 (theo doi 11-8-2010) 2" xfId="2181"/>
    <cellStyle name="Dziesietny [0]_Invoices2001Slovakia_Book1_2_Book1_Ke hoach 2010 (theo doi 11-8-2010) 2 2" xfId="2182"/>
    <cellStyle name="Dziesiętny [0]_Invoices2001Slovakia_Book1_2_Book1_Ke hoach 2010 (theo doi 11-8-2010) 2 2" xfId="2183"/>
    <cellStyle name="Dziesietny [0]_Invoices2001Slovakia_Book1_2_Book1_Ke hoach 2010 (theo doi 11-8-2010) 3" xfId="2184"/>
    <cellStyle name="Dziesiętny [0]_Invoices2001Slovakia_Book1_2_Book1_Ke hoach 2010 (theo doi 11-8-2010) 3" xfId="2185"/>
    <cellStyle name="Dziesietny [0]_Invoices2001Slovakia_Book1_2_Book1_Ke hoach 2010 (theo doi 11-8-2010) 3 2" xfId="2186"/>
    <cellStyle name="Dziesiętny [0]_Invoices2001Slovakia_Book1_2_Book1_Ke hoach 2010 (theo doi 11-8-2010) 3 2" xfId="2187"/>
    <cellStyle name="Dziesietny [0]_Invoices2001Slovakia_Book1_2_Book1_Ke hoach 2010 (theo doi 11-8-2010) 4" xfId="8429"/>
    <cellStyle name="Dziesiętny [0]_Invoices2001Slovakia_Book1_2_Book1_Ke hoach 2010 (theo doi 11-8-2010) 4" xfId="8430"/>
    <cellStyle name="Dziesietny [0]_Invoices2001Slovakia_Book1_2_Book1_Ke hoach 2010 (theo doi 11-8-2010)_BIEU KE HOACH  2015 (KTN 6.11 sua)" xfId="2188"/>
    <cellStyle name="Dziesiętny [0]_Invoices2001Slovakia_Book1_2_Book1_Ke hoach 2010 (theo doi 11-8-2010)_BIEU KE HOACH  2015 (KTN 6.11 sua)" xfId="2189"/>
    <cellStyle name="Dziesietny [0]_Invoices2001Slovakia_Book1_2_Book1_ke hoach dau thau 30-6-2010" xfId="2190"/>
    <cellStyle name="Dziesiętny [0]_Invoices2001Slovakia_Book1_2_Book1_ke hoach dau thau 30-6-2010" xfId="2191"/>
    <cellStyle name="Dziesietny [0]_Invoices2001Slovakia_Book1_2_Book1_ke hoach dau thau 30-6-2010 2" xfId="2192"/>
    <cellStyle name="Dziesiętny [0]_Invoices2001Slovakia_Book1_2_Book1_ke hoach dau thau 30-6-2010 2" xfId="2193"/>
    <cellStyle name="Dziesietny [0]_Invoices2001Slovakia_Book1_2_Book1_ke hoach dau thau 30-6-2010 2 2" xfId="2194"/>
    <cellStyle name="Dziesiętny [0]_Invoices2001Slovakia_Book1_2_Book1_ke hoach dau thau 30-6-2010 2 2" xfId="2195"/>
    <cellStyle name="Dziesietny [0]_Invoices2001Slovakia_Book1_2_Book1_ke hoach dau thau 30-6-2010 3" xfId="2196"/>
    <cellStyle name="Dziesiętny [0]_Invoices2001Slovakia_Book1_2_Book1_ke hoach dau thau 30-6-2010 3" xfId="2197"/>
    <cellStyle name="Dziesietny [0]_Invoices2001Slovakia_Book1_2_Book1_ke hoach dau thau 30-6-2010 3 2" xfId="2198"/>
    <cellStyle name="Dziesiętny [0]_Invoices2001Slovakia_Book1_2_Book1_ke hoach dau thau 30-6-2010 3 2" xfId="2199"/>
    <cellStyle name="Dziesietny [0]_Invoices2001Slovakia_Book1_2_Book1_ke hoach dau thau 30-6-2010 4" xfId="8431"/>
    <cellStyle name="Dziesiętny [0]_Invoices2001Slovakia_Book1_2_Book1_ke hoach dau thau 30-6-2010 4" xfId="8432"/>
    <cellStyle name="Dziesietny [0]_Invoices2001Slovakia_Book1_2_Book1_ke hoach dau thau 30-6-2010_BIEU KE HOACH  2015 (KTN 6.11 sua)" xfId="2200"/>
    <cellStyle name="Dziesiętny [0]_Invoices2001Slovakia_Book1_2_Book1_ke hoach dau thau 30-6-2010_BIEU KE HOACH  2015 (KTN 6.11 sua)" xfId="2201"/>
    <cellStyle name="Dziesietny [0]_Invoices2001Slovakia_Book1_2_Copy of KH PHAN BO VON ĐỐI ỨNG NAM 2011 (30 TY phuong án gop WB)" xfId="2202"/>
    <cellStyle name="Dziesiętny [0]_Invoices2001Slovakia_Book1_2_Copy of KH PHAN BO VON ĐỐI ỨNG NAM 2011 (30 TY phuong án gop WB)" xfId="2203"/>
    <cellStyle name="Dziesietny [0]_Invoices2001Slovakia_Book1_2_Copy of KH PHAN BO VON ĐỐI ỨNG NAM 2011 (30 TY phuong án gop WB) 2" xfId="2204"/>
    <cellStyle name="Dziesiętny [0]_Invoices2001Slovakia_Book1_2_Copy of KH PHAN BO VON ĐỐI ỨNG NAM 2011 (30 TY phuong án gop WB) 2" xfId="2205"/>
    <cellStyle name="Dziesietny [0]_Invoices2001Slovakia_Book1_2_Copy of KH PHAN BO VON ĐỐI ỨNG NAM 2011 (30 TY phuong án gop WB) 2 2" xfId="2206"/>
    <cellStyle name="Dziesiętny [0]_Invoices2001Slovakia_Book1_2_Copy of KH PHAN BO VON ĐỐI ỨNG NAM 2011 (30 TY phuong án gop WB) 2 2" xfId="2207"/>
    <cellStyle name="Dziesietny [0]_Invoices2001Slovakia_Book1_2_Copy of KH PHAN BO VON ĐỐI ỨNG NAM 2011 (30 TY phuong án gop WB) 3" xfId="2208"/>
    <cellStyle name="Dziesiętny [0]_Invoices2001Slovakia_Book1_2_Copy of KH PHAN BO VON ĐỐI ỨNG NAM 2011 (30 TY phuong án gop WB) 3" xfId="2209"/>
    <cellStyle name="Dziesietny [0]_Invoices2001Slovakia_Book1_2_Copy of KH PHAN BO VON ĐỐI ỨNG NAM 2011 (30 TY phuong án gop WB) 3 2" xfId="2210"/>
    <cellStyle name="Dziesiętny [0]_Invoices2001Slovakia_Book1_2_Copy of KH PHAN BO VON ĐỐI ỨNG NAM 2011 (30 TY phuong án gop WB) 3 2" xfId="2211"/>
    <cellStyle name="Dziesietny [0]_Invoices2001Slovakia_Book1_2_Copy of KH PHAN BO VON ĐỐI ỨNG NAM 2011 (30 TY phuong án gop WB) 4" xfId="8433"/>
    <cellStyle name="Dziesiętny [0]_Invoices2001Slovakia_Book1_2_Copy of KH PHAN BO VON ĐỐI ỨNG NAM 2011 (30 TY phuong án gop WB) 4" xfId="8434"/>
    <cellStyle name="Dziesietny [0]_Invoices2001Slovakia_Book1_2_Copy of KH PHAN BO VON ĐỐI ỨNG NAM 2011 (30 TY phuong án gop WB)_BIEU KE HOACH  2015 (KTN 6.11 sua)" xfId="2212"/>
    <cellStyle name="Dziesiętny [0]_Invoices2001Slovakia_Book1_2_Copy of KH PHAN BO VON ĐỐI ỨNG NAM 2011 (30 TY phuong án gop WB)_BIEU KE HOACH  2015 (KTN 6.11 sua)" xfId="2213"/>
    <cellStyle name="Dziesietny [0]_Invoices2001Slovakia_Book1_2_Danh Mục KCM trinh BKH 2011 (BS 30A)" xfId="2214"/>
    <cellStyle name="Dziesiętny [0]_Invoices2001Slovakia_Book1_2_Danh Mục KCM trinh BKH 2011 (BS 30A)" xfId="2215"/>
    <cellStyle name="Dziesietny [0]_Invoices2001Slovakia_Book1_2_DTTD chieng chan Tham lai 29-9-2009" xfId="2216"/>
    <cellStyle name="Dziesiętny [0]_Invoices2001Slovakia_Book1_2_DTTD chieng chan Tham lai 29-9-2009" xfId="2217"/>
    <cellStyle name="Dziesietny [0]_Invoices2001Slovakia_Book1_2_DTTD chieng chan Tham lai 29-9-2009 2" xfId="2218"/>
    <cellStyle name="Dziesiętny [0]_Invoices2001Slovakia_Book1_2_DTTD chieng chan Tham lai 29-9-2009 2" xfId="2219"/>
    <cellStyle name="Dziesietny [0]_Invoices2001Slovakia_Book1_2_DTTD chieng chan Tham lai 29-9-2009 2 2" xfId="2220"/>
    <cellStyle name="Dziesiętny [0]_Invoices2001Slovakia_Book1_2_DTTD chieng chan Tham lai 29-9-2009 2 2" xfId="2221"/>
    <cellStyle name="Dziesietny [0]_Invoices2001Slovakia_Book1_2_DTTD chieng chan Tham lai 29-9-2009 3" xfId="2222"/>
    <cellStyle name="Dziesiętny [0]_Invoices2001Slovakia_Book1_2_DTTD chieng chan Tham lai 29-9-2009 3" xfId="2223"/>
    <cellStyle name="Dziesietny [0]_Invoices2001Slovakia_Book1_2_DTTD chieng chan Tham lai 29-9-2009 3 2" xfId="2224"/>
    <cellStyle name="Dziesiętny [0]_Invoices2001Slovakia_Book1_2_DTTD chieng chan Tham lai 29-9-2009 3 2" xfId="2225"/>
    <cellStyle name="Dziesietny [0]_Invoices2001Slovakia_Book1_2_DTTD chieng chan Tham lai 29-9-2009 4" xfId="8435"/>
    <cellStyle name="Dziesiętny [0]_Invoices2001Slovakia_Book1_2_DTTD chieng chan Tham lai 29-9-2009 4" xfId="8436"/>
    <cellStyle name="Dziesietny [0]_Invoices2001Slovakia_Book1_2_DTTD chieng chan Tham lai 29-9-2009_BIEU KE HOACH  2015 (KTN 6.11 sua)" xfId="2226"/>
    <cellStyle name="Dziesiętny [0]_Invoices2001Slovakia_Book1_2_DTTD chieng chan Tham lai 29-9-2009_BIEU KE HOACH  2015 (KTN 6.11 sua)" xfId="2227"/>
    <cellStyle name="Dziesietny [0]_Invoices2001Slovakia_Book1_2_Du toan nuoc San Thang (GD2)" xfId="2228"/>
    <cellStyle name="Dziesiętny [0]_Invoices2001Slovakia_Book1_2_Du toan nuoc San Thang (GD2)" xfId="2229"/>
    <cellStyle name="Dziesietny [0]_Invoices2001Slovakia_Book1_2_Du toan nuoc San Thang (GD2) 2" xfId="2230"/>
    <cellStyle name="Dziesiętny [0]_Invoices2001Slovakia_Book1_2_Du toan nuoc San Thang (GD2) 2" xfId="2231"/>
    <cellStyle name="Dziesietny [0]_Invoices2001Slovakia_Book1_2_Du toan nuoc San Thang (GD2) 2 2" xfId="2232"/>
    <cellStyle name="Dziesiętny [0]_Invoices2001Slovakia_Book1_2_Du toan nuoc San Thang (GD2) 2 2" xfId="2233"/>
    <cellStyle name="Dziesietny [0]_Invoices2001Slovakia_Book1_2_Du toan nuoc San Thang (GD2) 3" xfId="2234"/>
    <cellStyle name="Dziesiętny [0]_Invoices2001Slovakia_Book1_2_Du toan nuoc San Thang (GD2) 3" xfId="2235"/>
    <cellStyle name="Dziesietny [0]_Invoices2001Slovakia_Book1_2_Du toan nuoc San Thang (GD2) 3 2" xfId="2236"/>
    <cellStyle name="Dziesiętny [0]_Invoices2001Slovakia_Book1_2_Du toan nuoc San Thang (GD2) 3 2" xfId="2237"/>
    <cellStyle name="Dziesietny [0]_Invoices2001Slovakia_Book1_2_Du toan nuoc San Thang (GD2) 4" xfId="8437"/>
    <cellStyle name="Dziesiętny [0]_Invoices2001Slovakia_Book1_2_Du toan nuoc San Thang (GD2) 4" xfId="8438"/>
    <cellStyle name="Dziesietny [0]_Invoices2001Slovakia_Book1_2_Ke hoach 2010 (theo doi 11-8-2010)" xfId="2238"/>
    <cellStyle name="Dziesiętny [0]_Invoices2001Slovakia_Book1_2_Ke hoach 2010 (theo doi 11-8-2010)" xfId="2239"/>
    <cellStyle name="Dziesietny [0]_Invoices2001Slovakia_Book1_2_Ke hoach 2010 (theo doi 11-8-2010) 2" xfId="2240"/>
    <cellStyle name="Dziesiętny [0]_Invoices2001Slovakia_Book1_2_Ke hoach 2010 (theo doi 11-8-2010) 2" xfId="2241"/>
    <cellStyle name="Dziesietny [0]_Invoices2001Slovakia_Book1_2_Ke hoach 2010 (theo doi 11-8-2010) 2 2" xfId="2242"/>
    <cellStyle name="Dziesiętny [0]_Invoices2001Slovakia_Book1_2_Ke hoach 2010 (theo doi 11-8-2010) 2 2" xfId="2243"/>
    <cellStyle name="Dziesietny [0]_Invoices2001Slovakia_Book1_2_Ke hoach 2010 (theo doi 11-8-2010) 3" xfId="2244"/>
    <cellStyle name="Dziesiętny [0]_Invoices2001Slovakia_Book1_2_Ke hoach 2010 (theo doi 11-8-2010) 3" xfId="2245"/>
    <cellStyle name="Dziesietny [0]_Invoices2001Slovakia_Book1_2_Ke hoach 2010 (theo doi 11-8-2010) 3 2" xfId="2246"/>
    <cellStyle name="Dziesiętny [0]_Invoices2001Slovakia_Book1_2_Ke hoach 2010 (theo doi 11-8-2010) 3 2" xfId="2247"/>
    <cellStyle name="Dziesietny [0]_Invoices2001Slovakia_Book1_2_Ke hoach 2010 (theo doi 11-8-2010) 4" xfId="8439"/>
    <cellStyle name="Dziesiętny [0]_Invoices2001Slovakia_Book1_2_Ke hoach 2010 (theo doi 11-8-2010) 4" xfId="8440"/>
    <cellStyle name="Dziesietny [0]_Invoices2001Slovakia_Book1_2_Ke hoach 2010 ngay 31-01" xfId="2248"/>
    <cellStyle name="Dziesiętny [0]_Invoices2001Slovakia_Book1_2_Ke hoach 2010 ngay 31-01" xfId="2249"/>
    <cellStyle name="Dziesietny [0]_Invoices2001Slovakia_Book1_2_Ke hoach 2010 ngay 31-01 2" xfId="2250"/>
    <cellStyle name="Dziesiętny [0]_Invoices2001Slovakia_Book1_2_Ke hoach 2010 ngay 31-01 2" xfId="2251"/>
    <cellStyle name="Dziesietny [0]_Invoices2001Slovakia_Book1_2_Ke hoach 2010 ngay 31-01 2 2" xfId="2252"/>
    <cellStyle name="Dziesiętny [0]_Invoices2001Slovakia_Book1_2_Ke hoach 2010 ngay 31-01 2 2" xfId="2253"/>
    <cellStyle name="Dziesietny [0]_Invoices2001Slovakia_Book1_2_Ke hoach 2010 ngay 31-01 3" xfId="2254"/>
    <cellStyle name="Dziesiętny [0]_Invoices2001Slovakia_Book1_2_Ke hoach 2010 ngay 31-01 3" xfId="2255"/>
    <cellStyle name="Dziesietny [0]_Invoices2001Slovakia_Book1_2_Ke hoach 2010 ngay 31-01 3 2" xfId="2256"/>
    <cellStyle name="Dziesiętny [0]_Invoices2001Slovakia_Book1_2_Ke hoach 2010 ngay 31-01 3 2" xfId="2257"/>
    <cellStyle name="Dziesietny [0]_Invoices2001Slovakia_Book1_2_Ke hoach 2010 ngay 31-01 4" xfId="8441"/>
    <cellStyle name="Dziesiętny [0]_Invoices2001Slovakia_Book1_2_Ke hoach 2010 ngay 31-01 4" xfId="8442"/>
    <cellStyle name="Dziesietny [0]_Invoices2001Slovakia_Book1_2_ke hoach dau thau 30-6-2010" xfId="2258"/>
    <cellStyle name="Dziesiętny [0]_Invoices2001Slovakia_Book1_2_ke hoach dau thau 30-6-2010" xfId="2259"/>
    <cellStyle name="Dziesietny [0]_Invoices2001Slovakia_Book1_2_ke hoach dau thau 30-6-2010 2" xfId="2260"/>
    <cellStyle name="Dziesiętny [0]_Invoices2001Slovakia_Book1_2_ke hoach dau thau 30-6-2010 2" xfId="2261"/>
    <cellStyle name="Dziesietny [0]_Invoices2001Slovakia_Book1_2_ke hoach dau thau 30-6-2010 2 2" xfId="2262"/>
    <cellStyle name="Dziesiętny [0]_Invoices2001Slovakia_Book1_2_ke hoach dau thau 30-6-2010 2 2" xfId="2263"/>
    <cellStyle name="Dziesietny [0]_Invoices2001Slovakia_Book1_2_ke hoach dau thau 30-6-2010 3" xfId="2264"/>
    <cellStyle name="Dziesiętny [0]_Invoices2001Slovakia_Book1_2_ke hoach dau thau 30-6-2010 3" xfId="2265"/>
    <cellStyle name="Dziesietny [0]_Invoices2001Slovakia_Book1_2_ke hoach dau thau 30-6-2010 3 2" xfId="2266"/>
    <cellStyle name="Dziesiętny [0]_Invoices2001Slovakia_Book1_2_ke hoach dau thau 30-6-2010 3 2" xfId="2267"/>
    <cellStyle name="Dziesietny [0]_Invoices2001Slovakia_Book1_2_ke hoach dau thau 30-6-2010 4" xfId="8443"/>
    <cellStyle name="Dziesiętny [0]_Invoices2001Slovakia_Book1_2_ke hoach dau thau 30-6-2010 4" xfId="8444"/>
    <cellStyle name="Dziesietny [0]_Invoices2001Slovakia_Book1_2_KH Von 2012 gui BKH 1" xfId="2268"/>
    <cellStyle name="Dziesiętny [0]_Invoices2001Slovakia_Book1_2_KH Von 2012 gui BKH 1" xfId="2269"/>
    <cellStyle name="Dziesietny [0]_Invoices2001Slovakia_Book1_2_KH Von 2012 gui BKH 1 2" xfId="2270"/>
    <cellStyle name="Dziesiętny [0]_Invoices2001Slovakia_Book1_2_KH Von 2012 gui BKH 1 2" xfId="2271"/>
    <cellStyle name="Dziesietny [0]_Invoices2001Slovakia_Book1_2_KH Von 2012 gui BKH 1 2 2" xfId="2272"/>
    <cellStyle name="Dziesiętny [0]_Invoices2001Slovakia_Book1_2_KH Von 2012 gui BKH 1 2 2" xfId="2273"/>
    <cellStyle name="Dziesietny [0]_Invoices2001Slovakia_Book1_2_KH Von 2012 gui BKH 1 3" xfId="2274"/>
    <cellStyle name="Dziesiętny [0]_Invoices2001Slovakia_Book1_2_KH Von 2012 gui BKH 1 3" xfId="2275"/>
    <cellStyle name="Dziesietny [0]_Invoices2001Slovakia_Book1_2_KH Von 2012 gui BKH 1 3 2" xfId="2276"/>
    <cellStyle name="Dziesiętny [0]_Invoices2001Slovakia_Book1_2_KH Von 2012 gui BKH 1 3 2" xfId="2277"/>
    <cellStyle name="Dziesietny [0]_Invoices2001Slovakia_Book1_2_KH Von 2012 gui BKH 1 4" xfId="8445"/>
    <cellStyle name="Dziesiętny [0]_Invoices2001Slovakia_Book1_2_KH Von 2012 gui BKH 1 4" xfId="8446"/>
    <cellStyle name="Dziesietny [0]_Invoices2001Slovakia_Book1_2_KH Von 2012 gui BKH 1_BIEU KE HOACH  2015 (KTN 6.11 sua)" xfId="2278"/>
    <cellStyle name="Dziesiętny [0]_Invoices2001Slovakia_Book1_2_KH Von 2012 gui BKH 1_BIEU KE HOACH  2015 (KTN 6.11 sua)" xfId="2279"/>
    <cellStyle name="Dziesietny [0]_Invoices2001Slovakia_Book1_2_KH Von 2012 gui BKH 2" xfId="2280"/>
    <cellStyle name="Dziesiętny [0]_Invoices2001Slovakia_Book1_2_KH Von 2012 gui BKH 2" xfId="2281"/>
    <cellStyle name="Dziesietny [0]_Invoices2001Slovakia_Book1_2_KH Von 2012 gui BKH 2 2" xfId="2282"/>
    <cellStyle name="Dziesiętny [0]_Invoices2001Slovakia_Book1_2_KH Von 2012 gui BKH 2 2" xfId="2283"/>
    <cellStyle name="Dziesietny [0]_Invoices2001Slovakia_Book1_2_KH Von 2012 gui BKH 2 2 2" xfId="2284"/>
    <cellStyle name="Dziesiętny [0]_Invoices2001Slovakia_Book1_2_KH Von 2012 gui BKH 2 2 2" xfId="2285"/>
    <cellStyle name="Dziesietny [0]_Invoices2001Slovakia_Book1_2_KH Von 2012 gui BKH 2 3" xfId="2286"/>
    <cellStyle name="Dziesiętny [0]_Invoices2001Slovakia_Book1_2_KH Von 2012 gui BKH 2 3" xfId="2287"/>
    <cellStyle name="Dziesietny [0]_Invoices2001Slovakia_Book1_2_KH Von 2012 gui BKH 2 3 2" xfId="2288"/>
    <cellStyle name="Dziesiętny [0]_Invoices2001Slovakia_Book1_2_KH Von 2012 gui BKH 2 3 2" xfId="2289"/>
    <cellStyle name="Dziesietny [0]_Invoices2001Slovakia_Book1_2_KH Von 2012 gui BKH 2 4" xfId="8447"/>
    <cellStyle name="Dziesiętny [0]_Invoices2001Slovakia_Book1_2_KH Von 2012 gui BKH 2 4" xfId="8448"/>
    <cellStyle name="Dziesietny [0]_Invoices2001Slovakia_Book1_2_QD ke hoach dau thau" xfId="2290"/>
    <cellStyle name="Dziesiętny [0]_Invoices2001Slovakia_Book1_2_QD ke hoach dau thau" xfId="2291"/>
    <cellStyle name="Dziesietny [0]_Invoices2001Slovakia_Book1_2_QD ke hoach dau thau 2" xfId="2292"/>
    <cellStyle name="Dziesiętny [0]_Invoices2001Slovakia_Book1_2_QD ke hoach dau thau 2" xfId="2293"/>
    <cellStyle name="Dziesietny [0]_Invoices2001Slovakia_Book1_2_QD ke hoach dau thau 2 2" xfId="2294"/>
    <cellStyle name="Dziesiętny [0]_Invoices2001Slovakia_Book1_2_QD ke hoach dau thau 2 2" xfId="2295"/>
    <cellStyle name="Dziesietny [0]_Invoices2001Slovakia_Book1_2_QD ke hoach dau thau 3" xfId="2296"/>
    <cellStyle name="Dziesiętny [0]_Invoices2001Slovakia_Book1_2_QD ke hoach dau thau 3" xfId="2297"/>
    <cellStyle name="Dziesietny [0]_Invoices2001Slovakia_Book1_2_QD ke hoach dau thau 3 2" xfId="2298"/>
    <cellStyle name="Dziesiętny [0]_Invoices2001Slovakia_Book1_2_QD ke hoach dau thau 3 2" xfId="2299"/>
    <cellStyle name="Dziesietny [0]_Invoices2001Slovakia_Book1_2_QD ke hoach dau thau 4" xfId="8449"/>
    <cellStyle name="Dziesiętny [0]_Invoices2001Slovakia_Book1_2_QD ke hoach dau thau 4" xfId="8450"/>
    <cellStyle name="Dziesietny [0]_Invoices2001Slovakia_Book1_2_Ra soat KH von 2011 (Huy-11-11-11)" xfId="2300"/>
    <cellStyle name="Dziesiętny [0]_Invoices2001Slovakia_Book1_2_Ra soat KH von 2011 (Huy-11-11-11)" xfId="2301"/>
    <cellStyle name="Dziesietny [0]_Invoices2001Slovakia_Book1_2_Ra soat KH von 2011 (Huy-11-11-11) 2" xfId="2302"/>
    <cellStyle name="Dziesiętny [0]_Invoices2001Slovakia_Book1_2_Ra soat KH von 2011 (Huy-11-11-11) 2" xfId="2303"/>
    <cellStyle name="Dziesietny [0]_Invoices2001Slovakia_Book1_2_Ra soat KH von 2011 (Huy-11-11-11) 2 2" xfId="2304"/>
    <cellStyle name="Dziesiętny [0]_Invoices2001Slovakia_Book1_2_Ra soat KH von 2011 (Huy-11-11-11) 2 2" xfId="2305"/>
    <cellStyle name="Dziesietny [0]_Invoices2001Slovakia_Book1_2_Ra soat KH von 2011 (Huy-11-11-11) 3" xfId="2306"/>
    <cellStyle name="Dziesiętny [0]_Invoices2001Slovakia_Book1_2_Ra soat KH von 2011 (Huy-11-11-11) 3" xfId="2307"/>
    <cellStyle name="Dziesietny [0]_Invoices2001Slovakia_Book1_2_Ra soat KH von 2011 (Huy-11-11-11) 3 2" xfId="2308"/>
    <cellStyle name="Dziesiętny [0]_Invoices2001Slovakia_Book1_2_Ra soat KH von 2011 (Huy-11-11-11) 3 2" xfId="2309"/>
    <cellStyle name="Dziesietny [0]_Invoices2001Slovakia_Book1_2_Ra soat KH von 2011 (Huy-11-11-11) 4" xfId="2310"/>
    <cellStyle name="Dziesiętny [0]_Invoices2001Slovakia_Book1_2_Ra soat KH von 2011 (Huy-11-11-11) 4" xfId="2311"/>
    <cellStyle name="Dziesietny [0]_Invoices2001Slovakia_Book1_2_tinh toan hoang ha" xfId="2312"/>
    <cellStyle name="Dziesiętny [0]_Invoices2001Slovakia_Book1_2_tinh toan hoang ha" xfId="2313"/>
    <cellStyle name="Dziesietny [0]_Invoices2001Slovakia_Book1_2_tinh toan hoang ha 2" xfId="2314"/>
    <cellStyle name="Dziesiętny [0]_Invoices2001Slovakia_Book1_2_tinh toan hoang ha 2" xfId="2315"/>
    <cellStyle name="Dziesietny [0]_Invoices2001Slovakia_Book1_2_tinh toan hoang ha 2 2" xfId="2316"/>
    <cellStyle name="Dziesiętny [0]_Invoices2001Slovakia_Book1_2_tinh toan hoang ha 2 2" xfId="2317"/>
    <cellStyle name="Dziesietny [0]_Invoices2001Slovakia_Book1_2_tinh toan hoang ha 3" xfId="2318"/>
    <cellStyle name="Dziesiętny [0]_Invoices2001Slovakia_Book1_2_tinh toan hoang ha 3" xfId="2319"/>
    <cellStyle name="Dziesietny [0]_Invoices2001Slovakia_Book1_2_tinh toan hoang ha 3 2" xfId="2320"/>
    <cellStyle name="Dziesiętny [0]_Invoices2001Slovakia_Book1_2_tinh toan hoang ha 3 2" xfId="2321"/>
    <cellStyle name="Dziesietny [0]_Invoices2001Slovakia_Book1_2_tinh toan hoang ha 4" xfId="8451"/>
    <cellStyle name="Dziesiętny [0]_Invoices2001Slovakia_Book1_2_tinh toan hoang ha 4" xfId="8452"/>
    <cellStyle name="Dziesietny [0]_Invoices2001Slovakia_Book1_2_Tong von ĐTPT" xfId="2322"/>
    <cellStyle name="Dziesiętny [0]_Invoices2001Slovakia_Book1_2_Tong von ĐTPT" xfId="2323"/>
    <cellStyle name="Dziesietny [0]_Invoices2001Slovakia_Book1_2_Tong von ĐTPT 2" xfId="2324"/>
    <cellStyle name="Dziesiętny [0]_Invoices2001Slovakia_Book1_2_Tong von ĐTPT 2" xfId="2325"/>
    <cellStyle name="Dziesietny [0]_Invoices2001Slovakia_Book1_2_Tong von ĐTPT 2 2" xfId="2326"/>
    <cellStyle name="Dziesiętny [0]_Invoices2001Slovakia_Book1_2_Tong von ĐTPT 2 2" xfId="2327"/>
    <cellStyle name="Dziesietny [0]_Invoices2001Slovakia_Book1_2_Tong von ĐTPT 3" xfId="2328"/>
    <cellStyle name="Dziesiętny [0]_Invoices2001Slovakia_Book1_2_Tong von ĐTPT 3" xfId="2329"/>
    <cellStyle name="Dziesietny [0]_Invoices2001Slovakia_Book1_2_Tong von ĐTPT 3 2" xfId="2330"/>
    <cellStyle name="Dziesiętny [0]_Invoices2001Slovakia_Book1_2_Tong von ĐTPT 3 2" xfId="2331"/>
    <cellStyle name="Dziesietny [0]_Invoices2001Slovakia_Book1_2_Tong von ĐTPT 4" xfId="8453"/>
    <cellStyle name="Dziesiętny [0]_Invoices2001Slovakia_Book1_2_Tong von ĐTPT 4" xfId="8454"/>
    <cellStyle name="Dziesietny [0]_Invoices2001Slovakia_Book1_2_Viec Huy dang lam" xfId="2332"/>
    <cellStyle name="Dziesiętny [0]_Invoices2001Slovakia_Book1_2_Viec Huy dang lam" xfId="2333"/>
    <cellStyle name="Dziesietny [0]_Invoices2001Slovakia_Book1_3" xfId="2334"/>
    <cellStyle name="Dziesiętny [0]_Invoices2001Slovakia_Book1_3" xfId="2335"/>
    <cellStyle name="Dziesietny [0]_Invoices2001Slovakia_Book1_3 2" xfId="2336"/>
    <cellStyle name="Dziesiętny [0]_Invoices2001Slovakia_Book1_3 2" xfId="2337"/>
    <cellStyle name="Dziesietny [0]_Invoices2001Slovakia_Book1_3 2 2" xfId="2338"/>
    <cellStyle name="Dziesiętny [0]_Invoices2001Slovakia_Book1_3 2 2" xfId="2339"/>
    <cellStyle name="Dziesietny [0]_Invoices2001Slovakia_Book1_3 3" xfId="2340"/>
    <cellStyle name="Dziesiętny [0]_Invoices2001Slovakia_Book1_3 3" xfId="2341"/>
    <cellStyle name="Dziesietny [0]_Invoices2001Slovakia_Book1_3 3 2" xfId="2342"/>
    <cellStyle name="Dziesiętny [0]_Invoices2001Slovakia_Book1_3 3 2" xfId="2343"/>
    <cellStyle name="Dziesietny [0]_Invoices2001Slovakia_Book1_3 4" xfId="8455"/>
    <cellStyle name="Dziesiętny [0]_Invoices2001Slovakia_Book1_3 4" xfId="8456"/>
    <cellStyle name="Dziesietny [0]_Invoices2001Slovakia_Book1_Bao cao 9 thang  XDCB" xfId="2344"/>
    <cellStyle name="Dziesiętny [0]_Invoices2001Slovakia_Book1_Book1" xfId="2345"/>
    <cellStyle name="Dziesietny [0]_Invoices2001Slovakia_Book1_dự toán 30a 2013" xfId="2346"/>
    <cellStyle name="Dziesiętny [0]_Invoices2001Slovakia_Book1_Nhu cau von ung truoc 2011 Tha h Hoa + Nge An gui TW" xfId="2347"/>
    <cellStyle name="Dziesietny [0]_Invoices2001Slovakia_Book1_Tong hop Cac tuyen(9-1-06)" xfId="2348"/>
    <cellStyle name="Dziesiętny [0]_Invoices2001Slovakia_Book1_Tong hop Cac tuyen(9-1-06)" xfId="2349"/>
    <cellStyle name="Dziesietny [0]_Invoices2001Slovakia_Book1_Tong hop Cac tuyen(9-1-06)_bieu tong hop lai kh von 2011 gui phong TH-KTDN" xfId="2350"/>
    <cellStyle name="Dziesiętny [0]_Invoices2001Slovakia_Book1_Tong hop Cac tuyen(9-1-06)_bieu tong hop lai kh von 2011 gui phong TH-KTDN" xfId="2351"/>
    <cellStyle name="Dziesietny [0]_Invoices2001Slovakia_Book1_Tong hop Cac tuyen(9-1-06)_Copy of KH PHAN BO VON ĐỐI ỨNG NAM 2011 (30 TY phuong án gop WB)" xfId="2352"/>
    <cellStyle name="Dziesiętny [0]_Invoices2001Slovakia_Book1_Tong hop Cac tuyen(9-1-06)_Copy of KH PHAN BO VON ĐỐI ỨNG NAM 2011 (30 TY phuong án gop WB)" xfId="2353"/>
    <cellStyle name="Dziesietny [0]_Invoices2001Slovakia_Book1_Tong hop Cac tuyen(9-1-06)_Ke hoach 2010 (theo doi 11-8-2010)" xfId="2354"/>
    <cellStyle name="Dziesiętny [0]_Invoices2001Slovakia_Book1_Tong hop Cac tuyen(9-1-06)_Ke hoach 2010 (theo doi 11-8-2010)" xfId="2355"/>
    <cellStyle name="Dziesietny [0]_Invoices2001Slovakia_Book1_Tong hop Cac tuyen(9-1-06)_KH Von 2012 gui BKH 1" xfId="2356"/>
    <cellStyle name="Dziesiętny [0]_Invoices2001Slovakia_Book1_Tong hop Cac tuyen(9-1-06)_KH Von 2012 gui BKH 1" xfId="2357"/>
    <cellStyle name="Dziesietny [0]_Invoices2001Slovakia_Book1_Tong hop Cac tuyen(9-1-06)_QD ke hoach dau thau" xfId="2358"/>
    <cellStyle name="Dziesiętny [0]_Invoices2001Slovakia_Book1_Tong hop Cac tuyen(9-1-06)_QD ke hoach dau thau" xfId="2359"/>
    <cellStyle name="Dziesietny [0]_Invoices2001Slovakia_Book1_Tong hop Cac tuyen(9-1-06)_Tong von ĐTPT" xfId="2360"/>
    <cellStyle name="Dziesiętny [0]_Invoices2001Slovakia_Book1_Tong hop Cac tuyen(9-1-06)_Tong von ĐTPT" xfId="2361"/>
    <cellStyle name="Dziesietny [0]_Invoices2001Slovakia_Book1_ung truoc 2011 NSTW Thanh Hoa + Nge An gui Thu 12-5" xfId="2362"/>
    <cellStyle name="Dziesiętny [0]_Invoices2001Slovakia_Book1_ung truoc 2011 NSTW Thanh Hoa + Nge An gui Thu 12-5" xfId="2363"/>
    <cellStyle name="Dziesietny [0]_Invoices2001Slovakia_Copy of KH PHAN BO VON ĐỐI ỨNG NAM 2011 (30 TY phuong án gop WB)" xfId="2366"/>
    <cellStyle name="Dziesiętny [0]_Invoices2001Slovakia_Copy of KH PHAN BO VON ĐỐI ỨNG NAM 2011 (30 TY phuong án gop WB)" xfId="2367"/>
    <cellStyle name="Dziesietny [0]_Invoices2001Slovakia_Copy of KH PHAN BO VON ĐỐI ỨNG NAM 2011 (30 TY phuong án gop WB) 2" xfId="2368"/>
    <cellStyle name="Dziesiętny [0]_Invoices2001Slovakia_Copy of KH PHAN BO VON ĐỐI ỨNG NAM 2011 (30 TY phuong án gop WB) 2" xfId="2369"/>
    <cellStyle name="Dziesietny [0]_Invoices2001Slovakia_Copy of KH PHAN BO VON ĐỐI ỨNG NAM 2011 (30 TY phuong án gop WB) 2 2" xfId="2370"/>
    <cellStyle name="Dziesiętny [0]_Invoices2001Slovakia_Copy of KH PHAN BO VON ĐỐI ỨNG NAM 2011 (30 TY phuong án gop WB) 2 2" xfId="2371"/>
    <cellStyle name="Dziesietny [0]_Invoices2001Slovakia_Copy of KH PHAN BO VON ĐỐI ỨNG NAM 2011 (30 TY phuong án gop WB) 3" xfId="2372"/>
    <cellStyle name="Dziesiętny [0]_Invoices2001Slovakia_Copy of KH PHAN BO VON ĐỐI ỨNG NAM 2011 (30 TY phuong án gop WB) 3" xfId="2373"/>
    <cellStyle name="Dziesietny [0]_Invoices2001Slovakia_Copy of KH PHAN BO VON ĐỐI ỨNG NAM 2011 (30 TY phuong án gop WB) 3 2" xfId="2374"/>
    <cellStyle name="Dziesiętny [0]_Invoices2001Slovakia_Copy of KH PHAN BO VON ĐỐI ỨNG NAM 2011 (30 TY phuong án gop WB) 3 2" xfId="2375"/>
    <cellStyle name="Dziesietny [0]_Invoices2001Slovakia_Copy of KH PHAN BO VON ĐỐI ỨNG NAM 2011 (30 TY phuong án gop WB) 4" xfId="8457"/>
    <cellStyle name="Dziesiętny [0]_Invoices2001Slovakia_Copy of KH PHAN BO VON ĐỐI ỨNG NAM 2011 (30 TY phuong án gop WB) 4" xfId="8458"/>
    <cellStyle name="Dziesietny [0]_Invoices2001Slovakia_Copy of KH PHAN BO VON ĐỐI ỨNG NAM 2011 (30 TY phuong án gop WB)_BIEU KE HOACH  2015 (KTN 6.11 sua)" xfId="2376"/>
    <cellStyle name="Dziesiętny [0]_Invoices2001Slovakia_Copy of KH PHAN BO VON ĐỐI ỨNG NAM 2011 (30 TY phuong án gop WB)_BIEU KE HOACH  2015 (KTN 6.11 sua)" xfId="2377"/>
    <cellStyle name="Dziesietny [0]_Invoices2001Slovakia_Chi tieu KH nam 2009" xfId="2364"/>
    <cellStyle name="Dziesiętny [0]_Invoices2001Slovakia_Chi tieu KH nam 2009" xfId="2365"/>
    <cellStyle name="Dziesietny [0]_Invoices2001Slovakia_Danh Mục KCM trinh BKH 2011 (BS 30A)" xfId="2378"/>
    <cellStyle name="Dziesiętny [0]_Invoices2001Slovakia_Danh Mục KCM trinh BKH 2011 (BS 30A)" xfId="2379"/>
    <cellStyle name="Dziesietny [0]_Invoices2001Slovakia_DT 1751 Muong Khoa" xfId="2380"/>
    <cellStyle name="Dziesiętny [0]_Invoices2001Slovakia_DT 1751 Muong Khoa" xfId="2381"/>
    <cellStyle name="Dziesietny [0]_Invoices2001Slovakia_DT Nam vai" xfId="2382"/>
    <cellStyle name="Dziesiętny [0]_Invoices2001Slovakia_DT tieu hoc diem TDC ban Cho 28-02-09" xfId="2383"/>
    <cellStyle name="Dziesietny [0]_Invoices2001Slovakia_DT truong THPT  quyet thang tinh 04-3-09" xfId="2384"/>
    <cellStyle name="Dziesiętny [0]_Invoices2001Slovakia_DT truong THPT  quyet thang tinh 04-3-09" xfId="2385"/>
    <cellStyle name="Dziesietny [0]_Invoices2001Slovakia_DTTD chieng chan Tham lai 29-9-2009" xfId="2386"/>
    <cellStyle name="Dziesiętny [0]_Invoices2001Slovakia_DTTD chieng chan Tham lai 29-9-2009" xfId="2387"/>
    <cellStyle name="Dziesietny [0]_Invoices2001Slovakia_DTTD chieng chan Tham lai 29-9-2009 2" xfId="2388"/>
    <cellStyle name="Dziesiętny [0]_Invoices2001Slovakia_DTTD chieng chan Tham lai 29-9-2009 2" xfId="2389"/>
    <cellStyle name="Dziesietny [0]_Invoices2001Slovakia_DTTD chieng chan Tham lai 29-9-2009 2 2" xfId="2390"/>
    <cellStyle name="Dziesiętny [0]_Invoices2001Slovakia_DTTD chieng chan Tham lai 29-9-2009 2 2" xfId="2391"/>
    <cellStyle name="Dziesietny [0]_Invoices2001Slovakia_DTTD chieng chan Tham lai 29-9-2009 3" xfId="2392"/>
    <cellStyle name="Dziesiętny [0]_Invoices2001Slovakia_DTTD chieng chan Tham lai 29-9-2009 3" xfId="2393"/>
    <cellStyle name="Dziesietny [0]_Invoices2001Slovakia_DTTD chieng chan Tham lai 29-9-2009 3 2" xfId="2394"/>
    <cellStyle name="Dziesiętny [0]_Invoices2001Slovakia_DTTD chieng chan Tham lai 29-9-2009 3 2" xfId="2395"/>
    <cellStyle name="Dziesietny [0]_Invoices2001Slovakia_DTTD chieng chan Tham lai 29-9-2009 4" xfId="8459"/>
    <cellStyle name="Dziesiętny [0]_Invoices2001Slovakia_DTTD chieng chan Tham lai 29-9-2009 4" xfId="8460"/>
    <cellStyle name="Dziesietny [0]_Invoices2001Slovakia_DTTD chieng chan Tham lai 29-9-2009_BIEU KE HOACH  2015 (KTN 6.11 sua)" xfId="2396"/>
    <cellStyle name="Dziesiętny [0]_Invoices2001Slovakia_DTTD chieng chan Tham lai 29-9-2009_BIEU KE HOACH  2015 (KTN 6.11 sua)" xfId="2397"/>
    <cellStyle name="Dziesietny [0]_Invoices2001Slovakia_d-uong+TDT" xfId="2398"/>
    <cellStyle name="Dziesiętny [0]_Invoices2001Slovakia_GVL" xfId="2399"/>
    <cellStyle name="Dziesietny [0]_Invoices2001Slovakia_Ke hoach 2010 (theo doi 11-8-2010)" xfId="2400"/>
    <cellStyle name="Dziesiętny [0]_Invoices2001Slovakia_Ke hoach 2010 (theo doi 11-8-2010)" xfId="2401"/>
    <cellStyle name="Dziesietny [0]_Invoices2001Slovakia_ke hoach dau thau 30-6-2010" xfId="2402"/>
    <cellStyle name="Dziesiętny [0]_Invoices2001Slovakia_ke hoach dau thau 30-6-2010" xfId="2403"/>
    <cellStyle name="Dziesietny [0]_Invoices2001Slovakia_KL K.C mat duong" xfId="2412"/>
    <cellStyle name="Dziesiętny [0]_Invoices2001Slovakia_KH Von 2012 gui BKH 1 2" xfId="8677"/>
    <cellStyle name="Dziesietny [0]_Invoices2001Slovakia_KH Von 2012 gui BKH 1 2 2" xfId="2404"/>
    <cellStyle name="Dziesiętny [0]_Invoices2001Slovakia_KH Von 2012 gui BKH 1 2 2" xfId="2405"/>
    <cellStyle name="Dziesietny [0]_Invoices2001Slovakia_KH Von 2012 gui BKH 1 3" xfId="2406"/>
    <cellStyle name="Dziesiętny [0]_Invoices2001Slovakia_KH Von 2012 gui BKH 1 3" xfId="2407"/>
    <cellStyle name="Dziesietny [0]_Invoices2001Slovakia_KH Von 2012 gui BKH 1 3 2" xfId="2408"/>
    <cellStyle name="Dziesiętny [0]_Invoices2001Slovakia_KH Von 2012 gui BKH 1 3 2" xfId="2409"/>
    <cellStyle name="Dziesietny [0]_Invoices2001Slovakia_KH Von 2012 gui BKH 1_BIEU KE HOACH  2015 (KTN 6.11 sua)" xfId="2410"/>
    <cellStyle name="Dziesiętny [0]_Invoices2001Slovakia_KH Von 2012 gui BKH 1_BIEU KE HOACH  2015 (KTN 6.11 sua)" xfId="2411"/>
    <cellStyle name="Dziesietny [0]_Invoices2001Slovakia_NHA de xe nguyen du" xfId="8678"/>
    <cellStyle name="Dziesiętny [0]_Invoices2001Slovakia_NHA de xe nguyen du" xfId="2413"/>
    <cellStyle name="Dziesietny [0]_Invoices2001Slovakia_Nhalamviec VTC(25-1-05)" xfId="2414"/>
    <cellStyle name="Dziesiętny [0]_Invoices2001Slovakia_Nhalamviec VTC(25-1-05)" xfId="2415"/>
    <cellStyle name="Dziesietny [0]_Invoices2001Slovakia_Nhalamviec VTC(25-1-05) 2" xfId="2416"/>
    <cellStyle name="Dziesiętny [0]_Invoices2001Slovakia_Nhalamviec VTC(25-1-05) 2" xfId="2417"/>
    <cellStyle name="Dziesietny [0]_Invoices2001Slovakia_Nhalamviec VTC(25-1-05) 3" xfId="8461"/>
    <cellStyle name="Dziesiętny [0]_Invoices2001Slovakia_Nhalamviec VTC(25-1-05) 3" xfId="8462"/>
    <cellStyle name="Dziesietny [0]_Invoices2001Slovakia_Nhalamviec VTC(25-1-05) 4" xfId="8463"/>
    <cellStyle name="Dziesiętny [0]_Invoices2001Slovakia_Nhalamviec VTC(25-1-05) 4" xfId="8464"/>
    <cellStyle name="Dziesietny [0]_Invoices2001Slovakia_Nhu cau von ung truoc 2011 Tha h Hoa + Nge An gui TW" xfId="2418"/>
    <cellStyle name="Dziesiętny [0]_Invoices2001Slovakia_Phan pha do" xfId="2419"/>
    <cellStyle name="Dziesietny [0]_Invoices2001Slovakia_Ra soat KH von 2011 (Huy-11-11-11)" xfId="2420"/>
    <cellStyle name="Dziesiętny [0]_Invoices2001Slovakia_Ra soat KH von 2011 (Huy-11-11-11)" xfId="2421"/>
    <cellStyle name="Dziesietny [0]_Invoices2001Slovakia_Sheet2" xfId="2422"/>
    <cellStyle name="Dziesiętny [0]_Invoices2001Slovakia_Sheet2" xfId="2423"/>
    <cellStyle name="Dziesietny [0]_Invoices2001Slovakia_TDT KHANH HOA" xfId="2424"/>
    <cellStyle name="Dziesiętny [0]_Invoices2001Slovakia_TDT KHANH HOA" xfId="2425"/>
    <cellStyle name="Dziesietny [0]_Invoices2001Slovakia_TDT KHANH HOA 2" xfId="2426"/>
    <cellStyle name="Dziesiętny [0]_Invoices2001Slovakia_TDT KHANH HOA 2" xfId="2427"/>
    <cellStyle name="Dziesietny [0]_Invoices2001Slovakia_TDT KHANH HOA 3" xfId="2428"/>
    <cellStyle name="Dziesiętny [0]_Invoices2001Slovakia_TDT KHANH HOA 3" xfId="2429"/>
    <cellStyle name="Dziesietny [0]_Invoices2001Slovakia_TDT KHANH HOA 4" xfId="2430"/>
    <cellStyle name="Dziesiętny [0]_Invoices2001Slovakia_TDT KHANH HOA 4" xfId="2431"/>
    <cellStyle name="Dziesietny [0]_Invoices2001Slovakia_TDT KHANH HOA_bao_cao_TH_th_cong_tac_dau_thau_-_ngay251209" xfId="2432"/>
    <cellStyle name="Dziesiętny [0]_Invoices2001Slovakia_TDT KHANH HOA_bao_cao_TH_th_cong_tac_dau_thau_-_ngay251209" xfId="2433"/>
    <cellStyle name="Dziesietny [0]_Invoices2001Slovakia_TDT KHANH HOA_Bieu chi tieu KH 2014 (Huy-04-11)" xfId="2434"/>
    <cellStyle name="Dziesiętny [0]_Invoices2001Slovakia_TDT KHANH HOA_Bieu chi tieu KH 2014 (Huy-04-11)" xfId="2435"/>
    <cellStyle name="Dziesietny [0]_Invoices2001Slovakia_TDT KHANH HOA_bieu ke hoach dau thau" xfId="2436"/>
    <cellStyle name="Dziesiętny [0]_Invoices2001Slovakia_TDT KHANH HOA_bieu ke hoach dau thau" xfId="2437"/>
    <cellStyle name="Dziesietny [0]_Invoices2001Slovakia_TDT KHANH HOA_bieu ke hoach dau thau truong mam non SKH" xfId="2438"/>
    <cellStyle name="Dziesiętny [0]_Invoices2001Slovakia_TDT KHANH HOA_bieu ke hoach dau thau truong mam non SKH" xfId="2439"/>
    <cellStyle name="Dziesietny [0]_Invoices2001Slovakia_TDT KHANH HOA_bieu tong hop lai kh von 2011 gui phong TH-KTDN" xfId="2440"/>
    <cellStyle name="Dziesiętny [0]_Invoices2001Slovakia_TDT KHANH HOA_bieu tong hop lai kh von 2011 gui phong TH-KTDN" xfId="2441"/>
    <cellStyle name="Dziesietny [0]_Invoices2001Slovakia_TDT KHANH HOA_bieu tong hop lai kh von 2011 gui phong TH-KTDN 2" xfId="2442"/>
    <cellStyle name="Dziesiętny [0]_Invoices2001Slovakia_TDT KHANH HOA_bieu tong hop lai kh von 2011 gui phong TH-KTDN 2" xfId="2443"/>
    <cellStyle name="Dziesietny [0]_Invoices2001Slovakia_TDT KHANH HOA_bieu tong hop lai kh von 2011 gui phong TH-KTDN 2 2" xfId="2444"/>
    <cellStyle name="Dziesiętny [0]_Invoices2001Slovakia_TDT KHANH HOA_bieu tong hop lai kh von 2011 gui phong TH-KTDN 2 2" xfId="2445"/>
    <cellStyle name="Dziesietny [0]_Invoices2001Slovakia_TDT KHANH HOA_bieu tong hop lai kh von 2011 gui phong TH-KTDN 3" xfId="2446"/>
    <cellStyle name="Dziesiętny [0]_Invoices2001Slovakia_TDT KHANH HOA_bieu tong hop lai kh von 2011 gui phong TH-KTDN 3" xfId="2447"/>
    <cellStyle name="Dziesietny [0]_Invoices2001Slovakia_TDT KHANH HOA_bieu tong hop lai kh von 2011 gui phong TH-KTDN 3 2" xfId="2448"/>
    <cellStyle name="Dziesiętny [0]_Invoices2001Slovakia_TDT KHANH HOA_bieu tong hop lai kh von 2011 gui phong TH-KTDN 3 2" xfId="2449"/>
    <cellStyle name="Dziesietny [0]_Invoices2001Slovakia_TDT KHANH HOA_bieu tong hop lai kh von 2011 gui phong TH-KTDN 4" xfId="8465"/>
    <cellStyle name="Dziesiętny [0]_Invoices2001Slovakia_TDT KHANH HOA_bieu tong hop lai kh von 2011 gui phong TH-KTDN 4" xfId="8466"/>
    <cellStyle name="Dziesietny [0]_Invoices2001Slovakia_TDT KHANH HOA_bieu tong hop lai kh von 2011 gui phong TH-KTDN_BIEU KE HOACH  2015 (KTN 6.11 sua)" xfId="2450"/>
    <cellStyle name="Dziesiętny [0]_Invoices2001Slovakia_TDT KHANH HOA_bieu tong hop lai kh von 2011 gui phong TH-KTDN_BIEU KE HOACH  2015 (KTN 6.11 sua)" xfId="2451"/>
    <cellStyle name="Dziesietny [0]_Invoices2001Slovakia_TDT KHANH HOA_Book1" xfId="2452"/>
    <cellStyle name="Dziesiętny [0]_Invoices2001Slovakia_TDT KHANH HOA_Book1" xfId="2453"/>
    <cellStyle name="Dziesietny [0]_Invoices2001Slovakia_TDT KHANH HOA_Book1_1" xfId="2454"/>
    <cellStyle name="Dziesiętny [0]_Invoices2001Slovakia_TDT KHANH HOA_Book1_1" xfId="2455"/>
    <cellStyle name="Dziesietny [0]_Invoices2001Slovakia_TDT KHANH HOA_Book1_1_ke hoach dau thau 30-6-2010" xfId="2456"/>
    <cellStyle name="Dziesiętny [0]_Invoices2001Slovakia_TDT KHANH HOA_Book1_1_ke hoach dau thau 30-6-2010" xfId="2457"/>
    <cellStyle name="Dziesietny [0]_Invoices2001Slovakia_TDT KHANH HOA_Book1_2" xfId="2458"/>
    <cellStyle name="Dziesiętny [0]_Invoices2001Slovakia_TDT KHANH HOA_Book1_2" xfId="2459"/>
    <cellStyle name="Dziesietny [0]_Invoices2001Slovakia_TDT KHANH HOA_Book1_Book1" xfId="2460"/>
    <cellStyle name="Dziesiętny [0]_Invoices2001Slovakia_TDT KHANH HOA_Book1_Book1" xfId="2461"/>
    <cellStyle name="Dziesietny [0]_Invoices2001Slovakia_TDT KHANH HOA_Book1_DTTD chieng chan Tham lai 29-9-2009" xfId="2462"/>
    <cellStyle name="Dziesiętny [0]_Invoices2001Slovakia_TDT KHANH HOA_Book1_DTTD chieng chan Tham lai 29-9-2009" xfId="2463"/>
    <cellStyle name="Dziesietny [0]_Invoices2001Slovakia_TDT KHANH HOA_Book1_Ke hoach 2010 (theo doi 11-8-2010)" xfId="2464"/>
    <cellStyle name="Dziesiętny [0]_Invoices2001Slovakia_TDT KHANH HOA_Book1_Ke hoach 2010 (theo doi 11-8-2010)" xfId="2465"/>
    <cellStyle name="Dziesietny [0]_Invoices2001Slovakia_TDT KHANH HOA_Book1_ke hoach dau thau 30-6-2010" xfId="2466"/>
    <cellStyle name="Dziesiętny [0]_Invoices2001Slovakia_TDT KHANH HOA_Book1_ke hoach dau thau 30-6-2010" xfId="2467"/>
    <cellStyle name="Dziesietny [0]_Invoices2001Slovakia_TDT KHANH HOA_Book1_ke hoach dau thau 30-6-2010 2" xfId="2468"/>
    <cellStyle name="Dziesiętny [0]_Invoices2001Slovakia_TDT KHANH HOA_Book1_ke hoach dau thau 30-6-2010 2" xfId="2469"/>
    <cellStyle name="Dziesietny [0]_Invoices2001Slovakia_TDT KHANH HOA_Book1_ke hoach dau thau 30-6-2010 2 2" xfId="2470"/>
    <cellStyle name="Dziesiętny [0]_Invoices2001Slovakia_TDT KHANH HOA_Book1_ke hoach dau thau 30-6-2010 2 2" xfId="2471"/>
    <cellStyle name="Dziesietny [0]_Invoices2001Slovakia_TDT KHANH HOA_Book1_ke hoach dau thau 30-6-2010 3" xfId="2472"/>
    <cellStyle name="Dziesiętny [0]_Invoices2001Slovakia_TDT KHANH HOA_Book1_ke hoach dau thau 30-6-2010 3" xfId="2473"/>
    <cellStyle name="Dziesietny [0]_Invoices2001Slovakia_TDT KHANH HOA_Book1_ke hoach dau thau 30-6-2010 3 2" xfId="2474"/>
    <cellStyle name="Dziesiętny [0]_Invoices2001Slovakia_TDT KHANH HOA_Book1_ke hoach dau thau 30-6-2010 3 2" xfId="2475"/>
    <cellStyle name="Dziesietny [0]_Invoices2001Slovakia_TDT KHANH HOA_Book1_ke hoach dau thau 30-6-2010 4" xfId="8467"/>
    <cellStyle name="Dziesiętny [0]_Invoices2001Slovakia_TDT KHANH HOA_Book1_ke hoach dau thau 30-6-2010 4" xfId="8468"/>
    <cellStyle name="Dziesietny [0]_Invoices2001Slovakia_TDT KHANH HOA_Book1_ke hoach dau thau 30-6-2010_BIEU KE HOACH  2015 (KTN 6.11 sua)" xfId="2476"/>
    <cellStyle name="Dziesiętny [0]_Invoices2001Slovakia_TDT KHANH HOA_Book1_ke hoach dau thau 30-6-2010_BIEU KE HOACH  2015 (KTN 6.11 sua)" xfId="2477"/>
    <cellStyle name="Dziesietny [0]_Invoices2001Slovakia_TDT KHANH HOA_Book1_KH Von 2012 gui BKH 1" xfId="2478"/>
    <cellStyle name="Dziesiętny [0]_Invoices2001Slovakia_TDT KHANH HOA_Book1_KH Von 2012 gui BKH 1" xfId="2479"/>
    <cellStyle name="Dziesietny [0]_Invoices2001Slovakia_TDT KHANH HOA_Book1_KH Von 2012 gui BKH 2" xfId="2480"/>
    <cellStyle name="Dziesiętny [0]_Invoices2001Slovakia_TDT KHANH HOA_Book1_KH Von 2012 gui BKH 2" xfId="2481"/>
    <cellStyle name="Dziesietny [0]_Invoices2001Slovakia_TDT KHANH HOA_Copy of KH PHAN BO VON ĐỐI ỨNG NAM 2011 (30 TY phuong án gop WB)" xfId="2484"/>
    <cellStyle name="Dziesiętny [0]_Invoices2001Slovakia_TDT KHANH HOA_Copy of KH PHAN BO VON ĐỐI ỨNG NAM 2011 (30 TY phuong án gop WB)" xfId="2485"/>
    <cellStyle name="Dziesietny [0]_Invoices2001Slovakia_TDT KHANH HOA_Copy of KH PHAN BO VON ĐỐI ỨNG NAM 2011 (30 TY phuong án gop WB) 2" xfId="2486"/>
    <cellStyle name="Dziesiętny [0]_Invoices2001Slovakia_TDT KHANH HOA_Copy of KH PHAN BO VON ĐỐI ỨNG NAM 2011 (30 TY phuong án gop WB) 2" xfId="2487"/>
    <cellStyle name="Dziesietny [0]_Invoices2001Slovakia_TDT KHANH HOA_Copy of KH PHAN BO VON ĐỐI ỨNG NAM 2011 (30 TY phuong án gop WB) 2 2" xfId="2488"/>
    <cellStyle name="Dziesiętny [0]_Invoices2001Slovakia_TDT KHANH HOA_Copy of KH PHAN BO VON ĐỐI ỨNG NAM 2011 (30 TY phuong án gop WB) 2 2" xfId="2489"/>
    <cellStyle name="Dziesietny [0]_Invoices2001Slovakia_TDT KHANH HOA_Copy of KH PHAN BO VON ĐỐI ỨNG NAM 2011 (30 TY phuong án gop WB) 3" xfId="2490"/>
    <cellStyle name="Dziesiętny [0]_Invoices2001Slovakia_TDT KHANH HOA_Copy of KH PHAN BO VON ĐỐI ỨNG NAM 2011 (30 TY phuong án gop WB) 3" xfId="2491"/>
    <cellStyle name="Dziesietny [0]_Invoices2001Slovakia_TDT KHANH HOA_Copy of KH PHAN BO VON ĐỐI ỨNG NAM 2011 (30 TY phuong án gop WB) 3 2" xfId="2492"/>
    <cellStyle name="Dziesiętny [0]_Invoices2001Slovakia_TDT KHANH HOA_Copy of KH PHAN BO VON ĐỐI ỨNG NAM 2011 (30 TY phuong án gop WB) 3 2" xfId="2493"/>
    <cellStyle name="Dziesietny [0]_Invoices2001Slovakia_TDT KHANH HOA_Copy of KH PHAN BO VON ĐỐI ỨNG NAM 2011 (30 TY phuong án gop WB) 4" xfId="8469"/>
    <cellStyle name="Dziesiętny [0]_Invoices2001Slovakia_TDT KHANH HOA_Copy of KH PHAN BO VON ĐỐI ỨNG NAM 2011 (30 TY phuong án gop WB) 4" xfId="8470"/>
    <cellStyle name="Dziesietny [0]_Invoices2001Slovakia_TDT KHANH HOA_Copy of KH PHAN BO VON ĐỐI ỨNG NAM 2011 (30 TY phuong án gop WB)_BIEU KE HOACH  2015 (KTN 6.11 sua)" xfId="2494"/>
    <cellStyle name="Dziesiętny [0]_Invoices2001Slovakia_TDT KHANH HOA_Copy of KH PHAN BO VON ĐỐI ỨNG NAM 2011 (30 TY phuong án gop WB)_BIEU KE HOACH  2015 (KTN 6.11 sua)" xfId="2495"/>
    <cellStyle name="Dziesietny [0]_Invoices2001Slovakia_TDT KHANH HOA_Chi tieu KH nam 2009" xfId="2482"/>
    <cellStyle name="Dziesiętny [0]_Invoices2001Slovakia_TDT KHANH HOA_Chi tieu KH nam 2009" xfId="2483"/>
    <cellStyle name="Dziesietny [0]_Invoices2001Slovakia_TDT KHANH HOA_Danh Mục KCM trinh BKH 2011 (BS 30A)" xfId="2496"/>
    <cellStyle name="Dziesiętny [0]_Invoices2001Slovakia_TDT KHANH HOA_Danh Mục KCM trinh BKH 2011 (BS 30A)" xfId="2497"/>
    <cellStyle name="Dziesietny [0]_Invoices2001Slovakia_TDT KHANH HOA_DT 1751 Muong Khoa" xfId="2498"/>
    <cellStyle name="Dziesiętny [0]_Invoices2001Slovakia_TDT KHANH HOA_DT 1751 Muong Khoa" xfId="2499"/>
    <cellStyle name="Dziesietny [0]_Invoices2001Slovakia_TDT KHANH HOA_DT tieu hoc diem TDC ban Cho 28-02-09" xfId="2500"/>
    <cellStyle name="Dziesiętny [0]_Invoices2001Slovakia_TDT KHANH HOA_DT tieu hoc diem TDC ban Cho 28-02-09" xfId="2501"/>
    <cellStyle name="Dziesietny [0]_Invoices2001Slovakia_TDT KHANH HOA_DTTD chieng chan Tham lai 29-9-2009" xfId="2502"/>
    <cellStyle name="Dziesiętny [0]_Invoices2001Slovakia_TDT KHANH HOA_DTTD chieng chan Tham lai 29-9-2009" xfId="2503"/>
    <cellStyle name="Dziesietny [0]_Invoices2001Slovakia_TDT KHANH HOA_DTTD chieng chan Tham lai 29-9-2009 2" xfId="2504"/>
    <cellStyle name="Dziesiętny [0]_Invoices2001Slovakia_TDT KHANH HOA_DTTD chieng chan Tham lai 29-9-2009 2" xfId="2505"/>
    <cellStyle name="Dziesietny [0]_Invoices2001Slovakia_TDT KHANH HOA_DTTD chieng chan Tham lai 29-9-2009 2 2" xfId="2506"/>
    <cellStyle name="Dziesiętny [0]_Invoices2001Slovakia_TDT KHANH HOA_DTTD chieng chan Tham lai 29-9-2009 2 2" xfId="2507"/>
    <cellStyle name="Dziesietny [0]_Invoices2001Slovakia_TDT KHANH HOA_DTTD chieng chan Tham lai 29-9-2009 3" xfId="2508"/>
    <cellStyle name="Dziesiętny [0]_Invoices2001Slovakia_TDT KHANH HOA_DTTD chieng chan Tham lai 29-9-2009 3" xfId="2509"/>
    <cellStyle name="Dziesietny [0]_Invoices2001Slovakia_TDT KHANH HOA_DTTD chieng chan Tham lai 29-9-2009 3 2" xfId="2510"/>
    <cellStyle name="Dziesiętny [0]_Invoices2001Slovakia_TDT KHANH HOA_DTTD chieng chan Tham lai 29-9-2009 3 2" xfId="2511"/>
    <cellStyle name="Dziesietny [0]_Invoices2001Slovakia_TDT KHANH HOA_DTTD chieng chan Tham lai 29-9-2009 4" xfId="8471"/>
    <cellStyle name="Dziesiętny [0]_Invoices2001Slovakia_TDT KHANH HOA_DTTD chieng chan Tham lai 29-9-2009 4" xfId="8472"/>
    <cellStyle name="Dziesietny [0]_Invoices2001Slovakia_TDT KHANH HOA_DTTD chieng chan Tham lai 29-9-2009_BIEU KE HOACH  2015 (KTN 6.11 sua)" xfId="2512"/>
    <cellStyle name="Dziesiętny [0]_Invoices2001Slovakia_TDT KHANH HOA_DTTD chieng chan Tham lai 29-9-2009_BIEU KE HOACH  2015 (KTN 6.11 sua)" xfId="2513"/>
    <cellStyle name="Dziesietny [0]_Invoices2001Slovakia_TDT KHANH HOA_Du toan nuoc San Thang (GD2)" xfId="2514"/>
    <cellStyle name="Dziesiętny [0]_Invoices2001Slovakia_TDT KHANH HOA_Du toan nuoc San Thang (GD2)" xfId="2515"/>
    <cellStyle name="Dziesietny [0]_Invoices2001Slovakia_TDT KHANH HOA_GVL" xfId="2516"/>
    <cellStyle name="Dziesiętny [0]_Invoices2001Slovakia_TDT KHANH HOA_GVL" xfId="2517"/>
    <cellStyle name="Dziesietny [0]_Invoices2001Slovakia_TDT KHANH HOA_GVL 2" xfId="2518"/>
    <cellStyle name="Dziesiętny [0]_Invoices2001Slovakia_TDT KHANH HOA_GVL 2" xfId="2519"/>
    <cellStyle name="Dziesietny [0]_Invoices2001Slovakia_TDT KHANH HOA_GVL 2 2" xfId="2520"/>
    <cellStyle name="Dziesiętny [0]_Invoices2001Slovakia_TDT KHANH HOA_GVL 2 2" xfId="2521"/>
    <cellStyle name="Dziesietny [0]_Invoices2001Slovakia_TDT KHANH HOA_GVL 3" xfId="2522"/>
    <cellStyle name="Dziesiętny [0]_Invoices2001Slovakia_TDT KHANH HOA_GVL 3" xfId="2523"/>
    <cellStyle name="Dziesietny [0]_Invoices2001Slovakia_TDT KHANH HOA_GVL 3 2" xfId="2524"/>
    <cellStyle name="Dziesiętny [0]_Invoices2001Slovakia_TDT KHANH HOA_GVL 3 2" xfId="2525"/>
    <cellStyle name="Dziesietny [0]_Invoices2001Slovakia_TDT KHANH HOA_GVL 4" xfId="8473"/>
    <cellStyle name="Dziesiętny [0]_Invoices2001Slovakia_TDT KHANH HOA_GVL 4" xfId="8474"/>
    <cellStyle name="Dziesietny [0]_Invoices2001Slovakia_TDT KHANH HOA_GVL_BIEU KE HOACH  2015 (KTN 6.11 sua)" xfId="2526"/>
    <cellStyle name="Dziesiętny [0]_Invoices2001Slovakia_TDT KHANH HOA_GVL_BIEU KE HOACH  2015 (KTN 6.11 sua)" xfId="2527"/>
    <cellStyle name="Dziesietny [0]_Invoices2001Slovakia_TDT KHANH HOA_ke hoach dau thau 30-6-2010" xfId="2528"/>
    <cellStyle name="Dziesiętny [0]_Invoices2001Slovakia_TDT KHANH HOA_ke hoach dau thau 30-6-2010" xfId="2529"/>
    <cellStyle name="Dziesietny [0]_Invoices2001Slovakia_TDT KHANH HOA_KH Von 2012 gui BKH 1" xfId="2530"/>
    <cellStyle name="Dziesiętny [0]_Invoices2001Slovakia_TDT KHANH HOA_KH Von 2012 gui BKH 1" xfId="2531"/>
    <cellStyle name="Dziesietny [0]_Invoices2001Slovakia_TDT KHANH HOA_KH Von 2012 gui BKH 1 2" xfId="2532"/>
    <cellStyle name="Dziesiętny [0]_Invoices2001Slovakia_TDT KHANH HOA_KH Von 2012 gui BKH 1 2" xfId="2533"/>
    <cellStyle name="Dziesietny [0]_Invoices2001Slovakia_TDT KHANH HOA_KH Von 2012 gui BKH 1 2 2" xfId="2534"/>
    <cellStyle name="Dziesiętny [0]_Invoices2001Slovakia_TDT KHANH HOA_KH Von 2012 gui BKH 1 2 2" xfId="2535"/>
    <cellStyle name="Dziesietny [0]_Invoices2001Slovakia_TDT KHANH HOA_KH Von 2012 gui BKH 1 3" xfId="2536"/>
    <cellStyle name="Dziesiętny [0]_Invoices2001Slovakia_TDT KHANH HOA_KH Von 2012 gui BKH 1 3" xfId="2537"/>
    <cellStyle name="Dziesietny [0]_Invoices2001Slovakia_TDT KHANH HOA_KH Von 2012 gui BKH 1 3 2" xfId="2538"/>
    <cellStyle name="Dziesiętny [0]_Invoices2001Slovakia_TDT KHANH HOA_KH Von 2012 gui BKH 1 3 2" xfId="2539"/>
    <cellStyle name="Dziesietny [0]_Invoices2001Slovakia_TDT KHANH HOA_KH Von 2012 gui BKH 1 4" xfId="8475"/>
    <cellStyle name="Dziesiętny [0]_Invoices2001Slovakia_TDT KHANH HOA_KH Von 2012 gui BKH 1 4" xfId="8476"/>
    <cellStyle name="Dziesietny [0]_Invoices2001Slovakia_TDT KHANH HOA_KH Von 2012 gui BKH 1_BIEU KE HOACH  2015 (KTN 6.11 sua)" xfId="2540"/>
    <cellStyle name="Dziesiętny [0]_Invoices2001Slovakia_TDT KHANH HOA_KH Von 2012 gui BKH 1_BIEU KE HOACH  2015 (KTN 6.11 sua)" xfId="2541"/>
    <cellStyle name="Dziesietny [0]_Invoices2001Slovakia_TDT KHANH HOA_Phan pha do" xfId="2542"/>
    <cellStyle name="Dziesiętny [0]_Invoices2001Slovakia_TDT KHANH HOA_Phan pha do" xfId="2543"/>
    <cellStyle name="Dziesietny [0]_Invoices2001Slovakia_TDT KHANH HOA_QD ke hoach dau thau" xfId="2544"/>
    <cellStyle name="Dziesiętny [0]_Invoices2001Slovakia_TDT KHANH HOA_QD ke hoach dau thau" xfId="2545"/>
    <cellStyle name="Dziesietny [0]_Invoices2001Slovakia_TDT KHANH HOA_Ra soat KH von 2011 (Huy-11-11-11)" xfId="2546"/>
    <cellStyle name="Dziesiętny [0]_Invoices2001Slovakia_TDT KHANH HOA_Ra soat KH von 2011 (Huy-11-11-11)" xfId="2547"/>
    <cellStyle name="Dziesietny [0]_Invoices2001Slovakia_TDT KHANH HOA_Sheet2" xfId="2548"/>
    <cellStyle name="Dziesiętny [0]_Invoices2001Slovakia_TDT KHANH HOA_Sheet2" xfId="2549"/>
    <cellStyle name="Dziesietny [0]_Invoices2001Slovakia_TDT KHANH HOA_Tienluong" xfId="2552"/>
    <cellStyle name="Dziesiętny [0]_Invoices2001Slovakia_TDT KHANH HOA_Tienluong" xfId="2553"/>
    <cellStyle name="Dziesietny [0]_Invoices2001Slovakia_TDT KHANH HOA_tinh toan hoang ha" xfId="2554"/>
    <cellStyle name="Dziesiętny [0]_Invoices2001Slovakia_TDT KHANH HOA_tinh toan hoang ha" xfId="2555"/>
    <cellStyle name="Dziesietny [0]_Invoices2001Slovakia_TDT KHANH HOA_Tong hop Cac tuyen(9-1-06)" xfId="2556"/>
    <cellStyle name="Dziesiętny [0]_Invoices2001Slovakia_TDT KHANH HOA_Tong hop Cac tuyen(9-1-06)" xfId="2557"/>
    <cellStyle name="Dziesietny [0]_Invoices2001Slovakia_TDT KHANH HOA_Tong hop Cac tuyen(9-1-06)_bieu tong hop lai kh von 2011 gui phong TH-KTDN" xfId="2558"/>
    <cellStyle name="Dziesiętny [0]_Invoices2001Slovakia_TDT KHANH HOA_Tong hop Cac tuyen(9-1-06)_bieu tong hop lai kh von 2011 gui phong TH-KTDN" xfId="2559"/>
    <cellStyle name="Dziesietny [0]_Invoices2001Slovakia_TDT KHANH HOA_Tong hop Cac tuyen(9-1-06)_Copy of KH PHAN BO VON ĐỐI ỨNG NAM 2011 (30 TY phuong án gop WB)" xfId="2560"/>
    <cellStyle name="Dziesiętny [0]_Invoices2001Slovakia_TDT KHANH HOA_Tong hop Cac tuyen(9-1-06)_Copy of KH PHAN BO VON ĐỐI ỨNG NAM 2011 (30 TY phuong án gop WB)" xfId="2561"/>
    <cellStyle name="Dziesietny [0]_Invoices2001Slovakia_TDT KHANH HOA_Tong hop Cac tuyen(9-1-06)_Ke hoach 2010 (theo doi 11-8-2010)" xfId="2562"/>
    <cellStyle name="Dziesiętny [0]_Invoices2001Slovakia_TDT KHANH HOA_Tong hop Cac tuyen(9-1-06)_Ke hoach 2010 (theo doi 11-8-2010)" xfId="2563"/>
    <cellStyle name="Dziesietny [0]_Invoices2001Slovakia_TDT KHANH HOA_Tong hop Cac tuyen(9-1-06)_KH Von 2012 gui BKH 1" xfId="2564"/>
    <cellStyle name="Dziesiętny [0]_Invoices2001Slovakia_TDT KHANH HOA_Tong hop Cac tuyen(9-1-06)_KH Von 2012 gui BKH 1" xfId="2565"/>
    <cellStyle name="Dziesietny [0]_Invoices2001Slovakia_TDT KHANH HOA_Tong hop Cac tuyen(9-1-06)_QD ke hoach dau thau" xfId="2566"/>
    <cellStyle name="Dziesiętny [0]_Invoices2001Slovakia_TDT KHANH HOA_Tong hop Cac tuyen(9-1-06)_QD ke hoach dau thau" xfId="2567"/>
    <cellStyle name="Dziesietny [0]_Invoices2001Slovakia_TDT KHANH HOA_Tong hop Cac tuyen(9-1-06)_Tong von ĐTPT" xfId="2568"/>
    <cellStyle name="Dziesiętny [0]_Invoices2001Slovakia_TDT KHANH HOA_Tong hop Cac tuyen(9-1-06)_Tong von ĐTPT" xfId="2569"/>
    <cellStyle name="Dziesietny [0]_Invoices2001Slovakia_TDT KHANH HOA_Tong von ĐTPT" xfId="2570"/>
    <cellStyle name="Dziesiętny [0]_Invoices2001Slovakia_TDT KHANH HOA_Tong von ĐTPT" xfId="2571"/>
    <cellStyle name="Dziesietny [0]_Invoices2001Slovakia_TDT KHANH HOA_TU VAN THUY LOI THAM  PHE" xfId="2572"/>
    <cellStyle name="Dziesiętny [0]_Invoices2001Slovakia_TDT KHANH HOA_TU VAN THUY LOI THAM  PHE" xfId="2573"/>
    <cellStyle name="Dziesietny [0]_Invoices2001Slovakia_TDT KHANH HOA_TH danh muc 08-09 den ngay 30-8-09" xfId="2550"/>
    <cellStyle name="Dziesiętny [0]_Invoices2001Slovakia_TDT KHANH HOA_TH danh muc 08-09 den ngay 30-8-09" xfId="2551"/>
    <cellStyle name="Dziesietny [0]_Invoices2001Slovakia_TDT KHANH HOA_Viec Huy dang lam" xfId="2574"/>
    <cellStyle name="Dziesiętny [0]_Invoices2001Slovakia_TDT KHANH HOA_Viec Huy dang lam" xfId="2575"/>
    <cellStyle name="Dziesietny [0]_Invoices2001Slovakia_TDT quangngai" xfId="2576"/>
    <cellStyle name="Dziesiętny [0]_Invoices2001Slovakia_TDT quangngai" xfId="2577"/>
    <cellStyle name="Dziesietny [0]_Invoices2001Slovakia_Tienluong" xfId="2582"/>
    <cellStyle name="Dziesiętny [0]_Invoices2001Slovakia_Tienluong" xfId="2583"/>
    <cellStyle name="Dziesietny [0]_Invoices2001Slovakia_TMDT(10-5-06)" xfId="2584"/>
    <cellStyle name="Dziesiętny [0]_Invoices2001Slovakia_Tong von ĐTPT" xfId="2585"/>
    <cellStyle name="Dziesietny [0]_Invoices2001Slovakia_TH danh muc 08-09 den ngay 30-8-09" xfId="2578"/>
    <cellStyle name="Dziesiętny [0]_Invoices2001Slovakia_TH danh muc 08-09 den ngay 30-8-09" xfId="2579"/>
    <cellStyle name="Dziesietny [0]_Invoices2001Slovakia_Tham dinh du toan mat doong - Ban cho moi21-5" xfId="2580"/>
    <cellStyle name="Dziesiętny [0]_Invoices2001Slovakia_Tham dinh du toan mat doong - Ban cho moi21-5" xfId="2581"/>
    <cellStyle name="Dziesietny [0]_Invoices2001Slovakia_Viec Huy dang lam" xfId="2586"/>
    <cellStyle name="Dziesiętny [0]_Invoices2001Slovakia_Viec Huy dang lam" xfId="2587"/>
    <cellStyle name="Dziesietny_Invoices2001Slovakia" xfId="2588"/>
    <cellStyle name="Dziesiętny_Invoices2001Slovakia" xfId="2589"/>
    <cellStyle name="Dziesietny_Invoices2001Slovakia 2" xfId="2590"/>
    <cellStyle name="Dziesiętny_Invoices2001Slovakia 2" xfId="2591"/>
    <cellStyle name="Dziesietny_Invoices2001Slovakia 3" xfId="2592"/>
    <cellStyle name="Dziesiętny_Invoices2001Slovakia 3" xfId="2593"/>
    <cellStyle name="Dziesietny_Invoices2001Slovakia 4" xfId="2594"/>
    <cellStyle name="Dziesiętny_Invoices2001Slovakia 4" xfId="2595"/>
    <cellStyle name="Dziesietny_Invoices2001Slovakia_01_Nha so 1_Dien" xfId="2596"/>
    <cellStyle name="Dziesiętny_Invoices2001Slovakia_01_Nha so 1_Dien" xfId="2597"/>
    <cellStyle name="Dziesietny_Invoices2001Slovakia_01_Nha so 1_Dien 2" xfId="2598"/>
    <cellStyle name="Dziesiętny_Invoices2001Slovakia_01_Nha so 1_Dien 2" xfId="2599"/>
    <cellStyle name="Dziesietny_Invoices2001Slovakia_01_Nha so 1_Dien 3" xfId="2600"/>
    <cellStyle name="Dziesiętny_Invoices2001Slovakia_01_Nha so 1_Dien 3" xfId="2601"/>
    <cellStyle name="Dziesietny_Invoices2001Slovakia_01_Nha so 1_Dien 4" xfId="2602"/>
    <cellStyle name="Dziesiętny_Invoices2001Slovakia_01_Nha so 1_Dien 4" xfId="2603"/>
    <cellStyle name="Dziesietny_Invoices2001Slovakia_01_Nha so 1_Dien_Bao cao danh muc cac cong trinh tren dia ban huyen 4-2010" xfId="2604"/>
    <cellStyle name="Dziesiętny_Invoices2001Slovakia_01_Nha so 1_Dien_Bao cao danh muc cac cong trinh tren dia ban huyen 4-2010" xfId="2605"/>
    <cellStyle name="Dziesietny_Invoices2001Slovakia_01_Nha so 1_Dien_bieu ke hoach dau thau" xfId="2606"/>
    <cellStyle name="Dziesiętny_Invoices2001Slovakia_01_Nha so 1_Dien_bieu ke hoach dau thau" xfId="2607"/>
    <cellStyle name="Dziesietny_Invoices2001Slovakia_01_Nha so 1_Dien_bieu ke hoach dau thau 2" xfId="2608"/>
    <cellStyle name="Dziesiętny_Invoices2001Slovakia_01_Nha so 1_Dien_bieu ke hoach dau thau 2" xfId="2609"/>
    <cellStyle name="Dziesietny_Invoices2001Slovakia_01_Nha so 1_Dien_bieu ke hoach dau thau 2 2" xfId="2610"/>
    <cellStyle name="Dziesiętny_Invoices2001Slovakia_01_Nha so 1_Dien_bieu ke hoach dau thau 2 2" xfId="2611"/>
    <cellStyle name="Dziesietny_Invoices2001Slovakia_01_Nha so 1_Dien_bieu ke hoach dau thau 3" xfId="2612"/>
    <cellStyle name="Dziesiętny_Invoices2001Slovakia_01_Nha so 1_Dien_bieu ke hoach dau thau 3" xfId="2613"/>
    <cellStyle name="Dziesietny_Invoices2001Slovakia_01_Nha so 1_Dien_bieu ke hoach dau thau 3 2" xfId="2614"/>
    <cellStyle name="Dziesiętny_Invoices2001Slovakia_01_Nha so 1_Dien_bieu ke hoach dau thau 3 2" xfId="2615"/>
    <cellStyle name="Dziesietny_Invoices2001Slovakia_01_Nha so 1_Dien_bieu ke hoach dau thau 4" xfId="2616"/>
    <cellStyle name="Dziesiętny_Invoices2001Slovakia_01_Nha so 1_Dien_bieu ke hoach dau thau 4" xfId="2617"/>
    <cellStyle name="Dziesietny_Invoices2001Slovakia_01_Nha so 1_Dien_bieu ke hoach dau thau truong mam non SKH" xfId="2618"/>
    <cellStyle name="Dziesiętny_Invoices2001Slovakia_01_Nha so 1_Dien_bieu ke hoach dau thau truong mam non SKH" xfId="2619"/>
    <cellStyle name="Dziesietny_Invoices2001Slovakia_01_Nha so 1_Dien_bieu ke hoach dau thau truong mam non SKH 2" xfId="2620"/>
    <cellStyle name="Dziesiętny_Invoices2001Slovakia_01_Nha so 1_Dien_bieu ke hoach dau thau truong mam non SKH 2" xfId="2621"/>
    <cellStyle name="Dziesietny_Invoices2001Slovakia_01_Nha so 1_Dien_bieu ke hoach dau thau truong mam non SKH 2 2" xfId="2622"/>
    <cellStyle name="Dziesiętny_Invoices2001Slovakia_01_Nha so 1_Dien_bieu ke hoach dau thau truong mam non SKH 2 2" xfId="2623"/>
    <cellStyle name="Dziesietny_Invoices2001Slovakia_01_Nha so 1_Dien_bieu ke hoach dau thau truong mam non SKH 3" xfId="2624"/>
    <cellStyle name="Dziesiętny_Invoices2001Slovakia_01_Nha so 1_Dien_bieu ke hoach dau thau truong mam non SKH 3" xfId="2625"/>
    <cellStyle name="Dziesietny_Invoices2001Slovakia_01_Nha so 1_Dien_bieu ke hoach dau thau truong mam non SKH 3 2" xfId="2626"/>
    <cellStyle name="Dziesiętny_Invoices2001Slovakia_01_Nha so 1_Dien_bieu ke hoach dau thau truong mam non SKH 3 2" xfId="2627"/>
    <cellStyle name="Dziesietny_Invoices2001Slovakia_01_Nha so 1_Dien_bieu ke hoach dau thau truong mam non SKH 4" xfId="2628"/>
    <cellStyle name="Dziesiętny_Invoices2001Slovakia_01_Nha so 1_Dien_bieu ke hoach dau thau truong mam non SKH 4" xfId="2629"/>
    <cellStyle name="Dziesietny_Invoices2001Slovakia_01_Nha so 1_Dien_bieu tong hop lai kh von 2011 gui phong TH-KTDN" xfId="2630"/>
    <cellStyle name="Dziesiętny_Invoices2001Slovakia_01_Nha so 1_Dien_bieu tong hop lai kh von 2011 gui phong TH-KTDN" xfId="2631"/>
    <cellStyle name="Dziesietny_Invoices2001Slovakia_01_Nha so 1_Dien_bieu tong hop lai kh von 2011 gui phong TH-KTDN 2" xfId="2632"/>
    <cellStyle name="Dziesiętny_Invoices2001Slovakia_01_Nha so 1_Dien_bieu tong hop lai kh von 2011 gui phong TH-KTDN 2" xfId="2633"/>
    <cellStyle name="Dziesietny_Invoices2001Slovakia_01_Nha so 1_Dien_bieu tong hop lai kh von 2011 gui phong TH-KTDN 2 2" xfId="2634"/>
    <cellStyle name="Dziesiętny_Invoices2001Slovakia_01_Nha so 1_Dien_bieu tong hop lai kh von 2011 gui phong TH-KTDN 2 2" xfId="2635"/>
    <cellStyle name="Dziesietny_Invoices2001Slovakia_01_Nha so 1_Dien_bieu tong hop lai kh von 2011 gui phong TH-KTDN 3" xfId="2636"/>
    <cellStyle name="Dziesiętny_Invoices2001Slovakia_01_Nha so 1_Dien_bieu tong hop lai kh von 2011 gui phong TH-KTDN 3" xfId="2637"/>
    <cellStyle name="Dziesietny_Invoices2001Slovakia_01_Nha so 1_Dien_bieu tong hop lai kh von 2011 gui phong TH-KTDN 3 2" xfId="2638"/>
    <cellStyle name="Dziesiętny_Invoices2001Slovakia_01_Nha so 1_Dien_bieu tong hop lai kh von 2011 gui phong TH-KTDN 3 2" xfId="2639"/>
    <cellStyle name="Dziesietny_Invoices2001Slovakia_01_Nha so 1_Dien_bieu tong hop lai kh von 2011 gui phong TH-KTDN 4" xfId="8477"/>
    <cellStyle name="Dziesiętny_Invoices2001Slovakia_01_Nha so 1_Dien_bieu tong hop lai kh von 2011 gui phong TH-KTDN 4" xfId="8478"/>
    <cellStyle name="Dziesietny_Invoices2001Slovakia_01_Nha so 1_Dien_bieu tong hop lai kh von 2011 gui phong TH-KTDN_BIEU KE HOACH  2015 (KTN 6.11 sua)" xfId="2640"/>
    <cellStyle name="Dziesiętny_Invoices2001Slovakia_01_Nha so 1_Dien_bieu tong hop lai kh von 2011 gui phong TH-KTDN_BIEU KE HOACH  2015 (KTN 6.11 sua)" xfId="2641"/>
    <cellStyle name="Dziesietny_Invoices2001Slovakia_01_Nha so 1_Dien_Book1" xfId="2642"/>
    <cellStyle name="Dziesiętny_Invoices2001Slovakia_01_Nha so 1_Dien_Book1" xfId="2643"/>
    <cellStyle name="Dziesietny_Invoices2001Slovakia_01_Nha so 1_Dien_Book1 2" xfId="2644"/>
    <cellStyle name="Dziesiętny_Invoices2001Slovakia_01_Nha so 1_Dien_Book1 2" xfId="2645"/>
    <cellStyle name="Dziesietny_Invoices2001Slovakia_01_Nha so 1_Dien_Book1 2 2" xfId="2646"/>
    <cellStyle name="Dziesiętny_Invoices2001Slovakia_01_Nha so 1_Dien_Book1 2 2" xfId="2647"/>
    <cellStyle name="Dziesietny_Invoices2001Slovakia_01_Nha so 1_Dien_Book1 3" xfId="2648"/>
    <cellStyle name="Dziesiętny_Invoices2001Slovakia_01_Nha so 1_Dien_Book1 3" xfId="2649"/>
    <cellStyle name="Dziesietny_Invoices2001Slovakia_01_Nha so 1_Dien_Book1 3 2" xfId="2650"/>
    <cellStyle name="Dziesiętny_Invoices2001Slovakia_01_Nha so 1_Dien_Book1 3 2" xfId="2651"/>
    <cellStyle name="Dziesietny_Invoices2001Slovakia_01_Nha so 1_Dien_Book1 4" xfId="2652"/>
    <cellStyle name="Dziesiętny_Invoices2001Slovakia_01_Nha so 1_Dien_Book1 4" xfId="2653"/>
    <cellStyle name="Dziesietny_Invoices2001Slovakia_01_Nha so 1_Dien_Book1_1" xfId="2654"/>
    <cellStyle name="Dziesiętny_Invoices2001Slovakia_01_Nha so 1_Dien_Book1_1" xfId="2655"/>
    <cellStyle name="Dziesietny_Invoices2001Slovakia_01_Nha so 1_Dien_Book1_1 2" xfId="2656"/>
    <cellStyle name="Dziesiętny_Invoices2001Slovakia_01_Nha so 1_Dien_Book1_1 2" xfId="2657"/>
    <cellStyle name="Dziesietny_Invoices2001Slovakia_01_Nha so 1_Dien_Book1_1 2 2" xfId="2658"/>
    <cellStyle name="Dziesiętny_Invoices2001Slovakia_01_Nha so 1_Dien_Book1_1 2 2" xfId="2659"/>
    <cellStyle name="Dziesietny_Invoices2001Slovakia_01_Nha so 1_Dien_Book1_1 3" xfId="2660"/>
    <cellStyle name="Dziesiętny_Invoices2001Slovakia_01_Nha so 1_Dien_Book1_1 3" xfId="2661"/>
    <cellStyle name="Dziesietny_Invoices2001Slovakia_01_Nha so 1_Dien_Book1_1 3 2" xfId="2662"/>
    <cellStyle name="Dziesiętny_Invoices2001Slovakia_01_Nha so 1_Dien_Book1_1 3 2" xfId="2663"/>
    <cellStyle name="Dziesietny_Invoices2001Slovakia_01_Nha so 1_Dien_Book1_1 4" xfId="2664"/>
    <cellStyle name="Dziesiętny_Invoices2001Slovakia_01_Nha so 1_Dien_Book1_1 4" xfId="2665"/>
    <cellStyle name="Dziesietny_Invoices2001Slovakia_01_Nha so 1_Dien_Book1_DTTD chieng chan Tham lai 29-9-2009" xfId="2666"/>
    <cellStyle name="Dziesiętny_Invoices2001Slovakia_01_Nha so 1_Dien_Book1_DTTD chieng chan Tham lai 29-9-2009" xfId="2667"/>
    <cellStyle name="Dziesietny_Invoices2001Slovakia_01_Nha so 1_Dien_Book1_DTTD chieng chan Tham lai 29-9-2009 2" xfId="2668"/>
    <cellStyle name="Dziesiętny_Invoices2001Slovakia_01_Nha so 1_Dien_Book1_DTTD chieng chan Tham lai 29-9-2009 2" xfId="2669"/>
    <cellStyle name="Dziesietny_Invoices2001Slovakia_01_Nha so 1_Dien_Book1_DTTD chieng chan Tham lai 29-9-2009 2 2" xfId="2670"/>
    <cellStyle name="Dziesiętny_Invoices2001Slovakia_01_Nha so 1_Dien_Book1_DTTD chieng chan Tham lai 29-9-2009 2 2" xfId="2671"/>
    <cellStyle name="Dziesietny_Invoices2001Slovakia_01_Nha so 1_Dien_Book1_DTTD chieng chan Tham lai 29-9-2009 3" xfId="2672"/>
    <cellStyle name="Dziesiętny_Invoices2001Slovakia_01_Nha so 1_Dien_Book1_DTTD chieng chan Tham lai 29-9-2009 3" xfId="2673"/>
    <cellStyle name="Dziesietny_Invoices2001Slovakia_01_Nha so 1_Dien_Book1_DTTD chieng chan Tham lai 29-9-2009 3 2" xfId="2674"/>
    <cellStyle name="Dziesiętny_Invoices2001Slovakia_01_Nha so 1_Dien_Book1_DTTD chieng chan Tham lai 29-9-2009 3 2" xfId="2675"/>
    <cellStyle name="Dziesietny_Invoices2001Slovakia_01_Nha so 1_Dien_Book1_DTTD chieng chan Tham lai 29-9-2009 4" xfId="2676"/>
    <cellStyle name="Dziesiętny_Invoices2001Slovakia_01_Nha so 1_Dien_Book1_DTTD chieng chan Tham lai 29-9-2009 4" xfId="2677"/>
    <cellStyle name="Dziesietny_Invoices2001Slovakia_01_Nha so 1_Dien_Book1_Ke hoach 2010 (theo doi 11-8-2010)" xfId="2678"/>
    <cellStyle name="Dziesiętny_Invoices2001Slovakia_01_Nha so 1_Dien_Book1_Ke hoach 2010 (theo doi 11-8-2010)" xfId="2679"/>
    <cellStyle name="Dziesietny_Invoices2001Slovakia_01_Nha so 1_Dien_Book1_Ke hoach 2010 (theo doi 11-8-2010) 2" xfId="2680"/>
    <cellStyle name="Dziesiętny_Invoices2001Slovakia_01_Nha so 1_Dien_Book1_Ke hoach 2010 (theo doi 11-8-2010) 2" xfId="2681"/>
    <cellStyle name="Dziesietny_Invoices2001Slovakia_01_Nha so 1_Dien_Book1_Ke hoach 2010 (theo doi 11-8-2010) 2 2" xfId="2682"/>
    <cellStyle name="Dziesiętny_Invoices2001Slovakia_01_Nha so 1_Dien_Book1_Ke hoach 2010 (theo doi 11-8-2010) 2 2" xfId="2683"/>
    <cellStyle name="Dziesietny_Invoices2001Slovakia_01_Nha so 1_Dien_Book1_Ke hoach 2010 (theo doi 11-8-2010) 3" xfId="2684"/>
    <cellStyle name="Dziesiętny_Invoices2001Slovakia_01_Nha so 1_Dien_Book1_Ke hoach 2010 (theo doi 11-8-2010) 3" xfId="2685"/>
    <cellStyle name="Dziesietny_Invoices2001Slovakia_01_Nha so 1_Dien_Book1_Ke hoach 2010 (theo doi 11-8-2010) 3 2" xfId="2686"/>
    <cellStyle name="Dziesiętny_Invoices2001Slovakia_01_Nha so 1_Dien_Book1_Ke hoach 2010 (theo doi 11-8-2010) 3 2" xfId="2687"/>
    <cellStyle name="Dziesietny_Invoices2001Slovakia_01_Nha so 1_Dien_Book1_Ke hoach 2010 (theo doi 11-8-2010) 4" xfId="8479"/>
    <cellStyle name="Dziesiętny_Invoices2001Slovakia_01_Nha so 1_Dien_Book1_Ke hoach 2010 (theo doi 11-8-2010) 4" xfId="8480"/>
    <cellStyle name="Dziesietny_Invoices2001Slovakia_01_Nha so 1_Dien_Book1_Ke hoach 2010 (theo doi 11-8-2010)_BIEU KE HOACH  2015 (KTN 6.11 sua)" xfId="2688"/>
    <cellStyle name="Dziesiętny_Invoices2001Slovakia_01_Nha so 1_Dien_Book1_Ke hoach 2010 (theo doi 11-8-2010)_BIEU KE HOACH  2015 (KTN 6.11 sua)" xfId="2689"/>
    <cellStyle name="Dziesietny_Invoices2001Slovakia_01_Nha so 1_Dien_Book1_ke hoach dau thau 30-6-2010" xfId="2690"/>
    <cellStyle name="Dziesiętny_Invoices2001Slovakia_01_Nha so 1_Dien_Book1_ke hoach dau thau 30-6-2010" xfId="2691"/>
    <cellStyle name="Dziesietny_Invoices2001Slovakia_01_Nha so 1_Dien_Book1_ke hoach dau thau 30-6-2010 2" xfId="2692"/>
    <cellStyle name="Dziesiętny_Invoices2001Slovakia_01_Nha so 1_Dien_Book1_ke hoach dau thau 30-6-2010 2" xfId="2693"/>
    <cellStyle name="Dziesietny_Invoices2001Slovakia_01_Nha so 1_Dien_Book1_ke hoach dau thau 30-6-2010 2 2" xfId="2694"/>
    <cellStyle name="Dziesiętny_Invoices2001Slovakia_01_Nha so 1_Dien_Book1_ke hoach dau thau 30-6-2010 2 2" xfId="2695"/>
    <cellStyle name="Dziesietny_Invoices2001Slovakia_01_Nha so 1_Dien_Book1_ke hoach dau thau 30-6-2010 3" xfId="2696"/>
    <cellStyle name="Dziesiętny_Invoices2001Slovakia_01_Nha so 1_Dien_Book1_ke hoach dau thau 30-6-2010 3" xfId="2697"/>
    <cellStyle name="Dziesietny_Invoices2001Slovakia_01_Nha so 1_Dien_Book1_ke hoach dau thau 30-6-2010 3 2" xfId="2698"/>
    <cellStyle name="Dziesiętny_Invoices2001Slovakia_01_Nha so 1_Dien_Book1_ke hoach dau thau 30-6-2010 3 2" xfId="2699"/>
    <cellStyle name="Dziesietny_Invoices2001Slovakia_01_Nha so 1_Dien_Book1_ke hoach dau thau 30-6-2010 4" xfId="8481"/>
    <cellStyle name="Dziesiętny_Invoices2001Slovakia_01_Nha so 1_Dien_Book1_ke hoach dau thau 30-6-2010 4" xfId="8482"/>
    <cellStyle name="Dziesietny_Invoices2001Slovakia_01_Nha so 1_Dien_Book1_ke hoach dau thau 30-6-2010_BIEU KE HOACH  2015 (KTN 6.11 sua)" xfId="2700"/>
    <cellStyle name="Dziesiętny_Invoices2001Slovakia_01_Nha so 1_Dien_Book1_ke hoach dau thau 30-6-2010_BIEU KE HOACH  2015 (KTN 6.11 sua)" xfId="2701"/>
    <cellStyle name="Dziesietny_Invoices2001Slovakia_01_Nha so 1_Dien_Copy of KH PHAN BO VON ĐỐI ỨNG NAM 2011 (30 TY phuong án gop WB)" xfId="2702"/>
    <cellStyle name="Dziesiętny_Invoices2001Slovakia_01_Nha so 1_Dien_Copy of KH PHAN BO VON ĐỐI ỨNG NAM 2011 (30 TY phuong án gop WB)" xfId="2703"/>
    <cellStyle name="Dziesietny_Invoices2001Slovakia_01_Nha so 1_Dien_Copy of KH PHAN BO VON ĐỐI ỨNG NAM 2011 (30 TY phuong án gop WB) 2" xfId="2704"/>
    <cellStyle name="Dziesiętny_Invoices2001Slovakia_01_Nha so 1_Dien_Copy of KH PHAN BO VON ĐỐI ỨNG NAM 2011 (30 TY phuong án gop WB) 2" xfId="2705"/>
    <cellStyle name="Dziesietny_Invoices2001Slovakia_01_Nha so 1_Dien_Copy of KH PHAN BO VON ĐỐI ỨNG NAM 2011 (30 TY phuong án gop WB) 2 2" xfId="2706"/>
    <cellStyle name="Dziesiętny_Invoices2001Slovakia_01_Nha so 1_Dien_Copy of KH PHAN BO VON ĐỐI ỨNG NAM 2011 (30 TY phuong án gop WB) 2 2" xfId="2707"/>
    <cellStyle name="Dziesietny_Invoices2001Slovakia_01_Nha so 1_Dien_Copy of KH PHAN BO VON ĐỐI ỨNG NAM 2011 (30 TY phuong án gop WB) 3" xfId="2708"/>
    <cellStyle name="Dziesiętny_Invoices2001Slovakia_01_Nha so 1_Dien_Copy of KH PHAN BO VON ĐỐI ỨNG NAM 2011 (30 TY phuong án gop WB) 3" xfId="2709"/>
    <cellStyle name="Dziesietny_Invoices2001Slovakia_01_Nha so 1_Dien_Copy of KH PHAN BO VON ĐỐI ỨNG NAM 2011 (30 TY phuong án gop WB) 3 2" xfId="2710"/>
    <cellStyle name="Dziesiętny_Invoices2001Slovakia_01_Nha so 1_Dien_Copy of KH PHAN BO VON ĐỐI ỨNG NAM 2011 (30 TY phuong án gop WB) 3 2" xfId="2711"/>
    <cellStyle name="Dziesietny_Invoices2001Slovakia_01_Nha so 1_Dien_Copy of KH PHAN BO VON ĐỐI ỨNG NAM 2011 (30 TY phuong án gop WB) 4" xfId="8483"/>
    <cellStyle name="Dziesiętny_Invoices2001Slovakia_01_Nha so 1_Dien_Copy of KH PHAN BO VON ĐỐI ỨNG NAM 2011 (30 TY phuong án gop WB) 4" xfId="8484"/>
    <cellStyle name="Dziesietny_Invoices2001Slovakia_01_Nha so 1_Dien_Copy of KH PHAN BO VON ĐỐI ỨNG NAM 2011 (30 TY phuong án gop WB)_BIEU KE HOACH  2015 (KTN 6.11 sua)" xfId="2712"/>
    <cellStyle name="Dziesiętny_Invoices2001Slovakia_01_Nha so 1_Dien_Copy of KH PHAN BO VON ĐỐI ỨNG NAM 2011 (30 TY phuong án gop WB)_BIEU KE HOACH  2015 (KTN 6.11 sua)" xfId="2713"/>
    <cellStyle name="Dziesietny_Invoices2001Slovakia_01_Nha so 1_Dien_DTTD chieng chan Tham lai 29-9-2009" xfId="2714"/>
    <cellStyle name="Dziesiętny_Invoices2001Slovakia_01_Nha so 1_Dien_DTTD chieng chan Tham lai 29-9-2009" xfId="2715"/>
    <cellStyle name="Dziesietny_Invoices2001Slovakia_01_Nha so 1_Dien_DTTD chieng chan Tham lai 29-9-2009 2" xfId="2716"/>
    <cellStyle name="Dziesiętny_Invoices2001Slovakia_01_Nha so 1_Dien_DTTD chieng chan Tham lai 29-9-2009 2" xfId="2717"/>
    <cellStyle name="Dziesietny_Invoices2001Slovakia_01_Nha so 1_Dien_DTTD chieng chan Tham lai 29-9-2009 2 2" xfId="2718"/>
    <cellStyle name="Dziesiętny_Invoices2001Slovakia_01_Nha so 1_Dien_DTTD chieng chan Tham lai 29-9-2009 2 2" xfId="2719"/>
    <cellStyle name="Dziesietny_Invoices2001Slovakia_01_Nha so 1_Dien_DTTD chieng chan Tham lai 29-9-2009 3" xfId="2720"/>
    <cellStyle name="Dziesiętny_Invoices2001Slovakia_01_Nha so 1_Dien_DTTD chieng chan Tham lai 29-9-2009 3" xfId="2721"/>
    <cellStyle name="Dziesietny_Invoices2001Slovakia_01_Nha so 1_Dien_DTTD chieng chan Tham lai 29-9-2009 3 2" xfId="2722"/>
    <cellStyle name="Dziesiętny_Invoices2001Slovakia_01_Nha so 1_Dien_DTTD chieng chan Tham lai 29-9-2009 3 2" xfId="2723"/>
    <cellStyle name="Dziesietny_Invoices2001Slovakia_01_Nha so 1_Dien_DTTD chieng chan Tham lai 29-9-2009 4" xfId="8485"/>
    <cellStyle name="Dziesiętny_Invoices2001Slovakia_01_Nha so 1_Dien_DTTD chieng chan Tham lai 29-9-2009 4" xfId="8486"/>
    <cellStyle name="Dziesietny_Invoices2001Slovakia_01_Nha so 1_Dien_DTTD chieng chan Tham lai 29-9-2009_BIEU KE HOACH  2015 (KTN 6.11 sua)" xfId="2724"/>
    <cellStyle name="Dziesiętny_Invoices2001Slovakia_01_Nha so 1_Dien_DTTD chieng chan Tham lai 29-9-2009_BIEU KE HOACH  2015 (KTN 6.11 sua)" xfId="2725"/>
    <cellStyle name="Dziesietny_Invoices2001Slovakia_01_Nha so 1_Dien_Du toan nuoc San Thang (GD2)" xfId="2726"/>
    <cellStyle name="Dziesiętny_Invoices2001Slovakia_01_Nha so 1_Dien_Du toan nuoc San Thang (GD2)" xfId="2727"/>
    <cellStyle name="Dziesietny_Invoices2001Slovakia_01_Nha so 1_Dien_Du toan nuoc San Thang (GD2) 2" xfId="2728"/>
    <cellStyle name="Dziesiętny_Invoices2001Slovakia_01_Nha so 1_Dien_Du toan nuoc San Thang (GD2) 2" xfId="2729"/>
    <cellStyle name="Dziesietny_Invoices2001Slovakia_01_Nha so 1_Dien_Du toan nuoc San Thang (GD2) 2 2" xfId="2730"/>
    <cellStyle name="Dziesiętny_Invoices2001Slovakia_01_Nha so 1_Dien_Du toan nuoc San Thang (GD2) 2 2" xfId="2731"/>
    <cellStyle name="Dziesietny_Invoices2001Slovakia_01_Nha so 1_Dien_Du toan nuoc San Thang (GD2) 3" xfId="2732"/>
    <cellStyle name="Dziesiętny_Invoices2001Slovakia_01_Nha so 1_Dien_Du toan nuoc San Thang (GD2) 3" xfId="2733"/>
    <cellStyle name="Dziesietny_Invoices2001Slovakia_01_Nha so 1_Dien_Du toan nuoc San Thang (GD2) 3 2" xfId="2734"/>
    <cellStyle name="Dziesiętny_Invoices2001Slovakia_01_Nha so 1_Dien_Du toan nuoc San Thang (GD2) 3 2" xfId="2735"/>
    <cellStyle name="Dziesietny_Invoices2001Slovakia_01_Nha so 1_Dien_Du toan nuoc San Thang (GD2) 4" xfId="2736"/>
    <cellStyle name="Dziesiętny_Invoices2001Slovakia_01_Nha so 1_Dien_Du toan nuoc San Thang (GD2) 4" xfId="2737"/>
    <cellStyle name="Dziesietny_Invoices2001Slovakia_01_Nha so 1_Dien_Ke hoach 2010 (theo doi 11-8-2010)" xfId="2738"/>
    <cellStyle name="Dziesiętny_Invoices2001Slovakia_01_Nha so 1_Dien_Ke hoach 2010 (theo doi 11-8-2010)" xfId="2739"/>
    <cellStyle name="Dziesietny_Invoices2001Slovakia_01_Nha so 1_Dien_Ke hoach 2010 (theo doi 11-8-2010) 2" xfId="2740"/>
    <cellStyle name="Dziesiętny_Invoices2001Slovakia_01_Nha so 1_Dien_Ke hoach 2010 (theo doi 11-8-2010) 2" xfId="2741"/>
    <cellStyle name="Dziesietny_Invoices2001Slovakia_01_Nha so 1_Dien_Ke hoach 2010 (theo doi 11-8-2010) 2 2" xfId="2742"/>
    <cellStyle name="Dziesiętny_Invoices2001Slovakia_01_Nha so 1_Dien_Ke hoach 2010 (theo doi 11-8-2010) 2 2" xfId="2743"/>
    <cellStyle name="Dziesietny_Invoices2001Slovakia_01_Nha so 1_Dien_Ke hoach 2010 (theo doi 11-8-2010) 3" xfId="2744"/>
    <cellStyle name="Dziesiętny_Invoices2001Slovakia_01_Nha so 1_Dien_Ke hoach 2010 (theo doi 11-8-2010) 3" xfId="2745"/>
    <cellStyle name="Dziesietny_Invoices2001Slovakia_01_Nha so 1_Dien_Ke hoach 2010 (theo doi 11-8-2010) 3 2" xfId="2746"/>
    <cellStyle name="Dziesiętny_Invoices2001Slovakia_01_Nha so 1_Dien_Ke hoach 2010 (theo doi 11-8-2010) 3 2" xfId="2747"/>
    <cellStyle name="Dziesietny_Invoices2001Slovakia_01_Nha so 1_Dien_Ke hoach 2010 (theo doi 11-8-2010) 4" xfId="2748"/>
    <cellStyle name="Dziesiętny_Invoices2001Slovakia_01_Nha so 1_Dien_Ke hoach 2010 (theo doi 11-8-2010) 4" xfId="2749"/>
    <cellStyle name="Dziesietny_Invoices2001Slovakia_01_Nha so 1_Dien_ke hoach dau thau 30-6-2010" xfId="2750"/>
    <cellStyle name="Dziesiętny_Invoices2001Slovakia_01_Nha so 1_Dien_ke hoach dau thau 30-6-2010" xfId="2751"/>
    <cellStyle name="Dziesietny_Invoices2001Slovakia_01_Nha so 1_Dien_ke hoach dau thau 30-6-2010 2" xfId="2752"/>
    <cellStyle name="Dziesiętny_Invoices2001Slovakia_01_Nha so 1_Dien_ke hoach dau thau 30-6-2010 2" xfId="2753"/>
    <cellStyle name="Dziesietny_Invoices2001Slovakia_01_Nha so 1_Dien_ke hoach dau thau 30-6-2010 2 2" xfId="2754"/>
    <cellStyle name="Dziesiętny_Invoices2001Slovakia_01_Nha so 1_Dien_ke hoach dau thau 30-6-2010 2 2" xfId="2755"/>
    <cellStyle name="Dziesietny_Invoices2001Slovakia_01_Nha so 1_Dien_ke hoach dau thau 30-6-2010 3" xfId="2756"/>
    <cellStyle name="Dziesiętny_Invoices2001Slovakia_01_Nha so 1_Dien_ke hoach dau thau 30-6-2010 3" xfId="2757"/>
    <cellStyle name="Dziesietny_Invoices2001Slovakia_01_Nha so 1_Dien_ke hoach dau thau 30-6-2010 3 2" xfId="2758"/>
    <cellStyle name="Dziesiętny_Invoices2001Slovakia_01_Nha so 1_Dien_ke hoach dau thau 30-6-2010 3 2" xfId="2759"/>
    <cellStyle name="Dziesietny_Invoices2001Slovakia_01_Nha so 1_Dien_ke hoach dau thau 30-6-2010 4" xfId="2760"/>
    <cellStyle name="Dziesiętny_Invoices2001Slovakia_01_Nha so 1_Dien_ke hoach dau thau 30-6-2010 4" xfId="2761"/>
    <cellStyle name="Dziesietny_Invoices2001Slovakia_01_Nha so 1_Dien_KH Von 2012 gui BKH 1" xfId="2762"/>
    <cellStyle name="Dziesiętny_Invoices2001Slovakia_01_Nha so 1_Dien_KH Von 2012 gui BKH 1" xfId="2763"/>
    <cellStyle name="Dziesietny_Invoices2001Slovakia_01_Nha so 1_Dien_KH Von 2012 gui BKH 1 2" xfId="2764"/>
    <cellStyle name="Dziesiętny_Invoices2001Slovakia_01_Nha so 1_Dien_KH Von 2012 gui BKH 1 2" xfId="2765"/>
    <cellStyle name="Dziesietny_Invoices2001Slovakia_01_Nha so 1_Dien_KH Von 2012 gui BKH 1 2 2" xfId="2766"/>
    <cellStyle name="Dziesiętny_Invoices2001Slovakia_01_Nha so 1_Dien_KH Von 2012 gui BKH 1 2 2" xfId="2767"/>
    <cellStyle name="Dziesietny_Invoices2001Slovakia_01_Nha so 1_Dien_KH Von 2012 gui BKH 1 3" xfId="2768"/>
    <cellStyle name="Dziesiętny_Invoices2001Slovakia_01_Nha so 1_Dien_KH Von 2012 gui BKH 1 3" xfId="2769"/>
    <cellStyle name="Dziesietny_Invoices2001Slovakia_01_Nha so 1_Dien_KH Von 2012 gui BKH 1 3 2" xfId="2770"/>
    <cellStyle name="Dziesiętny_Invoices2001Slovakia_01_Nha so 1_Dien_KH Von 2012 gui BKH 1 3 2" xfId="2771"/>
    <cellStyle name="Dziesietny_Invoices2001Slovakia_01_Nha so 1_Dien_KH Von 2012 gui BKH 1 4" xfId="8487"/>
    <cellStyle name="Dziesiętny_Invoices2001Slovakia_01_Nha so 1_Dien_KH Von 2012 gui BKH 1 4" xfId="8488"/>
    <cellStyle name="Dziesietny_Invoices2001Slovakia_01_Nha so 1_Dien_KH Von 2012 gui BKH 1_BIEU KE HOACH  2015 (KTN 6.11 sua)" xfId="2772"/>
    <cellStyle name="Dziesiętny_Invoices2001Slovakia_01_Nha so 1_Dien_KH Von 2012 gui BKH 1_BIEU KE HOACH  2015 (KTN 6.11 sua)" xfId="2773"/>
    <cellStyle name="Dziesietny_Invoices2001Slovakia_01_Nha so 1_Dien_QD ke hoach dau thau" xfId="2774"/>
    <cellStyle name="Dziesiętny_Invoices2001Slovakia_01_Nha so 1_Dien_QD ke hoach dau thau" xfId="2775"/>
    <cellStyle name="Dziesietny_Invoices2001Slovakia_01_Nha so 1_Dien_QD ke hoach dau thau 2" xfId="2776"/>
    <cellStyle name="Dziesiętny_Invoices2001Slovakia_01_Nha so 1_Dien_QD ke hoach dau thau 2" xfId="2777"/>
    <cellStyle name="Dziesietny_Invoices2001Slovakia_01_Nha so 1_Dien_QD ke hoach dau thau 2 2" xfId="2778"/>
    <cellStyle name="Dziesiętny_Invoices2001Slovakia_01_Nha so 1_Dien_QD ke hoach dau thau 2 2" xfId="2779"/>
    <cellStyle name="Dziesietny_Invoices2001Slovakia_01_Nha so 1_Dien_QD ke hoach dau thau 3" xfId="2780"/>
    <cellStyle name="Dziesiętny_Invoices2001Slovakia_01_Nha so 1_Dien_QD ke hoach dau thau 3" xfId="2781"/>
    <cellStyle name="Dziesietny_Invoices2001Slovakia_01_Nha so 1_Dien_QD ke hoach dau thau 3 2" xfId="2782"/>
    <cellStyle name="Dziesiętny_Invoices2001Slovakia_01_Nha so 1_Dien_QD ke hoach dau thau 3 2" xfId="2783"/>
    <cellStyle name="Dziesietny_Invoices2001Slovakia_01_Nha so 1_Dien_QD ke hoach dau thau 4" xfId="2784"/>
    <cellStyle name="Dziesiętny_Invoices2001Slovakia_01_Nha so 1_Dien_QD ke hoach dau thau 4" xfId="2785"/>
    <cellStyle name="Dziesietny_Invoices2001Slovakia_01_Nha so 1_Dien_tien luong" xfId="2786"/>
    <cellStyle name="Dziesiętny_Invoices2001Slovakia_01_Nha so 1_Dien_tien luong" xfId="2787"/>
    <cellStyle name="Dziesietny_Invoices2001Slovakia_01_Nha so 1_Dien_Tien luong chuan 01" xfId="2788"/>
    <cellStyle name="Dziesiętny_Invoices2001Slovakia_01_Nha so 1_Dien_Tien luong chuan 01" xfId="2789"/>
    <cellStyle name="Dziesietny_Invoices2001Slovakia_01_Nha so 1_Dien_tinh toan hoang ha" xfId="2790"/>
    <cellStyle name="Dziesiętny_Invoices2001Slovakia_01_Nha so 1_Dien_tinh toan hoang ha" xfId="2791"/>
    <cellStyle name="Dziesietny_Invoices2001Slovakia_01_Nha so 1_Dien_tinh toan hoang ha 2" xfId="2792"/>
    <cellStyle name="Dziesiętny_Invoices2001Slovakia_01_Nha so 1_Dien_tinh toan hoang ha 2" xfId="2793"/>
    <cellStyle name="Dziesietny_Invoices2001Slovakia_01_Nha so 1_Dien_tinh toan hoang ha 2 2" xfId="2794"/>
    <cellStyle name="Dziesiętny_Invoices2001Slovakia_01_Nha so 1_Dien_tinh toan hoang ha 2 2" xfId="2795"/>
    <cellStyle name="Dziesietny_Invoices2001Slovakia_01_Nha so 1_Dien_tinh toan hoang ha 3" xfId="2796"/>
    <cellStyle name="Dziesiętny_Invoices2001Slovakia_01_Nha so 1_Dien_tinh toan hoang ha 3" xfId="2797"/>
    <cellStyle name="Dziesietny_Invoices2001Slovakia_01_Nha so 1_Dien_tinh toan hoang ha 3 2" xfId="2798"/>
    <cellStyle name="Dziesiętny_Invoices2001Slovakia_01_Nha so 1_Dien_tinh toan hoang ha 3 2" xfId="2799"/>
    <cellStyle name="Dziesietny_Invoices2001Slovakia_01_Nha so 1_Dien_tinh toan hoang ha 4" xfId="2800"/>
    <cellStyle name="Dziesiętny_Invoices2001Slovakia_01_Nha so 1_Dien_tinh toan hoang ha 4" xfId="2801"/>
    <cellStyle name="Dziesietny_Invoices2001Slovakia_01_Nha so 1_Dien_Tong von ĐTPT" xfId="2802"/>
    <cellStyle name="Dziesiętny_Invoices2001Slovakia_01_Nha so 1_Dien_Tong von ĐTPT" xfId="2803"/>
    <cellStyle name="Dziesietny_Invoices2001Slovakia_01_Nha so 1_Dien_Tong von ĐTPT 2" xfId="2804"/>
    <cellStyle name="Dziesiętny_Invoices2001Slovakia_01_Nha so 1_Dien_Tong von ĐTPT 2" xfId="2805"/>
    <cellStyle name="Dziesietny_Invoices2001Slovakia_01_Nha so 1_Dien_Tong von ĐTPT 2 2" xfId="2806"/>
    <cellStyle name="Dziesiętny_Invoices2001Slovakia_01_Nha so 1_Dien_Tong von ĐTPT 2 2" xfId="2807"/>
    <cellStyle name="Dziesietny_Invoices2001Slovakia_01_Nha so 1_Dien_Tong von ĐTPT 3" xfId="2808"/>
    <cellStyle name="Dziesiętny_Invoices2001Slovakia_01_Nha so 1_Dien_Tong von ĐTPT 3" xfId="2809"/>
    <cellStyle name="Dziesietny_Invoices2001Slovakia_01_Nha so 1_Dien_Tong von ĐTPT 3 2" xfId="2810"/>
    <cellStyle name="Dziesiętny_Invoices2001Slovakia_01_Nha so 1_Dien_Tong von ĐTPT 3 2" xfId="2811"/>
    <cellStyle name="Dziesietny_Invoices2001Slovakia_01_Nha so 1_Dien_Tong von ĐTPT 4" xfId="2812"/>
    <cellStyle name="Dziesiętny_Invoices2001Slovakia_01_Nha so 1_Dien_Tong von ĐTPT 4" xfId="2813"/>
    <cellStyle name="Dziesietny_Invoices2001Slovakia_10_Nha so 10_Dien1" xfId="2814"/>
    <cellStyle name="Dziesiętny_Invoices2001Slovakia_10_Nha so 10_Dien1" xfId="2815"/>
    <cellStyle name="Dziesietny_Invoices2001Slovakia_10_Nha so 10_Dien1 2" xfId="2816"/>
    <cellStyle name="Dziesiętny_Invoices2001Slovakia_10_Nha so 10_Dien1 2" xfId="2817"/>
    <cellStyle name="Dziesietny_Invoices2001Slovakia_10_Nha so 10_Dien1 3" xfId="2818"/>
    <cellStyle name="Dziesiętny_Invoices2001Slovakia_10_Nha so 10_Dien1 3" xfId="2819"/>
    <cellStyle name="Dziesietny_Invoices2001Slovakia_10_Nha so 10_Dien1 4" xfId="2820"/>
    <cellStyle name="Dziesiętny_Invoices2001Slovakia_10_Nha so 10_Dien1 4" xfId="2821"/>
    <cellStyle name="Dziesietny_Invoices2001Slovakia_10_Nha so 10_Dien1_Bao cao danh muc cac cong trinh tren dia ban huyen 4-2010" xfId="2822"/>
    <cellStyle name="Dziesiętny_Invoices2001Slovakia_10_Nha so 10_Dien1_Bao cao danh muc cac cong trinh tren dia ban huyen 4-2010" xfId="2823"/>
    <cellStyle name="Dziesietny_Invoices2001Slovakia_10_Nha so 10_Dien1_bieu ke hoach dau thau" xfId="2824"/>
    <cellStyle name="Dziesiętny_Invoices2001Slovakia_10_Nha so 10_Dien1_bieu ke hoach dau thau" xfId="2825"/>
    <cellStyle name="Dziesietny_Invoices2001Slovakia_10_Nha so 10_Dien1_bieu ke hoach dau thau 2" xfId="2826"/>
    <cellStyle name="Dziesiętny_Invoices2001Slovakia_10_Nha so 10_Dien1_bieu ke hoach dau thau 2" xfId="2827"/>
    <cellStyle name="Dziesietny_Invoices2001Slovakia_10_Nha so 10_Dien1_bieu ke hoach dau thau 2 2" xfId="2828"/>
    <cellStyle name="Dziesiętny_Invoices2001Slovakia_10_Nha so 10_Dien1_bieu ke hoach dau thau 2 2" xfId="2829"/>
    <cellStyle name="Dziesietny_Invoices2001Slovakia_10_Nha so 10_Dien1_bieu ke hoach dau thau 3" xfId="2830"/>
    <cellStyle name="Dziesiętny_Invoices2001Slovakia_10_Nha so 10_Dien1_bieu ke hoach dau thau 3" xfId="2831"/>
    <cellStyle name="Dziesietny_Invoices2001Slovakia_10_Nha so 10_Dien1_bieu ke hoach dau thau 3 2" xfId="2832"/>
    <cellStyle name="Dziesiętny_Invoices2001Slovakia_10_Nha so 10_Dien1_bieu ke hoach dau thau 3 2" xfId="2833"/>
    <cellStyle name="Dziesietny_Invoices2001Slovakia_10_Nha so 10_Dien1_bieu ke hoach dau thau 4" xfId="2834"/>
    <cellStyle name="Dziesiętny_Invoices2001Slovakia_10_Nha so 10_Dien1_bieu ke hoach dau thau 4" xfId="2835"/>
    <cellStyle name="Dziesietny_Invoices2001Slovakia_10_Nha so 10_Dien1_bieu ke hoach dau thau truong mam non SKH" xfId="2836"/>
    <cellStyle name="Dziesiętny_Invoices2001Slovakia_10_Nha so 10_Dien1_bieu ke hoach dau thau truong mam non SKH" xfId="2837"/>
    <cellStyle name="Dziesietny_Invoices2001Slovakia_10_Nha so 10_Dien1_bieu ke hoach dau thau truong mam non SKH 2" xfId="2838"/>
    <cellStyle name="Dziesiętny_Invoices2001Slovakia_10_Nha so 10_Dien1_bieu ke hoach dau thau truong mam non SKH 2" xfId="2839"/>
    <cellStyle name="Dziesietny_Invoices2001Slovakia_10_Nha so 10_Dien1_bieu ke hoach dau thau truong mam non SKH 2 2" xfId="2840"/>
    <cellStyle name="Dziesiętny_Invoices2001Slovakia_10_Nha so 10_Dien1_bieu ke hoach dau thau truong mam non SKH 2 2" xfId="2841"/>
    <cellStyle name="Dziesietny_Invoices2001Slovakia_10_Nha so 10_Dien1_bieu ke hoach dau thau truong mam non SKH 3" xfId="2842"/>
    <cellStyle name="Dziesiętny_Invoices2001Slovakia_10_Nha so 10_Dien1_bieu ke hoach dau thau truong mam non SKH 3" xfId="2843"/>
    <cellStyle name="Dziesietny_Invoices2001Slovakia_10_Nha so 10_Dien1_bieu ke hoach dau thau truong mam non SKH 3 2" xfId="2844"/>
    <cellStyle name="Dziesiętny_Invoices2001Slovakia_10_Nha so 10_Dien1_bieu ke hoach dau thau truong mam non SKH 3 2" xfId="2845"/>
    <cellStyle name="Dziesietny_Invoices2001Slovakia_10_Nha so 10_Dien1_bieu ke hoach dau thau truong mam non SKH 4" xfId="2846"/>
    <cellStyle name="Dziesiętny_Invoices2001Slovakia_10_Nha so 10_Dien1_bieu ke hoach dau thau truong mam non SKH 4" xfId="2847"/>
    <cellStyle name="Dziesietny_Invoices2001Slovakia_10_Nha so 10_Dien1_bieu tong hop lai kh von 2011 gui phong TH-KTDN" xfId="2848"/>
    <cellStyle name="Dziesiętny_Invoices2001Slovakia_10_Nha so 10_Dien1_bieu tong hop lai kh von 2011 gui phong TH-KTDN" xfId="2849"/>
    <cellStyle name="Dziesietny_Invoices2001Slovakia_10_Nha so 10_Dien1_bieu tong hop lai kh von 2011 gui phong TH-KTDN 2" xfId="2850"/>
    <cellStyle name="Dziesiętny_Invoices2001Slovakia_10_Nha so 10_Dien1_bieu tong hop lai kh von 2011 gui phong TH-KTDN 2" xfId="2851"/>
    <cellStyle name="Dziesietny_Invoices2001Slovakia_10_Nha so 10_Dien1_bieu tong hop lai kh von 2011 gui phong TH-KTDN 2 2" xfId="2852"/>
    <cellStyle name="Dziesiętny_Invoices2001Slovakia_10_Nha so 10_Dien1_bieu tong hop lai kh von 2011 gui phong TH-KTDN 2 2" xfId="2853"/>
    <cellStyle name="Dziesietny_Invoices2001Slovakia_10_Nha so 10_Dien1_bieu tong hop lai kh von 2011 gui phong TH-KTDN 3" xfId="2854"/>
    <cellStyle name="Dziesiętny_Invoices2001Slovakia_10_Nha so 10_Dien1_bieu tong hop lai kh von 2011 gui phong TH-KTDN 3" xfId="2855"/>
    <cellStyle name="Dziesietny_Invoices2001Slovakia_10_Nha so 10_Dien1_bieu tong hop lai kh von 2011 gui phong TH-KTDN 3 2" xfId="2856"/>
    <cellStyle name="Dziesiętny_Invoices2001Slovakia_10_Nha so 10_Dien1_bieu tong hop lai kh von 2011 gui phong TH-KTDN 3 2" xfId="2857"/>
    <cellStyle name="Dziesietny_Invoices2001Slovakia_10_Nha so 10_Dien1_bieu tong hop lai kh von 2011 gui phong TH-KTDN 4" xfId="8489"/>
    <cellStyle name="Dziesiętny_Invoices2001Slovakia_10_Nha so 10_Dien1_bieu tong hop lai kh von 2011 gui phong TH-KTDN 4" xfId="8490"/>
    <cellStyle name="Dziesietny_Invoices2001Slovakia_10_Nha so 10_Dien1_bieu tong hop lai kh von 2011 gui phong TH-KTDN_BIEU KE HOACH  2015 (KTN 6.11 sua)" xfId="2858"/>
    <cellStyle name="Dziesiętny_Invoices2001Slovakia_10_Nha so 10_Dien1_bieu tong hop lai kh von 2011 gui phong TH-KTDN_BIEU KE HOACH  2015 (KTN 6.11 sua)" xfId="2859"/>
    <cellStyle name="Dziesietny_Invoices2001Slovakia_10_Nha so 10_Dien1_Book1" xfId="2860"/>
    <cellStyle name="Dziesiętny_Invoices2001Slovakia_10_Nha so 10_Dien1_Book1" xfId="2861"/>
    <cellStyle name="Dziesietny_Invoices2001Slovakia_10_Nha so 10_Dien1_Book1 2" xfId="2862"/>
    <cellStyle name="Dziesiętny_Invoices2001Slovakia_10_Nha so 10_Dien1_Book1 2" xfId="2863"/>
    <cellStyle name="Dziesietny_Invoices2001Slovakia_10_Nha so 10_Dien1_Book1 2 2" xfId="2864"/>
    <cellStyle name="Dziesiętny_Invoices2001Slovakia_10_Nha so 10_Dien1_Book1 2 2" xfId="2865"/>
    <cellStyle name="Dziesietny_Invoices2001Slovakia_10_Nha so 10_Dien1_Book1 3" xfId="2866"/>
    <cellStyle name="Dziesiętny_Invoices2001Slovakia_10_Nha so 10_Dien1_Book1 3" xfId="2867"/>
    <cellStyle name="Dziesietny_Invoices2001Slovakia_10_Nha so 10_Dien1_Book1 3 2" xfId="2868"/>
    <cellStyle name="Dziesiętny_Invoices2001Slovakia_10_Nha so 10_Dien1_Book1 3 2" xfId="2869"/>
    <cellStyle name="Dziesietny_Invoices2001Slovakia_10_Nha so 10_Dien1_Book1 4" xfId="2870"/>
    <cellStyle name="Dziesiętny_Invoices2001Slovakia_10_Nha so 10_Dien1_Book1 4" xfId="2871"/>
    <cellStyle name="Dziesietny_Invoices2001Slovakia_10_Nha so 10_Dien1_Book1_1" xfId="2872"/>
    <cellStyle name="Dziesiętny_Invoices2001Slovakia_10_Nha so 10_Dien1_Book1_1" xfId="2873"/>
    <cellStyle name="Dziesietny_Invoices2001Slovakia_10_Nha so 10_Dien1_Book1_1 2" xfId="2874"/>
    <cellStyle name="Dziesiętny_Invoices2001Slovakia_10_Nha so 10_Dien1_Book1_1 2" xfId="2875"/>
    <cellStyle name="Dziesietny_Invoices2001Slovakia_10_Nha so 10_Dien1_Book1_1 2 2" xfId="2876"/>
    <cellStyle name="Dziesiętny_Invoices2001Slovakia_10_Nha so 10_Dien1_Book1_1 2 2" xfId="2877"/>
    <cellStyle name="Dziesietny_Invoices2001Slovakia_10_Nha so 10_Dien1_Book1_1 3" xfId="2878"/>
    <cellStyle name="Dziesiętny_Invoices2001Slovakia_10_Nha so 10_Dien1_Book1_1 3" xfId="2879"/>
    <cellStyle name="Dziesietny_Invoices2001Slovakia_10_Nha so 10_Dien1_Book1_1 3 2" xfId="2880"/>
    <cellStyle name="Dziesiętny_Invoices2001Slovakia_10_Nha so 10_Dien1_Book1_1 3 2" xfId="2881"/>
    <cellStyle name="Dziesietny_Invoices2001Slovakia_10_Nha so 10_Dien1_Book1_1 4" xfId="2882"/>
    <cellStyle name="Dziesiętny_Invoices2001Slovakia_10_Nha so 10_Dien1_Book1_1 4" xfId="2883"/>
    <cellStyle name="Dziesietny_Invoices2001Slovakia_10_Nha so 10_Dien1_Book1_DTTD chieng chan Tham lai 29-9-2009" xfId="2884"/>
    <cellStyle name="Dziesiętny_Invoices2001Slovakia_10_Nha so 10_Dien1_Book1_DTTD chieng chan Tham lai 29-9-2009" xfId="2885"/>
    <cellStyle name="Dziesietny_Invoices2001Slovakia_10_Nha so 10_Dien1_Book1_DTTD chieng chan Tham lai 29-9-2009 2" xfId="2886"/>
    <cellStyle name="Dziesiętny_Invoices2001Slovakia_10_Nha so 10_Dien1_Book1_DTTD chieng chan Tham lai 29-9-2009 2" xfId="2887"/>
    <cellStyle name="Dziesietny_Invoices2001Slovakia_10_Nha so 10_Dien1_Book1_DTTD chieng chan Tham lai 29-9-2009 2 2" xfId="2888"/>
    <cellStyle name="Dziesiętny_Invoices2001Slovakia_10_Nha so 10_Dien1_Book1_DTTD chieng chan Tham lai 29-9-2009 2 2" xfId="2889"/>
    <cellStyle name="Dziesietny_Invoices2001Slovakia_10_Nha so 10_Dien1_Book1_DTTD chieng chan Tham lai 29-9-2009 3" xfId="2890"/>
    <cellStyle name="Dziesiętny_Invoices2001Slovakia_10_Nha so 10_Dien1_Book1_DTTD chieng chan Tham lai 29-9-2009 3" xfId="2891"/>
    <cellStyle name="Dziesietny_Invoices2001Slovakia_10_Nha so 10_Dien1_Book1_DTTD chieng chan Tham lai 29-9-2009 3 2" xfId="2892"/>
    <cellStyle name="Dziesiętny_Invoices2001Slovakia_10_Nha so 10_Dien1_Book1_DTTD chieng chan Tham lai 29-9-2009 3 2" xfId="2893"/>
    <cellStyle name="Dziesietny_Invoices2001Slovakia_10_Nha so 10_Dien1_Book1_DTTD chieng chan Tham lai 29-9-2009 4" xfId="2894"/>
    <cellStyle name="Dziesiętny_Invoices2001Slovakia_10_Nha so 10_Dien1_Book1_DTTD chieng chan Tham lai 29-9-2009 4" xfId="2895"/>
    <cellStyle name="Dziesietny_Invoices2001Slovakia_10_Nha so 10_Dien1_Book1_Ke hoach 2010 (theo doi 11-8-2010)" xfId="2896"/>
    <cellStyle name="Dziesiętny_Invoices2001Slovakia_10_Nha so 10_Dien1_Book1_Ke hoach 2010 (theo doi 11-8-2010)" xfId="2897"/>
    <cellStyle name="Dziesietny_Invoices2001Slovakia_10_Nha so 10_Dien1_Book1_Ke hoach 2010 (theo doi 11-8-2010) 2" xfId="2898"/>
    <cellStyle name="Dziesiętny_Invoices2001Slovakia_10_Nha so 10_Dien1_Book1_Ke hoach 2010 (theo doi 11-8-2010) 2" xfId="2899"/>
    <cellStyle name="Dziesietny_Invoices2001Slovakia_10_Nha so 10_Dien1_Book1_Ke hoach 2010 (theo doi 11-8-2010) 2 2" xfId="2900"/>
    <cellStyle name="Dziesiętny_Invoices2001Slovakia_10_Nha so 10_Dien1_Book1_Ke hoach 2010 (theo doi 11-8-2010) 2 2" xfId="2901"/>
    <cellStyle name="Dziesietny_Invoices2001Slovakia_10_Nha so 10_Dien1_Book1_Ke hoach 2010 (theo doi 11-8-2010) 3" xfId="2902"/>
    <cellStyle name="Dziesiętny_Invoices2001Slovakia_10_Nha so 10_Dien1_Book1_Ke hoach 2010 (theo doi 11-8-2010) 3" xfId="2903"/>
    <cellStyle name="Dziesietny_Invoices2001Slovakia_10_Nha so 10_Dien1_Book1_Ke hoach 2010 (theo doi 11-8-2010) 3 2" xfId="2904"/>
    <cellStyle name="Dziesiętny_Invoices2001Slovakia_10_Nha so 10_Dien1_Book1_Ke hoach 2010 (theo doi 11-8-2010) 3 2" xfId="2905"/>
    <cellStyle name="Dziesietny_Invoices2001Slovakia_10_Nha so 10_Dien1_Book1_Ke hoach 2010 (theo doi 11-8-2010) 4" xfId="8491"/>
    <cellStyle name="Dziesiętny_Invoices2001Slovakia_10_Nha so 10_Dien1_Book1_Ke hoach 2010 (theo doi 11-8-2010) 4" xfId="8492"/>
    <cellStyle name="Dziesietny_Invoices2001Slovakia_10_Nha so 10_Dien1_Book1_Ke hoach 2010 (theo doi 11-8-2010)_BIEU KE HOACH  2015 (KTN 6.11 sua)" xfId="2906"/>
    <cellStyle name="Dziesiętny_Invoices2001Slovakia_10_Nha so 10_Dien1_Book1_Ke hoach 2010 (theo doi 11-8-2010)_BIEU KE HOACH  2015 (KTN 6.11 sua)" xfId="2907"/>
    <cellStyle name="Dziesietny_Invoices2001Slovakia_10_Nha so 10_Dien1_Book1_ke hoach dau thau 30-6-2010" xfId="2908"/>
    <cellStyle name="Dziesiętny_Invoices2001Slovakia_10_Nha so 10_Dien1_Book1_ke hoach dau thau 30-6-2010" xfId="2909"/>
    <cellStyle name="Dziesietny_Invoices2001Slovakia_10_Nha so 10_Dien1_Book1_ke hoach dau thau 30-6-2010 2" xfId="2910"/>
    <cellStyle name="Dziesiętny_Invoices2001Slovakia_10_Nha so 10_Dien1_Book1_ke hoach dau thau 30-6-2010 2" xfId="2911"/>
    <cellStyle name="Dziesietny_Invoices2001Slovakia_10_Nha so 10_Dien1_Book1_ke hoach dau thau 30-6-2010 2 2" xfId="2912"/>
    <cellStyle name="Dziesiętny_Invoices2001Slovakia_10_Nha so 10_Dien1_Book1_ke hoach dau thau 30-6-2010 2 2" xfId="2913"/>
    <cellStyle name="Dziesietny_Invoices2001Slovakia_10_Nha so 10_Dien1_Book1_ke hoach dau thau 30-6-2010 3" xfId="2914"/>
    <cellStyle name="Dziesiętny_Invoices2001Slovakia_10_Nha so 10_Dien1_Book1_ke hoach dau thau 30-6-2010 3" xfId="2915"/>
    <cellStyle name="Dziesietny_Invoices2001Slovakia_10_Nha so 10_Dien1_Book1_ke hoach dau thau 30-6-2010 3 2" xfId="2916"/>
    <cellStyle name="Dziesiętny_Invoices2001Slovakia_10_Nha so 10_Dien1_Book1_ke hoach dau thau 30-6-2010 3 2" xfId="2917"/>
    <cellStyle name="Dziesietny_Invoices2001Slovakia_10_Nha so 10_Dien1_Book1_ke hoach dau thau 30-6-2010 4" xfId="8493"/>
    <cellStyle name="Dziesiętny_Invoices2001Slovakia_10_Nha so 10_Dien1_Book1_ke hoach dau thau 30-6-2010 4" xfId="8494"/>
    <cellStyle name="Dziesietny_Invoices2001Slovakia_10_Nha so 10_Dien1_Book1_ke hoach dau thau 30-6-2010_BIEU KE HOACH  2015 (KTN 6.11 sua)" xfId="2918"/>
    <cellStyle name="Dziesiętny_Invoices2001Slovakia_10_Nha so 10_Dien1_Book1_ke hoach dau thau 30-6-2010_BIEU KE HOACH  2015 (KTN 6.11 sua)" xfId="2919"/>
    <cellStyle name="Dziesietny_Invoices2001Slovakia_10_Nha so 10_Dien1_Copy of KH PHAN BO VON ĐỐI ỨNG NAM 2011 (30 TY phuong án gop WB)" xfId="2920"/>
    <cellStyle name="Dziesiętny_Invoices2001Slovakia_10_Nha so 10_Dien1_Copy of KH PHAN BO VON ĐỐI ỨNG NAM 2011 (30 TY phuong án gop WB)" xfId="2921"/>
    <cellStyle name="Dziesietny_Invoices2001Slovakia_10_Nha so 10_Dien1_Copy of KH PHAN BO VON ĐỐI ỨNG NAM 2011 (30 TY phuong án gop WB) 2" xfId="2922"/>
    <cellStyle name="Dziesiętny_Invoices2001Slovakia_10_Nha so 10_Dien1_Copy of KH PHAN BO VON ĐỐI ỨNG NAM 2011 (30 TY phuong án gop WB) 2" xfId="2923"/>
    <cellStyle name="Dziesietny_Invoices2001Slovakia_10_Nha so 10_Dien1_Copy of KH PHAN BO VON ĐỐI ỨNG NAM 2011 (30 TY phuong án gop WB) 2 2" xfId="2924"/>
    <cellStyle name="Dziesiętny_Invoices2001Slovakia_10_Nha so 10_Dien1_Copy of KH PHAN BO VON ĐỐI ỨNG NAM 2011 (30 TY phuong án gop WB) 2 2" xfId="2925"/>
    <cellStyle name="Dziesietny_Invoices2001Slovakia_10_Nha so 10_Dien1_Copy of KH PHAN BO VON ĐỐI ỨNG NAM 2011 (30 TY phuong án gop WB) 3" xfId="2926"/>
    <cellStyle name="Dziesiętny_Invoices2001Slovakia_10_Nha so 10_Dien1_Copy of KH PHAN BO VON ĐỐI ỨNG NAM 2011 (30 TY phuong án gop WB) 3" xfId="2927"/>
    <cellStyle name="Dziesietny_Invoices2001Slovakia_10_Nha so 10_Dien1_Copy of KH PHAN BO VON ĐỐI ỨNG NAM 2011 (30 TY phuong án gop WB) 3 2" xfId="2928"/>
    <cellStyle name="Dziesiętny_Invoices2001Slovakia_10_Nha so 10_Dien1_Copy of KH PHAN BO VON ĐỐI ỨNG NAM 2011 (30 TY phuong án gop WB) 3 2" xfId="2929"/>
    <cellStyle name="Dziesietny_Invoices2001Slovakia_10_Nha so 10_Dien1_Copy of KH PHAN BO VON ĐỐI ỨNG NAM 2011 (30 TY phuong án gop WB) 4" xfId="8495"/>
    <cellStyle name="Dziesiętny_Invoices2001Slovakia_10_Nha so 10_Dien1_Copy of KH PHAN BO VON ĐỐI ỨNG NAM 2011 (30 TY phuong án gop WB) 4" xfId="8496"/>
    <cellStyle name="Dziesietny_Invoices2001Slovakia_10_Nha so 10_Dien1_Copy of KH PHAN BO VON ĐỐI ỨNG NAM 2011 (30 TY phuong án gop WB)_BIEU KE HOACH  2015 (KTN 6.11 sua)" xfId="2930"/>
    <cellStyle name="Dziesiętny_Invoices2001Slovakia_10_Nha so 10_Dien1_Copy of KH PHAN BO VON ĐỐI ỨNG NAM 2011 (30 TY phuong án gop WB)_BIEU KE HOACH  2015 (KTN 6.11 sua)" xfId="2931"/>
    <cellStyle name="Dziesietny_Invoices2001Slovakia_10_Nha so 10_Dien1_DTTD chieng chan Tham lai 29-9-2009" xfId="2932"/>
    <cellStyle name="Dziesiętny_Invoices2001Slovakia_10_Nha so 10_Dien1_DTTD chieng chan Tham lai 29-9-2009" xfId="2933"/>
    <cellStyle name="Dziesietny_Invoices2001Slovakia_10_Nha so 10_Dien1_DTTD chieng chan Tham lai 29-9-2009 2" xfId="2934"/>
    <cellStyle name="Dziesiętny_Invoices2001Slovakia_10_Nha so 10_Dien1_DTTD chieng chan Tham lai 29-9-2009 2" xfId="2935"/>
    <cellStyle name="Dziesietny_Invoices2001Slovakia_10_Nha so 10_Dien1_DTTD chieng chan Tham lai 29-9-2009 2 2" xfId="2936"/>
    <cellStyle name="Dziesiętny_Invoices2001Slovakia_10_Nha so 10_Dien1_DTTD chieng chan Tham lai 29-9-2009 2 2" xfId="2937"/>
    <cellStyle name="Dziesietny_Invoices2001Slovakia_10_Nha so 10_Dien1_DTTD chieng chan Tham lai 29-9-2009 3" xfId="2938"/>
    <cellStyle name="Dziesiętny_Invoices2001Slovakia_10_Nha so 10_Dien1_DTTD chieng chan Tham lai 29-9-2009 3" xfId="2939"/>
    <cellStyle name="Dziesietny_Invoices2001Slovakia_10_Nha so 10_Dien1_DTTD chieng chan Tham lai 29-9-2009 3 2" xfId="2940"/>
    <cellStyle name="Dziesiętny_Invoices2001Slovakia_10_Nha so 10_Dien1_DTTD chieng chan Tham lai 29-9-2009 3 2" xfId="2941"/>
    <cellStyle name="Dziesietny_Invoices2001Slovakia_10_Nha so 10_Dien1_DTTD chieng chan Tham lai 29-9-2009 4" xfId="8497"/>
    <cellStyle name="Dziesiętny_Invoices2001Slovakia_10_Nha so 10_Dien1_DTTD chieng chan Tham lai 29-9-2009 4" xfId="8498"/>
    <cellStyle name="Dziesietny_Invoices2001Slovakia_10_Nha so 10_Dien1_DTTD chieng chan Tham lai 29-9-2009_BIEU KE HOACH  2015 (KTN 6.11 sua)" xfId="2942"/>
    <cellStyle name="Dziesiętny_Invoices2001Slovakia_10_Nha so 10_Dien1_DTTD chieng chan Tham lai 29-9-2009_BIEU KE HOACH  2015 (KTN 6.11 sua)" xfId="2943"/>
    <cellStyle name="Dziesietny_Invoices2001Slovakia_10_Nha so 10_Dien1_Du toan nuoc San Thang (GD2)" xfId="2944"/>
    <cellStyle name="Dziesiętny_Invoices2001Slovakia_10_Nha so 10_Dien1_Du toan nuoc San Thang (GD2)" xfId="2945"/>
    <cellStyle name="Dziesietny_Invoices2001Slovakia_10_Nha so 10_Dien1_Du toan nuoc San Thang (GD2) 2" xfId="2946"/>
    <cellStyle name="Dziesiętny_Invoices2001Slovakia_10_Nha so 10_Dien1_Du toan nuoc San Thang (GD2) 2" xfId="2947"/>
    <cellStyle name="Dziesietny_Invoices2001Slovakia_10_Nha so 10_Dien1_Du toan nuoc San Thang (GD2) 2 2" xfId="2948"/>
    <cellStyle name="Dziesiętny_Invoices2001Slovakia_10_Nha so 10_Dien1_Du toan nuoc San Thang (GD2) 2 2" xfId="2949"/>
    <cellStyle name="Dziesietny_Invoices2001Slovakia_10_Nha so 10_Dien1_Du toan nuoc San Thang (GD2) 3" xfId="2950"/>
    <cellStyle name="Dziesiętny_Invoices2001Slovakia_10_Nha so 10_Dien1_Du toan nuoc San Thang (GD2) 3" xfId="2951"/>
    <cellStyle name="Dziesietny_Invoices2001Slovakia_10_Nha so 10_Dien1_Du toan nuoc San Thang (GD2) 3 2" xfId="2952"/>
    <cellStyle name="Dziesiętny_Invoices2001Slovakia_10_Nha so 10_Dien1_Du toan nuoc San Thang (GD2) 3 2" xfId="2953"/>
    <cellStyle name="Dziesietny_Invoices2001Slovakia_10_Nha so 10_Dien1_Du toan nuoc San Thang (GD2) 4" xfId="2954"/>
    <cellStyle name="Dziesiętny_Invoices2001Slovakia_10_Nha so 10_Dien1_Du toan nuoc San Thang (GD2) 4" xfId="2955"/>
    <cellStyle name="Dziesietny_Invoices2001Slovakia_10_Nha so 10_Dien1_Ke hoach 2010 (theo doi 11-8-2010)" xfId="2956"/>
    <cellStyle name="Dziesiętny_Invoices2001Slovakia_10_Nha so 10_Dien1_Ke hoach 2010 (theo doi 11-8-2010)" xfId="2957"/>
    <cellStyle name="Dziesietny_Invoices2001Slovakia_10_Nha so 10_Dien1_Ke hoach 2010 (theo doi 11-8-2010) 2" xfId="2958"/>
    <cellStyle name="Dziesiętny_Invoices2001Slovakia_10_Nha so 10_Dien1_Ke hoach 2010 (theo doi 11-8-2010) 2" xfId="2959"/>
    <cellStyle name="Dziesietny_Invoices2001Slovakia_10_Nha so 10_Dien1_Ke hoach 2010 (theo doi 11-8-2010) 2 2" xfId="2960"/>
    <cellStyle name="Dziesiętny_Invoices2001Slovakia_10_Nha so 10_Dien1_Ke hoach 2010 (theo doi 11-8-2010) 2 2" xfId="2961"/>
    <cellStyle name="Dziesietny_Invoices2001Slovakia_10_Nha so 10_Dien1_Ke hoach 2010 (theo doi 11-8-2010) 3" xfId="2962"/>
    <cellStyle name="Dziesiętny_Invoices2001Slovakia_10_Nha so 10_Dien1_Ke hoach 2010 (theo doi 11-8-2010) 3" xfId="2963"/>
    <cellStyle name="Dziesietny_Invoices2001Slovakia_10_Nha so 10_Dien1_Ke hoach 2010 (theo doi 11-8-2010) 3 2" xfId="2964"/>
    <cellStyle name="Dziesiętny_Invoices2001Slovakia_10_Nha so 10_Dien1_Ke hoach 2010 (theo doi 11-8-2010) 3 2" xfId="2965"/>
    <cellStyle name="Dziesietny_Invoices2001Slovakia_10_Nha so 10_Dien1_Ke hoach 2010 (theo doi 11-8-2010) 4" xfId="2966"/>
    <cellStyle name="Dziesiętny_Invoices2001Slovakia_10_Nha so 10_Dien1_Ke hoach 2010 (theo doi 11-8-2010) 4" xfId="2967"/>
    <cellStyle name="Dziesietny_Invoices2001Slovakia_10_Nha so 10_Dien1_ke hoach dau thau 30-6-2010" xfId="2968"/>
    <cellStyle name="Dziesiętny_Invoices2001Slovakia_10_Nha so 10_Dien1_ke hoach dau thau 30-6-2010" xfId="2969"/>
    <cellStyle name="Dziesietny_Invoices2001Slovakia_10_Nha so 10_Dien1_ke hoach dau thau 30-6-2010 2" xfId="2970"/>
    <cellStyle name="Dziesiętny_Invoices2001Slovakia_10_Nha so 10_Dien1_ke hoach dau thau 30-6-2010 2" xfId="2971"/>
    <cellStyle name="Dziesietny_Invoices2001Slovakia_10_Nha so 10_Dien1_ke hoach dau thau 30-6-2010 2 2" xfId="2972"/>
    <cellStyle name="Dziesiętny_Invoices2001Slovakia_10_Nha so 10_Dien1_ke hoach dau thau 30-6-2010 2 2" xfId="2973"/>
    <cellStyle name="Dziesietny_Invoices2001Slovakia_10_Nha so 10_Dien1_ke hoach dau thau 30-6-2010 3" xfId="2974"/>
    <cellStyle name="Dziesiętny_Invoices2001Slovakia_10_Nha so 10_Dien1_ke hoach dau thau 30-6-2010 3" xfId="2975"/>
    <cellStyle name="Dziesietny_Invoices2001Slovakia_10_Nha so 10_Dien1_ke hoach dau thau 30-6-2010 3 2" xfId="2976"/>
    <cellStyle name="Dziesiętny_Invoices2001Slovakia_10_Nha so 10_Dien1_ke hoach dau thau 30-6-2010 3 2" xfId="2977"/>
    <cellStyle name="Dziesietny_Invoices2001Slovakia_10_Nha so 10_Dien1_ke hoach dau thau 30-6-2010 4" xfId="2978"/>
    <cellStyle name="Dziesiętny_Invoices2001Slovakia_10_Nha so 10_Dien1_ke hoach dau thau 30-6-2010 4" xfId="2979"/>
    <cellStyle name="Dziesietny_Invoices2001Slovakia_10_Nha so 10_Dien1_KH Von 2012 gui BKH 1" xfId="2980"/>
    <cellStyle name="Dziesiętny_Invoices2001Slovakia_10_Nha so 10_Dien1_KH Von 2012 gui BKH 1" xfId="2981"/>
    <cellStyle name="Dziesietny_Invoices2001Slovakia_10_Nha so 10_Dien1_KH Von 2012 gui BKH 1 2" xfId="2982"/>
    <cellStyle name="Dziesiętny_Invoices2001Slovakia_10_Nha so 10_Dien1_KH Von 2012 gui BKH 1 2" xfId="2983"/>
    <cellStyle name="Dziesietny_Invoices2001Slovakia_10_Nha so 10_Dien1_KH Von 2012 gui BKH 1 2 2" xfId="2984"/>
    <cellStyle name="Dziesiętny_Invoices2001Slovakia_10_Nha so 10_Dien1_KH Von 2012 gui BKH 1 2 2" xfId="2985"/>
    <cellStyle name="Dziesietny_Invoices2001Slovakia_10_Nha so 10_Dien1_KH Von 2012 gui BKH 1 3" xfId="2986"/>
    <cellStyle name="Dziesiętny_Invoices2001Slovakia_10_Nha so 10_Dien1_KH Von 2012 gui BKH 1 3" xfId="2987"/>
    <cellStyle name="Dziesietny_Invoices2001Slovakia_10_Nha so 10_Dien1_KH Von 2012 gui BKH 1 3 2" xfId="2988"/>
    <cellStyle name="Dziesiętny_Invoices2001Slovakia_10_Nha so 10_Dien1_KH Von 2012 gui BKH 1 3 2" xfId="2989"/>
    <cellStyle name="Dziesietny_Invoices2001Slovakia_10_Nha so 10_Dien1_KH Von 2012 gui BKH 1 4" xfId="8499"/>
    <cellStyle name="Dziesiętny_Invoices2001Slovakia_10_Nha so 10_Dien1_KH Von 2012 gui BKH 1 4" xfId="8500"/>
    <cellStyle name="Dziesietny_Invoices2001Slovakia_10_Nha so 10_Dien1_KH Von 2012 gui BKH 1_BIEU KE HOACH  2015 (KTN 6.11 sua)" xfId="2990"/>
    <cellStyle name="Dziesiętny_Invoices2001Slovakia_10_Nha so 10_Dien1_KH Von 2012 gui BKH 1_BIEU KE HOACH  2015 (KTN 6.11 sua)" xfId="2991"/>
    <cellStyle name="Dziesietny_Invoices2001Slovakia_10_Nha so 10_Dien1_QD ke hoach dau thau" xfId="2992"/>
    <cellStyle name="Dziesiętny_Invoices2001Slovakia_10_Nha so 10_Dien1_QD ke hoach dau thau" xfId="2993"/>
    <cellStyle name="Dziesietny_Invoices2001Slovakia_10_Nha so 10_Dien1_QD ke hoach dau thau 2" xfId="2994"/>
    <cellStyle name="Dziesiętny_Invoices2001Slovakia_10_Nha so 10_Dien1_QD ke hoach dau thau 2" xfId="2995"/>
    <cellStyle name="Dziesietny_Invoices2001Slovakia_10_Nha so 10_Dien1_QD ke hoach dau thau 2 2" xfId="2996"/>
    <cellStyle name="Dziesiętny_Invoices2001Slovakia_10_Nha so 10_Dien1_QD ke hoach dau thau 2 2" xfId="2997"/>
    <cellStyle name="Dziesietny_Invoices2001Slovakia_10_Nha so 10_Dien1_QD ke hoach dau thau 3" xfId="2998"/>
    <cellStyle name="Dziesiętny_Invoices2001Slovakia_10_Nha so 10_Dien1_QD ke hoach dau thau 3" xfId="2999"/>
    <cellStyle name="Dziesietny_Invoices2001Slovakia_10_Nha so 10_Dien1_QD ke hoach dau thau 3 2" xfId="3000"/>
    <cellStyle name="Dziesiętny_Invoices2001Slovakia_10_Nha so 10_Dien1_QD ke hoach dau thau 3 2" xfId="3001"/>
    <cellStyle name="Dziesietny_Invoices2001Slovakia_10_Nha so 10_Dien1_QD ke hoach dau thau 4" xfId="3002"/>
    <cellStyle name="Dziesiętny_Invoices2001Slovakia_10_Nha so 10_Dien1_QD ke hoach dau thau 4" xfId="3003"/>
    <cellStyle name="Dziesietny_Invoices2001Slovakia_10_Nha so 10_Dien1_tien luong" xfId="3004"/>
    <cellStyle name="Dziesiętny_Invoices2001Slovakia_10_Nha so 10_Dien1_tien luong" xfId="3005"/>
    <cellStyle name="Dziesietny_Invoices2001Slovakia_10_Nha so 10_Dien1_Tien luong chuan 01" xfId="3006"/>
    <cellStyle name="Dziesiętny_Invoices2001Slovakia_10_Nha so 10_Dien1_Tien luong chuan 01" xfId="3007"/>
    <cellStyle name="Dziesietny_Invoices2001Slovakia_10_Nha so 10_Dien1_tinh toan hoang ha" xfId="3008"/>
    <cellStyle name="Dziesiętny_Invoices2001Slovakia_10_Nha so 10_Dien1_tinh toan hoang ha" xfId="3009"/>
    <cellStyle name="Dziesietny_Invoices2001Slovakia_10_Nha so 10_Dien1_tinh toan hoang ha 2" xfId="3010"/>
    <cellStyle name="Dziesiętny_Invoices2001Slovakia_10_Nha so 10_Dien1_tinh toan hoang ha 2" xfId="3011"/>
    <cellStyle name="Dziesietny_Invoices2001Slovakia_10_Nha so 10_Dien1_tinh toan hoang ha 2 2" xfId="3012"/>
    <cellStyle name="Dziesiętny_Invoices2001Slovakia_10_Nha so 10_Dien1_tinh toan hoang ha 2 2" xfId="3013"/>
    <cellStyle name="Dziesietny_Invoices2001Slovakia_10_Nha so 10_Dien1_tinh toan hoang ha 3" xfId="3014"/>
    <cellStyle name="Dziesiętny_Invoices2001Slovakia_10_Nha so 10_Dien1_tinh toan hoang ha 3" xfId="3015"/>
    <cellStyle name="Dziesietny_Invoices2001Slovakia_10_Nha so 10_Dien1_tinh toan hoang ha 3 2" xfId="3016"/>
    <cellStyle name="Dziesiętny_Invoices2001Slovakia_10_Nha so 10_Dien1_tinh toan hoang ha 3 2" xfId="3017"/>
    <cellStyle name="Dziesietny_Invoices2001Slovakia_10_Nha so 10_Dien1_tinh toan hoang ha 4" xfId="3018"/>
    <cellStyle name="Dziesiętny_Invoices2001Slovakia_10_Nha so 10_Dien1_tinh toan hoang ha 4" xfId="3019"/>
    <cellStyle name="Dziesietny_Invoices2001Slovakia_10_Nha so 10_Dien1_Tong von ĐTPT" xfId="3020"/>
    <cellStyle name="Dziesiętny_Invoices2001Slovakia_10_Nha so 10_Dien1_Tong von ĐTPT" xfId="3021"/>
    <cellStyle name="Dziesietny_Invoices2001Slovakia_10_Nha so 10_Dien1_Tong von ĐTPT 2" xfId="3022"/>
    <cellStyle name="Dziesiętny_Invoices2001Slovakia_10_Nha so 10_Dien1_Tong von ĐTPT 2" xfId="3023"/>
    <cellStyle name="Dziesietny_Invoices2001Slovakia_10_Nha so 10_Dien1_Tong von ĐTPT 2 2" xfId="3024"/>
    <cellStyle name="Dziesiętny_Invoices2001Slovakia_10_Nha so 10_Dien1_Tong von ĐTPT 2 2" xfId="3025"/>
    <cellStyle name="Dziesietny_Invoices2001Slovakia_10_Nha so 10_Dien1_Tong von ĐTPT 3" xfId="3026"/>
    <cellStyle name="Dziesiętny_Invoices2001Slovakia_10_Nha so 10_Dien1_Tong von ĐTPT 3" xfId="3027"/>
    <cellStyle name="Dziesietny_Invoices2001Slovakia_10_Nha so 10_Dien1_Tong von ĐTPT 3 2" xfId="3028"/>
    <cellStyle name="Dziesiętny_Invoices2001Slovakia_10_Nha so 10_Dien1_Tong von ĐTPT 3 2" xfId="3029"/>
    <cellStyle name="Dziesietny_Invoices2001Slovakia_10_Nha so 10_Dien1_Tong von ĐTPT 4" xfId="3030"/>
    <cellStyle name="Dziesiętny_Invoices2001Slovakia_10_Nha so 10_Dien1_Tong von ĐTPT 4" xfId="3031"/>
    <cellStyle name="Dziesietny_Invoices2001Slovakia_bang so sanh gia tri" xfId="3032"/>
    <cellStyle name="Dziesiętny_Invoices2001Slovakia_bao_cao_TH_th_cong_tac_dau_thau_-_ngay251209" xfId="3033"/>
    <cellStyle name="Dziesietny_Invoices2001Slovakia_bieu tong hop lai kh von 2011 gui phong TH-KTDN" xfId="3034"/>
    <cellStyle name="Dziesiętny_Invoices2001Slovakia_bieu tong hop lai kh von 2011 gui phong TH-KTDN" xfId="3035"/>
    <cellStyle name="Dziesietny_Invoices2001Slovakia_bieu tong hop lai kh von 2011 gui phong TH-KTDN 2" xfId="3036"/>
    <cellStyle name="Dziesiętny_Invoices2001Slovakia_bieu tong hop lai kh von 2011 gui phong TH-KTDN 2" xfId="3037"/>
    <cellStyle name="Dziesietny_Invoices2001Slovakia_bieu tong hop lai kh von 2011 gui phong TH-KTDN 2 2" xfId="3038"/>
    <cellStyle name="Dziesiętny_Invoices2001Slovakia_bieu tong hop lai kh von 2011 gui phong TH-KTDN 2 2" xfId="3039"/>
    <cellStyle name="Dziesietny_Invoices2001Slovakia_bieu tong hop lai kh von 2011 gui phong TH-KTDN 3" xfId="3040"/>
    <cellStyle name="Dziesiętny_Invoices2001Slovakia_bieu tong hop lai kh von 2011 gui phong TH-KTDN 3" xfId="3041"/>
    <cellStyle name="Dziesietny_Invoices2001Slovakia_bieu tong hop lai kh von 2011 gui phong TH-KTDN 3 2" xfId="3042"/>
    <cellStyle name="Dziesiętny_Invoices2001Slovakia_bieu tong hop lai kh von 2011 gui phong TH-KTDN 3 2" xfId="3043"/>
    <cellStyle name="Dziesietny_Invoices2001Slovakia_bieu tong hop lai kh von 2011 gui phong TH-KTDN 4" xfId="8501"/>
    <cellStyle name="Dziesiętny_Invoices2001Slovakia_bieu tong hop lai kh von 2011 gui phong TH-KTDN 4" xfId="8502"/>
    <cellStyle name="Dziesietny_Invoices2001Slovakia_bieu tong hop lai kh von 2011 gui phong TH-KTDN_BIEU KE HOACH  2015 (KTN 6.11 sua)" xfId="3044"/>
    <cellStyle name="Dziesiętny_Invoices2001Slovakia_bieu tong hop lai kh von 2011 gui phong TH-KTDN_BIEU KE HOACH  2015 (KTN 6.11 sua)" xfId="3045"/>
    <cellStyle name="Dziesietny_Invoices2001Slovakia_BIỂU TỔNG HỢP LẦN CUỐI SỬA THEO NGHI QUYẾT SỐ 81" xfId="3046"/>
    <cellStyle name="Dziesiętny_Invoices2001Slovakia_Book1" xfId="3047"/>
    <cellStyle name="Dziesietny_Invoices2001Slovakia_Book1 2" xfId="8503"/>
    <cellStyle name="Dziesiętny_Invoices2001Slovakia_Book1 2" xfId="8504"/>
    <cellStyle name="Dziesietny_Invoices2001Slovakia_Book1 3" xfId="8505"/>
    <cellStyle name="Dziesiętny_Invoices2001Slovakia_Book1 3" xfId="8506"/>
    <cellStyle name="Dziesietny_Invoices2001Slovakia_Book1 4" xfId="8507"/>
    <cellStyle name="Dziesiętny_Invoices2001Slovakia_Book1 4" xfId="8508"/>
    <cellStyle name="Dziesietny_Invoices2001Slovakia_Book1_1" xfId="3048"/>
    <cellStyle name="Dziesiętny_Invoices2001Slovakia_Book1_1" xfId="3049"/>
    <cellStyle name="Dziesietny_Invoices2001Slovakia_Book1_1 2" xfId="3050"/>
    <cellStyle name="Dziesiętny_Invoices2001Slovakia_Book1_1 2" xfId="3051"/>
    <cellStyle name="Dziesietny_Invoices2001Slovakia_Book1_1 3" xfId="3052"/>
    <cellStyle name="Dziesiętny_Invoices2001Slovakia_Book1_1 3" xfId="3053"/>
    <cellStyle name="Dziesietny_Invoices2001Slovakia_Book1_1 4" xfId="3054"/>
    <cellStyle name="Dziesiętny_Invoices2001Slovakia_Book1_1 4" xfId="3055"/>
    <cellStyle name="Dziesietny_Invoices2001Slovakia_Book1_1_Bao cao danh muc cac cong trinh tren dia ban huyen 4-2010" xfId="3056"/>
    <cellStyle name="Dziesiętny_Invoices2001Slovakia_Book1_1_Bao cao danh muc cac cong trinh tren dia ban huyen 4-2010" xfId="3057"/>
    <cellStyle name="Dziesietny_Invoices2001Slovakia_Book1_1_bieu ke hoach dau thau" xfId="3058"/>
    <cellStyle name="Dziesiętny_Invoices2001Slovakia_Book1_1_bieu ke hoach dau thau" xfId="3059"/>
    <cellStyle name="Dziesietny_Invoices2001Slovakia_Book1_1_bieu ke hoach dau thau 2" xfId="3060"/>
    <cellStyle name="Dziesiętny_Invoices2001Slovakia_Book1_1_bieu ke hoach dau thau 2" xfId="3061"/>
    <cellStyle name="Dziesietny_Invoices2001Slovakia_Book1_1_bieu ke hoach dau thau 2 2" xfId="3062"/>
    <cellStyle name="Dziesiętny_Invoices2001Slovakia_Book1_1_bieu ke hoach dau thau 2 2" xfId="3063"/>
    <cellStyle name="Dziesietny_Invoices2001Slovakia_Book1_1_bieu ke hoach dau thau 3" xfId="3064"/>
    <cellStyle name="Dziesiętny_Invoices2001Slovakia_Book1_1_bieu ke hoach dau thau 3" xfId="3065"/>
    <cellStyle name="Dziesietny_Invoices2001Slovakia_Book1_1_bieu ke hoach dau thau 3 2" xfId="3066"/>
    <cellStyle name="Dziesiętny_Invoices2001Slovakia_Book1_1_bieu ke hoach dau thau 3 2" xfId="3067"/>
    <cellStyle name="Dziesietny_Invoices2001Slovakia_Book1_1_bieu ke hoach dau thau 4" xfId="3068"/>
    <cellStyle name="Dziesiętny_Invoices2001Slovakia_Book1_1_bieu ke hoach dau thau 4" xfId="3069"/>
    <cellStyle name="Dziesietny_Invoices2001Slovakia_Book1_1_bieu ke hoach dau thau truong mam non SKH" xfId="3070"/>
    <cellStyle name="Dziesiętny_Invoices2001Slovakia_Book1_1_bieu ke hoach dau thau truong mam non SKH" xfId="3071"/>
    <cellStyle name="Dziesietny_Invoices2001Slovakia_Book1_1_bieu ke hoach dau thau truong mam non SKH 2" xfId="3072"/>
    <cellStyle name="Dziesiętny_Invoices2001Slovakia_Book1_1_bieu ke hoach dau thau truong mam non SKH 2" xfId="3073"/>
    <cellStyle name="Dziesietny_Invoices2001Slovakia_Book1_1_bieu ke hoach dau thau truong mam non SKH 2 2" xfId="3074"/>
    <cellStyle name="Dziesiętny_Invoices2001Slovakia_Book1_1_bieu ke hoach dau thau truong mam non SKH 2 2" xfId="3075"/>
    <cellStyle name="Dziesietny_Invoices2001Slovakia_Book1_1_bieu ke hoach dau thau truong mam non SKH 3" xfId="3076"/>
    <cellStyle name="Dziesiętny_Invoices2001Slovakia_Book1_1_bieu ke hoach dau thau truong mam non SKH 3" xfId="3077"/>
    <cellStyle name="Dziesietny_Invoices2001Slovakia_Book1_1_bieu ke hoach dau thau truong mam non SKH 3 2" xfId="3078"/>
    <cellStyle name="Dziesiętny_Invoices2001Slovakia_Book1_1_bieu ke hoach dau thau truong mam non SKH 3 2" xfId="3079"/>
    <cellStyle name="Dziesietny_Invoices2001Slovakia_Book1_1_bieu ke hoach dau thau truong mam non SKH 4" xfId="3080"/>
    <cellStyle name="Dziesiętny_Invoices2001Slovakia_Book1_1_bieu ke hoach dau thau truong mam non SKH 4" xfId="3081"/>
    <cellStyle name="Dziesietny_Invoices2001Slovakia_Book1_1_bieu tong hop lai kh von 2011 gui phong TH-KTDN" xfId="3082"/>
    <cellStyle name="Dziesiętny_Invoices2001Slovakia_Book1_1_bieu tong hop lai kh von 2011 gui phong TH-KTDN" xfId="3083"/>
    <cellStyle name="Dziesietny_Invoices2001Slovakia_Book1_1_bieu tong hop lai kh von 2011 gui phong TH-KTDN 2" xfId="3084"/>
    <cellStyle name="Dziesiętny_Invoices2001Slovakia_Book1_1_bieu tong hop lai kh von 2011 gui phong TH-KTDN 2" xfId="3085"/>
    <cellStyle name="Dziesietny_Invoices2001Slovakia_Book1_1_bieu tong hop lai kh von 2011 gui phong TH-KTDN 2 2" xfId="3086"/>
    <cellStyle name="Dziesiętny_Invoices2001Slovakia_Book1_1_bieu tong hop lai kh von 2011 gui phong TH-KTDN 2 2" xfId="3087"/>
    <cellStyle name="Dziesietny_Invoices2001Slovakia_Book1_1_bieu tong hop lai kh von 2011 gui phong TH-KTDN 3" xfId="3088"/>
    <cellStyle name="Dziesiętny_Invoices2001Slovakia_Book1_1_bieu tong hop lai kh von 2011 gui phong TH-KTDN 3" xfId="3089"/>
    <cellStyle name="Dziesietny_Invoices2001Slovakia_Book1_1_bieu tong hop lai kh von 2011 gui phong TH-KTDN 3 2" xfId="3090"/>
    <cellStyle name="Dziesiętny_Invoices2001Slovakia_Book1_1_bieu tong hop lai kh von 2011 gui phong TH-KTDN 3 2" xfId="3091"/>
    <cellStyle name="Dziesietny_Invoices2001Slovakia_Book1_1_bieu tong hop lai kh von 2011 gui phong TH-KTDN 4" xfId="8509"/>
    <cellStyle name="Dziesiętny_Invoices2001Slovakia_Book1_1_bieu tong hop lai kh von 2011 gui phong TH-KTDN 4" xfId="8510"/>
    <cellStyle name="Dziesietny_Invoices2001Slovakia_Book1_1_bieu tong hop lai kh von 2011 gui phong TH-KTDN_BIEU KE HOACH  2015 (KTN 6.11 sua)" xfId="3092"/>
    <cellStyle name="Dziesiętny_Invoices2001Slovakia_Book1_1_bieu tong hop lai kh von 2011 gui phong TH-KTDN_BIEU KE HOACH  2015 (KTN 6.11 sua)" xfId="3093"/>
    <cellStyle name="Dziesietny_Invoices2001Slovakia_Book1_1_Book1" xfId="3094"/>
    <cellStyle name="Dziesiętny_Invoices2001Slovakia_Book1_1_Book1" xfId="3095"/>
    <cellStyle name="Dziesietny_Invoices2001Slovakia_Book1_1_Book1 2" xfId="8511"/>
    <cellStyle name="Dziesiętny_Invoices2001Slovakia_Book1_1_Book1 2" xfId="8512"/>
    <cellStyle name="Dziesietny_Invoices2001Slovakia_Book1_1_Book1 3" xfId="8513"/>
    <cellStyle name="Dziesiętny_Invoices2001Slovakia_Book1_1_Book1 3" xfId="8514"/>
    <cellStyle name="Dziesietny_Invoices2001Slovakia_Book1_1_Book1 4" xfId="8515"/>
    <cellStyle name="Dziesiętny_Invoices2001Slovakia_Book1_1_Book1 4" xfId="8516"/>
    <cellStyle name="Dziesietny_Invoices2001Slovakia_Book1_1_Book1_1" xfId="3096"/>
    <cellStyle name="Dziesiętny_Invoices2001Slovakia_Book1_1_Book1_1" xfId="3097"/>
    <cellStyle name="Dziesietny_Invoices2001Slovakia_Book1_1_Book1_1 2" xfId="3098"/>
    <cellStyle name="Dziesiętny_Invoices2001Slovakia_Book1_1_Book1_1 2" xfId="3099"/>
    <cellStyle name="Dziesietny_Invoices2001Slovakia_Book1_1_Book1_1 2 2" xfId="3100"/>
    <cellStyle name="Dziesiętny_Invoices2001Slovakia_Book1_1_Book1_1 2 2" xfId="3101"/>
    <cellStyle name="Dziesietny_Invoices2001Slovakia_Book1_1_Book1_1 3" xfId="3102"/>
    <cellStyle name="Dziesiętny_Invoices2001Slovakia_Book1_1_Book1_1 3" xfId="3103"/>
    <cellStyle name="Dziesietny_Invoices2001Slovakia_Book1_1_Book1_1 3 2" xfId="3104"/>
    <cellStyle name="Dziesiętny_Invoices2001Slovakia_Book1_1_Book1_1 3 2" xfId="3105"/>
    <cellStyle name="Dziesietny_Invoices2001Slovakia_Book1_1_Book1_1 4" xfId="3106"/>
    <cellStyle name="Dziesiętny_Invoices2001Slovakia_Book1_1_Book1_1 4" xfId="3107"/>
    <cellStyle name="Dziesietny_Invoices2001Slovakia_Book1_1_Book1_1_DTTD chieng chan Tham lai 29-9-2009" xfId="3108"/>
    <cellStyle name="Dziesiętny_Invoices2001Slovakia_Book1_1_Book1_1_DTTD chieng chan Tham lai 29-9-2009" xfId="3109"/>
    <cellStyle name="Dziesietny_Invoices2001Slovakia_Book1_1_Book1_1_DTTD chieng chan Tham lai 29-9-2009 2" xfId="3110"/>
    <cellStyle name="Dziesiętny_Invoices2001Slovakia_Book1_1_Book1_1_DTTD chieng chan Tham lai 29-9-2009 2" xfId="3111"/>
    <cellStyle name="Dziesietny_Invoices2001Slovakia_Book1_1_Book1_1_DTTD chieng chan Tham lai 29-9-2009 2 2" xfId="3112"/>
    <cellStyle name="Dziesiętny_Invoices2001Slovakia_Book1_1_Book1_1_DTTD chieng chan Tham lai 29-9-2009 2 2" xfId="3113"/>
    <cellStyle name="Dziesietny_Invoices2001Slovakia_Book1_1_Book1_1_DTTD chieng chan Tham lai 29-9-2009 3" xfId="3114"/>
    <cellStyle name="Dziesiętny_Invoices2001Slovakia_Book1_1_Book1_1_DTTD chieng chan Tham lai 29-9-2009 3" xfId="3115"/>
    <cellStyle name="Dziesietny_Invoices2001Slovakia_Book1_1_Book1_1_DTTD chieng chan Tham lai 29-9-2009 3 2" xfId="3116"/>
    <cellStyle name="Dziesiętny_Invoices2001Slovakia_Book1_1_Book1_1_DTTD chieng chan Tham lai 29-9-2009 3 2" xfId="3117"/>
    <cellStyle name="Dziesietny_Invoices2001Slovakia_Book1_1_Book1_1_DTTD chieng chan Tham lai 29-9-2009 4" xfId="3118"/>
    <cellStyle name="Dziesiętny_Invoices2001Slovakia_Book1_1_Book1_1_DTTD chieng chan Tham lai 29-9-2009 4" xfId="3119"/>
    <cellStyle name="Dziesietny_Invoices2001Slovakia_Book1_1_Book1_1_Ke hoach 2010 (theo doi 11-8-2010)" xfId="3120"/>
    <cellStyle name="Dziesiętny_Invoices2001Slovakia_Book1_1_Book1_1_Ke hoach 2010 (theo doi 11-8-2010)" xfId="3121"/>
    <cellStyle name="Dziesietny_Invoices2001Slovakia_Book1_1_Book1_1_Ke hoach 2010 (theo doi 11-8-2010) 2" xfId="3122"/>
    <cellStyle name="Dziesiętny_Invoices2001Slovakia_Book1_1_Book1_1_Ke hoach 2010 (theo doi 11-8-2010) 2" xfId="3123"/>
    <cellStyle name="Dziesietny_Invoices2001Slovakia_Book1_1_Book1_1_Ke hoach 2010 (theo doi 11-8-2010) 2 2" xfId="3124"/>
    <cellStyle name="Dziesiętny_Invoices2001Slovakia_Book1_1_Book1_1_Ke hoach 2010 (theo doi 11-8-2010) 2 2" xfId="3125"/>
    <cellStyle name="Dziesietny_Invoices2001Slovakia_Book1_1_Book1_1_Ke hoach 2010 (theo doi 11-8-2010) 3" xfId="3126"/>
    <cellStyle name="Dziesiętny_Invoices2001Slovakia_Book1_1_Book1_1_Ke hoach 2010 (theo doi 11-8-2010) 3" xfId="3127"/>
    <cellStyle name="Dziesietny_Invoices2001Slovakia_Book1_1_Book1_1_Ke hoach 2010 (theo doi 11-8-2010) 3 2" xfId="3128"/>
    <cellStyle name="Dziesiętny_Invoices2001Slovakia_Book1_1_Book1_1_Ke hoach 2010 (theo doi 11-8-2010) 3 2" xfId="3129"/>
    <cellStyle name="Dziesietny_Invoices2001Slovakia_Book1_1_Book1_1_Ke hoach 2010 (theo doi 11-8-2010) 4" xfId="8517"/>
    <cellStyle name="Dziesiętny_Invoices2001Slovakia_Book1_1_Book1_1_Ke hoach 2010 (theo doi 11-8-2010) 4" xfId="8518"/>
    <cellStyle name="Dziesietny_Invoices2001Slovakia_Book1_1_Book1_1_Ke hoach 2010 (theo doi 11-8-2010)_BIEU KE HOACH  2015 (KTN 6.11 sua)" xfId="3130"/>
    <cellStyle name="Dziesiętny_Invoices2001Slovakia_Book1_1_Book1_1_Ke hoach 2010 (theo doi 11-8-2010)_BIEU KE HOACH  2015 (KTN 6.11 sua)" xfId="3131"/>
    <cellStyle name="Dziesietny_Invoices2001Slovakia_Book1_1_Book1_1_ke hoach dau thau 30-6-2010" xfId="3132"/>
    <cellStyle name="Dziesiętny_Invoices2001Slovakia_Book1_1_Book1_1_ke hoach dau thau 30-6-2010" xfId="3133"/>
    <cellStyle name="Dziesietny_Invoices2001Slovakia_Book1_1_Book1_1_ke hoach dau thau 30-6-2010 2" xfId="3134"/>
    <cellStyle name="Dziesiętny_Invoices2001Slovakia_Book1_1_Book1_1_ke hoach dau thau 30-6-2010 2" xfId="3135"/>
    <cellStyle name="Dziesietny_Invoices2001Slovakia_Book1_1_Book1_1_ke hoach dau thau 30-6-2010 2 2" xfId="3136"/>
    <cellStyle name="Dziesiętny_Invoices2001Slovakia_Book1_1_Book1_1_ke hoach dau thau 30-6-2010 2 2" xfId="3137"/>
    <cellStyle name="Dziesietny_Invoices2001Slovakia_Book1_1_Book1_1_ke hoach dau thau 30-6-2010 3" xfId="3138"/>
    <cellStyle name="Dziesiętny_Invoices2001Slovakia_Book1_1_Book1_1_ke hoach dau thau 30-6-2010 3" xfId="3139"/>
    <cellStyle name="Dziesietny_Invoices2001Slovakia_Book1_1_Book1_1_ke hoach dau thau 30-6-2010 3 2" xfId="3140"/>
    <cellStyle name="Dziesiętny_Invoices2001Slovakia_Book1_1_Book1_1_ke hoach dau thau 30-6-2010 3 2" xfId="3141"/>
    <cellStyle name="Dziesietny_Invoices2001Slovakia_Book1_1_Book1_1_ke hoach dau thau 30-6-2010 4" xfId="8519"/>
    <cellStyle name="Dziesiętny_Invoices2001Slovakia_Book1_1_Book1_1_ke hoach dau thau 30-6-2010 4" xfId="8520"/>
    <cellStyle name="Dziesietny_Invoices2001Slovakia_Book1_1_Book1_1_ke hoach dau thau 30-6-2010_BIEU KE HOACH  2015 (KTN 6.11 sua)" xfId="3142"/>
    <cellStyle name="Dziesiętny_Invoices2001Slovakia_Book1_1_Book1_1_ke hoach dau thau 30-6-2010_BIEU KE HOACH  2015 (KTN 6.11 sua)" xfId="3143"/>
    <cellStyle name="Dziesietny_Invoices2001Slovakia_Book1_1_Book1_2" xfId="3144"/>
    <cellStyle name="Dziesiętny_Invoices2001Slovakia_Book1_1_Book1_2" xfId="3145"/>
    <cellStyle name="Dziesietny_Invoices2001Slovakia_Book1_1_Book1_2_ke hoach dau thau 30-6-2010" xfId="3146"/>
    <cellStyle name="Dziesiętny_Invoices2001Slovakia_Book1_1_Book1_2_ke hoach dau thau 30-6-2010" xfId="3147"/>
    <cellStyle name="Dziesietny_Invoices2001Slovakia_Book1_1_Book1_2_ke hoach dau thau 30-6-2010 2" xfId="3148"/>
    <cellStyle name="Dziesiętny_Invoices2001Slovakia_Book1_1_Book1_2_ke hoach dau thau 30-6-2010 2" xfId="3149"/>
    <cellStyle name="Dziesietny_Invoices2001Slovakia_Book1_1_Book1_2_ke hoach dau thau 30-6-2010 2 2" xfId="3150"/>
    <cellStyle name="Dziesiętny_Invoices2001Slovakia_Book1_1_Book1_2_ke hoach dau thau 30-6-2010 2 2" xfId="3151"/>
    <cellStyle name="Dziesietny_Invoices2001Slovakia_Book1_1_Book1_2_ke hoach dau thau 30-6-2010 3" xfId="3152"/>
    <cellStyle name="Dziesiętny_Invoices2001Slovakia_Book1_1_Book1_2_ke hoach dau thau 30-6-2010 3" xfId="3153"/>
    <cellStyle name="Dziesietny_Invoices2001Slovakia_Book1_1_Book1_2_ke hoach dau thau 30-6-2010 3 2" xfId="3154"/>
    <cellStyle name="Dziesiętny_Invoices2001Slovakia_Book1_1_Book1_2_ke hoach dau thau 30-6-2010 3 2" xfId="3155"/>
    <cellStyle name="Dziesietny_Invoices2001Slovakia_Book1_1_Book1_2_ke hoach dau thau 30-6-2010 4" xfId="3156"/>
    <cellStyle name="Dziesiętny_Invoices2001Slovakia_Book1_1_Book1_2_ke hoach dau thau 30-6-2010 4" xfId="3157"/>
    <cellStyle name="Dziesietny_Invoices2001Slovakia_Book1_1_Book1_3" xfId="3158"/>
    <cellStyle name="Dziesiętny_Invoices2001Slovakia_Book1_1_Book1_3" xfId="3159"/>
    <cellStyle name="Dziesietny_Invoices2001Slovakia_Book1_1_Book1_Bao cao danh muc cac cong trinh tren dia ban huyen 4-2010" xfId="3160"/>
    <cellStyle name="Dziesiętny_Invoices2001Slovakia_Book1_1_Book1_Bao cao danh muc cac cong trinh tren dia ban huyen 4-2010" xfId="3161"/>
    <cellStyle name="Dziesietny_Invoices2001Slovakia_Book1_1_Book1_bieu ke hoach dau thau" xfId="3162"/>
    <cellStyle name="Dziesiętny_Invoices2001Slovakia_Book1_1_Book1_bieu ke hoach dau thau" xfId="3163"/>
    <cellStyle name="Dziesietny_Invoices2001Slovakia_Book1_1_Book1_bieu ke hoach dau thau 2" xfId="3164"/>
    <cellStyle name="Dziesiętny_Invoices2001Slovakia_Book1_1_Book1_bieu ke hoach dau thau 2" xfId="3165"/>
    <cellStyle name="Dziesietny_Invoices2001Slovakia_Book1_1_Book1_bieu ke hoach dau thau 2 2" xfId="3166"/>
    <cellStyle name="Dziesiętny_Invoices2001Slovakia_Book1_1_Book1_bieu ke hoach dau thau 2 2" xfId="3167"/>
    <cellStyle name="Dziesietny_Invoices2001Slovakia_Book1_1_Book1_bieu ke hoach dau thau 3" xfId="3168"/>
    <cellStyle name="Dziesiętny_Invoices2001Slovakia_Book1_1_Book1_bieu ke hoach dau thau 3" xfId="3169"/>
    <cellStyle name="Dziesietny_Invoices2001Slovakia_Book1_1_Book1_bieu ke hoach dau thau 3 2" xfId="3170"/>
    <cellStyle name="Dziesiętny_Invoices2001Slovakia_Book1_1_Book1_bieu ke hoach dau thau 3 2" xfId="3171"/>
    <cellStyle name="Dziesietny_Invoices2001Slovakia_Book1_1_Book1_bieu ke hoach dau thau 4" xfId="8521"/>
    <cellStyle name="Dziesiętny_Invoices2001Slovakia_Book1_1_Book1_bieu ke hoach dau thau 4" xfId="8522"/>
    <cellStyle name="Dziesietny_Invoices2001Slovakia_Book1_1_Book1_bieu ke hoach dau thau truong mam non SKH" xfId="3172"/>
    <cellStyle name="Dziesiętny_Invoices2001Slovakia_Book1_1_Book1_bieu ke hoach dau thau truong mam non SKH" xfId="3173"/>
    <cellStyle name="Dziesietny_Invoices2001Slovakia_Book1_1_Book1_bieu ke hoach dau thau truong mam non SKH 2" xfId="3174"/>
    <cellStyle name="Dziesiętny_Invoices2001Slovakia_Book1_1_Book1_bieu ke hoach dau thau truong mam non SKH 2" xfId="3175"/>
    <cellStyle name="Dziesietny_Invoices2001Slovakia_Book1_1_Book1_bieu ke hoach dau thau truong mam non SKH 2 2" xfId="3176"/>
    <cellStyle name="Dziesiętny_Invoices2001Slovakia_Book1_1_Book1_bieu ke hoach dau thau truong mam non SKH 2 2" xfId="3177"/>
    <cellStyle name="Dziesietny_Invoices2001Slovakia_Book1_1_Book1_bieu ke hoach dau thau truong mam non SKH 3" xfId="3178"/>
    <cellStyle name="Dziesiętny_Invoices2001Slovakia_Book1_1_Book1_bieu ke hoach dau thau truong mam non SKH 3" xfId="3179"/>
    <cellStyle name="Dziesietny_Invoices2001Slovakia_Book1_1_Book1_bieu ke hoach dau thau truong mam non SKH 3 2" xfId="3180"/>
    <cellStyle name="Dziesiętny_Invoices2001Slovakia_Book1_1_Book1_bieu ke hoach dau thau truong mam non SKH 3 2" xfId="3181"/>
    <cellStyle name="Dziesietny_Invoices2001Slovakia_Book1_1_Book1_bieu ke hoach dau thau truong mam non SKH 4" xfId="8523"/>
    <cellStyle name="Dziesiętny_Invoices2001Slovakia_Book1_1_Book1_bieu ke hoach dau thau truong mam non SKH 4" xfId="8524"/>
    <cellStyle name="Dziesietny_Invoices2001Slovakia_Book1_1_Book1_bieu tong hop lai kh von 2011 gui phong TH-KTDN" xfId="3182"/>
    <cellStyle name="Dziesiętny_Invoices2001Slovakia_Book1_1_Book1_bieu tong hop lai kh von 2011 gui phong TH-KTDN" xfId="3183"/>
    <cellStyle name="Dziesietny_Invoices2001Slovakia_Book1_1_Book1_bieu tong hop lai kh von 2011 gui phong TH-KTDN 2" xfId="3184"/>
    <cellStyle name="Dziesiętny_Invoices2001Slovakia_Book1_1_Book1_bieu tong hop lai kh von 2011 gui phong TH-KTDN 2" xfId="3185"/>
    <cellStyle name="Dziesietny_Invoices2001Slovakia_Book1_1_Book1_bieu tong hop lai kh von 2011 gui phong TH-KTDN 2 2" xfId="3186"/>
    <cellStyle name="Dziesiętny_Invoices2001Slovakia_Book1_1_Book1_bieu tong hop lai kh von 2011 gui phong TH-KTDN 2 2" xfId="3187"/>
    <cellStyle name="Dziesietny_Invoices2001Slovakia_Book1_1_Book1_bieu tong hop lai kh von 2011 gui phong TH-KTDN 3" xfId="3188"/>
    <cellStyle name="Dziesiętny_Invoices2001Slovakia_Book1_1_Book1_bieu tong hop lai kh von 2011 gui phong TH-KTDN 3" xfId="3189"/>
    <cellStyle name="Dziesietny_Invoices2001Slovakia_Book1_1_Book1_bieu tong hop lai kh von 2011 gui phong TH-KTDN 3 2" xfId="3190"/>
    <cellStyle name="Dziesiętny_Invoices2001Slovakia_Book1_1_Book1_bieu tong hop lai kh von 2011 gui phong TH-KTDN 3 2" xfId="3191"/>
    <cellStyle name="Dziesietny_Invoices2001Slovakia_Book1_1_Book1_bieu tong hop lai kh von 2011 gui phong TH-KTDN 4" xfId="8525"/>
    <cellStyle name="Dziesiętny_Invoices2001Slovakia_Book1_1_Book1_bieu tong hop lai kh von 2011 gui phong TH-KTDN 4" xfId="8526"/>
    <cellStyle name="Dziesietny_Invoices2001Slovakia_Book1_1_Book1_bieu tong hop lai kh von 2011 gui phong TH-KTDN_BIEU KE HOACH  2015 (KTN 6.11 sua)" xfId="3192"/>
    <cellStyle name="Dziesiętny_Invoices2001Slovakia_Book1_1_Book1_bieu tong hop lai kh von 2011 gui phong TH-KTDN_BIEU KE HOACH  2015 (KTN 6.11 sua)" xfId="3193"/>
    <cellStyle name="Dziesietny_Invoices2001Slovakia_Book1_1_Book1_Book1" xfId="3194"/>
    <cellStyle name="Dziesiętny_Invoices2001Slovakia_Book1_1_Book1_Book1" xfId="3195"/>
    <cellStyle name="Dziesietny_Invoices2001Slovakia_Book1_1_Book1_Book1 2" xfId="3196"/>
    <cellStyle name="Dziesiętny_Invoices2001Slovakia_Book1_1_Book1_Book1 2" xfId="3197"/>
    <cellStyle name="Dziesietny_Invoices2001Slovakia_Book1_1_Book1_Book1 2 2" xfId="3198"/>
    <cellStyle name="Dziesiętny_Invoices2001Slovakia_Book1_1_Book1_Book1 2 2" xfId="3199"/>
    <cellStyle name="Dziesietny_Invoices2001Slovakia_Book1_1_Book1_Book1 3" xfId="3200"/>
    <cellStyle name="Dziesiętny_Invoices2001Slovakia_Book1_1_Book1_Book1 3" xfId="3201"/>
    <cellStyle name="Dziesietny_Invoices2001Slovakia_Book1_1_Book1_Book1 3 2" xfId="3202"/>
    <cellStyle name="Dziesiętny_Invoices2001Slovakia_Book1_1_Book1_Book1 3 2" xfId="3203"/>
    <cellStyle name="Dziesietny_Invoices2001Slovakia_Book1_1_Book1_Book1 4" xfId="8527"/>
    <cellStyle name="Dziesiętny_Invoices2001Slovakia_Book1_1_Book1_Book1 4" xfId="8528"/>
    <cellStyle name="Dziesietny_Invoices2001Slovakia_Book1_1_Book1_Book1_1" xfId="3204"/>
    <cellStyle name="Dziesiętny_Invoices2001Slovakia_Book1_1_Book1_Book1_1" xfId="3205"/>
    <cellStyle name="Dziesietny_Invoices2001Slovakia_Book1_1_Book1_Book1_1 2" xfId="3206"/>
    <cellStyle name="Dziesiętny_Invoices2001Slovakia_Book1_1_Book1_Book1_1 2" xfId="3207"/>
    <cellStyle name="Dziesietny_Invoices2001Slovakia_Book1_1_Book1_Book1_1 2 2" xfId="3208"/>
    <cellStyle name="Dziesiętny_Invoices2001Slovakia_Book1_1_Book1_Book1_1 2 2" xfId="3209"/>
    <cellStyle name="Dziesietny_Invoices2001Slovakia_Book1_1_Book1_Book1_1 3" xfId="3210"/>
    <cellStyle name="Dziesiętny_Invoices2001Slovakia_Book1_1_Book1_Book1_1 3" xfId="3211"/>
    <cellStyle name="Dziesietny_Invoices2001Slovakia_Book1_1_Book1_Book1_1 3 2" xfId="3212"/>
    <cellStyle name="Dziesiętny_Invoices2001Slovakia_Book1_1_Book1_Book1_1 3 2" xfId="3213"/>
    <cellStyle name="Dziesietny_Invoices2001Slovakia_Book1_1_Book1_Book1_1 4" xfId="8529"/>
    <cellStyle name="Dziesiętny_Invoices2001Slovakia_Book1_1_Book1_Book1_1 4" xfId="8530"/>
    <cellStyle name="Dziesietny_Invoices2001Slovakia_Book1_1_Book1_Book1_DTTD chieng chan Tham lai 29-9-2009" xfId="3214"/>
    <cellStyle name="Dziesiętny_Invoices2001Slovakia_Book1_1_Book1_Book1_DTTD chieng chan Tham lai 29-9-2009" xfId="3215"/>
    <cellStyle name="Dziesietny_Invoices2001Slovakia_Book1_1_Book1_Book1_DTTD chieng chan Tham lai 29-9-2009 2" xfId="3216"/>
    <cellStyle name="Dziesiętny_Invoices2001Slovakia_Book1_1_Book1_Book1_DTTD chieng chan Tham lai 29-9-2009 2" xfId="3217"/>
    <cellStyle name="Dziesietny_Invoices2001Slovakia_Book1_1_Book1_Book1_DTTD chieng chan Tham lai 29-9-2009 2 2" xfId="3218"/>
    <cellStyle name="Dziesiętny_Invoices2001Slovakia_Book1_1_Book1_Book1_DTTD chieng chan Tham lai 29-9-2009 2 2" xfId="3219"/>
    <cellStyle name="Dziesietny_Invoices2001Slovakia_Book1_1_Book1_Book1_DTTD chieng chan Tham lai 29-9-2009 3" xfId="3220"/>
    <cellStyle name="Dziesiętny_Invoices2001Slovakia_Book1_1_Book1_Book1_DTTD chieng chan Tham lai 29-9-2009 3" xfId="3221"/>
    <cellStyle name="Dziesietny_Invoices2001Slovakia_Book1_1_Book1_Book1_DTTD chieng chan Tham lai 29-9-2009 3 2" xfId="3222"/>
    <cellStyle name="Dziesiętny_Invoices2001Slovakia_Book1_1_Book1_Book1_DTTD chieng chan Tham lai 29-9-2009 3 2" xfId="3223"/>
    <cellStyle name="Dziesietny_Invoices2001Slovakia_Book1_1_Book1_Book1_DTTD chieng chan Tham lai 29-9-2009 4" xfId="8531"/>
    <cellStyle name="Dziesiętny_Invoices2001Slovakia_Book1_1_Book1_Book1_DTTD chieng chan Tham lai 29-9-2009 4" xfId="8532"/>
    <cellStyle name="Dziesietny_Invoices2001Slovakia_Book1_1_Book1_Book1_Ke hoach 2010 (theo doi 11-8-2010)" xfId="3224"/>
    <cellStyle name="Dziesiętny_Invoices2001Slovakia_Book1_1_Book1_Book1_Ke hoach 2010 (theo doi 11-8-2010)" xfId="3225"/>
    <cellStyle name="Dziesietny_Invoices2001Slovakia_Book1_1_Book1_Book1_Ke hoach 2010 (theo doi 11-8-2010) 2" xfId="3226"/>
    <cellStyle name="Dziesiętny_Invoices2001Slovakia_Book1_1_Book1_Book1_Ke hoach 2010 (theo doi 11-8-2010) 2" xfId="3227"/>
    <cellStyle name="Dziesietny_Invoices2001Slovakia_Book1_1_Book1_Book1_Ke hoach 2010 (theo doi 11-8-2010) 2 2" xfId="3228"/>
    <cellStyle name="Dziesiętny_Invoices2001Slovakia_Book1_1_Book1_Book1_Ke hoach 2010 (theo doi 11-8-2010) 2 2" xfId="3229"/>
    <cellStyle name="Dziesietny_Invoices2001Slovakia_Book1_1_Book1_Book1_Ke hoach 2010 (theo doi 11-8-2010) 3" xfId="3230"/>
    <cellStyle name="Dziesiętny_Invoices2001Slovakia_Book1_1_Book1_Book1_Ke hoach 2010 (theo doi 11-8-2010) 3" xfId="3231"/>
    <cellStyle name="Dziesietny_Invoices2001Slovakia_Book1_1_Book1_Book1_Ke hoach 2010 (theo doi 11-8-2010) 3 2" xfId="3232"/>
    <cellStyle name="Dziesiętny_Invoices2001Slovakia_Book1_1_Book1_Book1_Ke hoach 2010 (theo doi 11-8-2010) 3 2" xfId="3233"/>
    <cellStyle name="Dziesietny_Invoices2001Slovakia_Book1_1_Book1_Book1_Ke hoach 2010 (theo doi 11-8-2010) 4" xfId="8533"/>
    <cellStyle name="Dziesiętny_Invoices2001Slovakia_Book1_1_Book1_Book1_Ke hoach 2010 (theo doi 11-8-2010) 4" xfId="8534"/>
    <cellStyle name="Dziesietny_Invoices2001Slovakia_Book1_1_Book1_Book1_Ke hoach 2010 (theo doi 11-8-2010)_BIEU KE HOACH  2015 (KTN 6.11 sua)" xfId="3234"/>
    <cellStyle name="Dziesiętny_Invoices2001Slovakia_Book1_1_Book1_Book1_Ke hoach 2010 (theo doi 11-8-2010)_BIEU KE HOACH  2015 (KTN 6.11 sua)" xfId="3235"/>
    <cellStyle name="Dziesietny_Invoices2001Slovakia_Book1_1_Book1_Book1_ke hoach dau thau 30-6-2010" xfId="3236"/>
    <cellStyle name="Dziesiętny_Invoices2001Slovakia_Book1_1_Book1_Book1_ke hoach dau thau 30-6-2010" xfId="3237"/>
    <cellStyle name="Dziesietny_Invoices2001Slovakia_Book1_1_Book1_Book1_ke hoach dau thau 30-6-2010 2" xfId="3238"/>
    <cellStyle name="Dziesiętny_Invoices2001Slovakia_Book1_1_Book1_Book1_ke hoach dau thau 30-6-2010 2" xfId="3239"/>
    <cellStyle name="Dziesietny_Invoices2001Slovakia_Book1_1_Book1_Book1_ke hoach dau thau 30-6-2010 2 2" xfId="3240"/>
    <cellStyle name="Dziesiętny_Invoices2001Slovakia_Book1_1_Book1_Book1_ke hoach dau thau 30-6-2010 2 2" xfId="3241"/>
    <cellStyle name="Dziesietny_Invoices2001Slovakia_Book1_1_Book1_Book1_ke hoach dau thau 30-6-2010 3" xfId="3242"/>
    <cellStyle name="Dziesiętny_Invoices2001Slovakia_Book1_1_Book1_Book1_ke hoach dau thau 30-6-2010 3" xfId="3243"/>
    <cellStyle name="Dziesietny_Invoices2001Slovakia_Book1_1_Book1_Book1_ke hoach dau thau 30-6-2010 3 2" xfId="3244"/>
    <cellStyle name="Dziesiętny_Invoices2001Slovakia_Book1_1_Book1_Book1_ke hoach dau thau 30-6-2010 3 2" xfId="3245"/>
    <cellStyle name="Dziesietny_Invoices2001Slovakia_Book1_1_Book1_Book1_ke hoach dau thau 30-6-2010 4" xfId="8535"/>
    <cellStyle name="Dziesiętny_Invoices2001Slovakia_Book1_1_Book1_Book1_ke hoach dau thau 30-6-2010 4" xfId="8536"/>
    <cellStyle name="Dziesietny_Invoices2001Slovakia_Book1_1_Book1_Book1_ke hoach dau thau 30-6-2010_BIEU KE HOACH  2015 (KTN 6.11 sua)" xfId="3246"/>
    <cellStyle name="Dziesiętny_Invoices2001Slovakia_Book1_1_Book1_Book1_ke hoach dau thau 30-6-2010_BIEU KE HOACH  2015 (KTN 6.11 sua)" xfId="3247"/>
    <cellStyle name="Dziesietny_Invoices2001Slovakia_Book1_1_Book1_Copy of KH PHAN BO VON ĐỐI ỨNG NAM 2011 (30 TY phuong án gop WB)" xfId="3248"/>
    <cellStyle name="Dziesiętny_Invoices2001Slovakia_Book1_1_Book1_Copy of KH PHAN BO VON ĐỐI ỨNG NAM 2011 (30 TY phuong án gop WB)" xfId="3249"/>
    <cellStyle name="Dziesietny_Invoices2001Slovakia_Book1_1_Book1_Copy of KH PHAN BO VON ĐỐI ỨNG NAM 2011 (30 TY phuong án gop WB) 2" xfId="3250"/>
    <cellStyle name="Dziesiętny_Invoices2001Slovakia_Book1_1_Book1_Copy of KH PHAN BO VON ĐỐI ỨNG NAM 2011 (30 TY phuong án gop WB) 2" xfId="3251"/>
    <cellStyle name="Dziesietny_Invoices2001Slovakia_Book1_1_Book1_Copy of KH PHAN BO VON ĐỐI ỨNG NAM 2011 (30 TY phuong án gop WB) 2 2" xfId="3252"/>
    <cellStyle name="Dziesiętny_Invoices2001Slovakia_Book1_1_Book1_Copy of KH PHAN BO VON ĐỐI ỨNG NAM 2011 (30 TY phuong án gop WB) 2 2" xfId="3253"/>
    <cellStyle name="Dziesietny_Invoices2001Slovakia_Book1_1_Book1_Copy of KH PHAN BO VON ĐỐI ỨNG NAM 2011 (30 TY phuong án gop WB) 3" xfId="3254"/>
    <cellStyle name="Dziesiętny_Invoices2001Slovakia_Book1_1_Book1_Copy of KH PHAN BO VON ĐỐI ỨNG NAM 2011 (30 TY phuong án gop WB) 3" xfId="3255"/>
    <cellStyle name="Dziesietny_Invoices2001Slovakia_Book1_1_Book1_Copy of KH PHAN BO VON ĐỐI ỨNG NAM 2011 (30 TY phuong án gop WB) 3 2" xfId="3256"/>
    <cellStyle name="Dziesiętny_Invoices2001Slovakia_Book1_1_Book1_Copy of KH PHAN BO VON ĐỐI ỨNG NAM 2011 (30 TY phuong án gop WB) 3 2" xfId="3257"/>
    <cellStyle name="Dziesietny_Invoices2001Slovakia_Book1_1_Book1_Copy of KH PHAN BO VON ĐỐI ỨNG NAM 2011 (30 TY phuong án gop WB) 4" xfId="8537"/>
    <cellStyle name="Dziesiętny_Invoices2001Slovakia_Book1_1_Book1_Copy of KH PHAN BO VON ĐỐI ỨNG NAM 2011 (30 TY phuong án gop WB) 4" xfId="8538"/>
    <cellStyle name="Dziesietny_Invoices2001Slovakia_Book1_1_Book1_Copy of KH PHAN BO VON ĐỐI ỨNG NAM 2011 (30 TY phuong án gop WB)_BIEU KE HOACH  2015 (KTN 6.11 sua)" xfId="3258"/>
    <cellStyle name="Dziesiętny_Invoices2001Slovakia_Book1_1_Book1_Copy of KH PHAN BO VON ĐỐI ỨNG NAM 2011 (30 TY phuong án gop WB)_BIEU KE HOACH  2015 (KTN 6.11 sua)" xfId="3259"/>
    <cellStyle name="Dziesietny_Invoices2001Slovakia_Book1_1_Book1_DTTD chieng chan Tham lai 29-9-2009" xfId="3260"/>
    <cellStyle name="Dziesiętny_Invoices2001Slovakia_Book1_1_Book1_DTTD chieng chan Tham lai 29-9-2009" xfId="3261"/>
    <cellStyle name="Dziesietny_Invoices2001Slovakia_Book1_1_Book1_DTTD chieng chan Tham lai 29-9-2009 2" xfId="3262"/>
    <cellStyle name="Dziesiętny_Invoices2001Slovakia_Book1_1_Book1_DTTD chieng chan Tham lai 29-9-2009 2" xfId="3263"/>
    <cellStyle name="Dziesietny_Invoices2001Slovakia_Book1_1_Book1_DTTD chieng chan Tham lai 29-9-2009 2 2" xfId="3264"/>
    <cellStyle name="Dziesiętny_Invoices2001Slovakia_Book1_1_Book1_DTTD chieng chan Tham lai 29-9-2009 2 2" xfId="3265"/>
    <cellStyle name="Dziesietny_Invoices2001Slovakia_Book1_1_Book1_DTTD chieng chan Tham lai 29-9-2009 3" xfId="3266"/>
    <cellStyle name="Dziesiętny_Invoices2001Slovakia_Book1_1_Book1_DTTD chieng chan Tham lai 29-9-2009 3" xfId="3267"/>
    <cellStyle name="Dziesietny_Invoices2001Slovakia_Book1_1_Book1_DTTD chieng chan Tham lai 29-9-2009 3 2" xfId="3268"/>
    <cellStyle name="Dziesiętny_Invoices2001Slovakia_Book1_1_Book1_DTTD chieng chan Tham lai 29-9-2009 3 2" xfId="3269"/>
    <cellStyle name="Dziesietny_Invoices2001Slovakia_Book1_1_Book1_DTTD chieng chan Tham lai 29-9-2009 4" xfId="8539"/>
    <cellStyle name="Dziesiętny_Invoices2001Slovakia_Book1_1_Book1_DTTD chieng chan Tham lai 29-9-2009 4" xfId="8540"/>
    <cellStyle name="Dziesietny_Invoices2001Slovakia_Book1_1_Book1_DTTD chieng chan Tham lai 29-9-2009_BIEU KE HOACH  2015 (KTN 6.11 sua)" xfId="3270"/>
    <cellStyle name="Dziesiętny_Invoices2001Slovakia_Book1_1_Book1_DTTD chieng chan Tham lai 29-9-2009_BIEU KE HOACH  2015 (KTN 6.11 sua)" xfId="3271"/>
    <cellStyle name="Dziesietny_Invoices2001Slovakia_Book1_1_Book1_Du toan nuoc San Thang (GD2)" xfId="3272"/>
    <cellStyle name="Dziesiętny_Invoices2001Slovakia_Book1_1_Book1_Du toan nuoc San Thang (GD2)" xfId="3273"/>
    <cellStyle name="Dziesietny_Invoices2001Slovakia_Book1_1_Book1_Du toan nuoc San Thang (GD2) 2" xfId="3274"/>
    <cellStyle name="Dziesiętny_Invoices2001Slovakia_Book1_1_Book1_Du toan nuoc San Thang (GD2) 2" xfId="3275"/>
    <cellStyle name="Dziesietny_Invoices2001Slovakia_Book1_1_Book1_Du toan nuoc San Thang (GD2) 2 2" xfId="3276"/>
    <cellStyle name="Dziesiętny_Invoices2001Slovakia_Book1_1_Book1_Du toan nuoc San Thang (GD2) 2 2" xfId="3277"/>
    <cellStyle name="Dziesietny_Invoices2001Slovakia_Book1_1_Book1_Du toan nuoc San Thang (GD2) 3" xfId="3278"/>
    <cellStyle name="Dziesiętny_Invoices2001Slovakia_Book1_1_Book1_Du toan nuoc San Thang (GD2) 3" xfId="3279"/>
    <cellStyle name="Dziesietny_Invoices2001Slovakia_Book1_1_Book1_Du toan nuoc San Thang (GD2) 3 2" xfId="3280"/>
    <cellStyle name="Dziesiętny_Invoices2001Slovakia_Book1_1_Book1_Du toan nuoc San Thang (GD2) 3 2" xfId="3281"/>
    <cellStyle name="Dziesietny_Invoices2001Slovakia_Book1_1_Book1_Du toan nuoc San Thang (GD2) 4" xfId="8541"/>
    <cellStyle name="Dziesiętny_Invoices2001Slovakia_Book1_1_Book1_Du toan nuoc San Thang (GD2) 4" xfId="8542"/>
    <cellStyle name="Dziesietny_Invoices2001Slovakia_Book1_1_Book1_Ke hoach 2010 (theo doi 11-8-2010)" xfId="3282"/>
    <cellStyle name="Dziesiętny_Invoices2001Slovakia_Book1_1_Book1_Ke hoach 2010 (theo doi 11-8-2010)" xfId="3283"/>
    <cellStyle name="Dziesietny_Invoices2001Slovakia_Book1_1_Book1_Ke hoach 2010 (theo doi 11-8-2010) 2" xfId="3284"/>
    <cellStyle name="Dziesiętny_Invoices2001Slovakia_Book1_1_Book1_Ke hoach 2010 (theo doi 11-8-2010) 2" xfId="3285"/>
    <cellStyle name="Dziesietny_Invoices2001Slovakia_Book1_1_Book1_Ke hoach 2010 (theo doi 11-8-2010) 2 2" xfId="3286"/>
    <cellStyle name="Dziesiętny_Invoices2001Slovakia_Book1_1_Book1_Ke hoach 2010 (theo doi 11-8-2010) 2 2" xfId="3287"/>
    <cellStyle name="Dziesietny_Invoices2001Slovakia_Book1_1_Book1_Ke hoach 2010 (theo doi 11-8-2010) 3" xfId="3288"/>
    <cellStyle name="Dziesiętny_Invoices2001Slovakia_Book1_1_Book1_Ke hoach 2010 (theo doi 11-8-2010) 3" xfId="3289"/>
    <cellStyle name="Dziesietny_Invoices2001Slovakia_Book1_1_Book1_Ke hoach 2010 (theo doi 11-8-2010) 3 2" xfId="3290"/>
    <cellStyle name="Dziesiętny_Invoices2001Slovakia_Book1_1_Book1_Ke hoach 2010 (theo doi 11-8-2010) 3 2" xfId="3291"/>
    <cellStyle name="Dziesietny_Invoices2001Slovakia_Book1_1_Book1_Ke hoach 2010 (theo doi 11-8-2010) 4" xfId="8543"/>
    <cellStyle name="Dziesiętny_Invoices2001Slovakia_Book1_1_Book1_Ke hoach 2010 (theo doi 11-8-2010) 4" xfId="8544"/>
    <cellStyle name="Dziesietny_Invoices2001Slovakia_Book1_1_Book1_ke hoach dau thau 30-6-2010" xfId="3292"/>
    <cellStyle name="Dziesiętny_Invoices2001Slovakia_Book1_1_Book1_ke hoach dau thau 30-6-2010" xfId="3293"/>
    <cellStyle name="Dziesietny_Invoices2001Slovakia_Book1_1_Book1_ke hoach dau thau 30-6-2010 2" xfId="3294"/>
    <cellStyle name="Dziesiętny_Invoices2001Slovakia_Book1_1_Book1_ke hoach dau thau 30-6-2010 2" xfId="3295"/>
    <cellStyle name="Dziesietny_Invoices2001Slovakia_Book1_1_Book1_ke hoach dau thau 30-6-2010 2 2" xfId="3296"/>
    <cellStyle name="Dziesiętny_Invoices2001Slovakia_Book1_1_Book1_ke hoach dau thau 30-6-2010 2 2" xfId="3297"/>
    <cellStyle name="Dziesietny_Invoices2001Slovakia_Book1_1_Book1_ke hoach dau thau 30-6-2010 3" xfId="3298"/>
    <cellStyle name="Dziesiętny_Invoices2001Slovakia_Book1_1_Book1_ke hoach dau thau 30-6-2010 3" xfId="3299"/>
    <cellStyle name="Dziesietny_Invoices2001Slovakia_Book1_1_Book1_ke hoach dau thau 30-6-2010 3 2" xfId="3300"/>
    <cellStyle name="Dziesiętny_Invoices2001Slovakia_Book1_1_Book1_ke hoach dau thau 30-6-2010 3 2" xfId="3301"/>
    <cellStyle name="Dziesietny_Invoices2001Slovakia_Book1_1_Book1_ke hoach dau thau 30-6-2010 4" xfId="8545"/>
    <cellStyle name="Dziesiętny_Invoices2001Slovakia_Book1_1_Book1_ke hoach dau thau 30-6-2010 4" xfId="8546"/>
    <cellStyle name="Dziesietny_Invoices2001Slovakia_Book1_1_Book1_KH Von 2012 gui BKH 1" xfId="3302"/>
    <cellStyle name="Dziesiętny_Invoices2001Slovakia_Book1_1_Book1_KH Von 2012 gui BKH 1" xfId="3303"/>
    <cellStyle name="Dziesietny_Invoices2001Slovakia_Book1_1_Book1_KH Von 2012 gui BKH 1 2" xfId="3304"/>
    <cellStyle name="Dziesiętny_Invoices2001Slovakia_Book1_1_Book1_KH Von 2012 gui BKH 1 2" xfId="3305"/>
    <cellStyle name="Dziesietny_Invoices2001Slovakia_Book1_1_Book1_KH Von 2012 gui BKH 1 2 2" xfId="3306"/>
    <cellStyle name="Dziesiętny_Invoices2001Slovakia_Book1_1_Book1_KH Von 2012 gui BKH 1 2 2" xfId="3307"/>
    <cellStyle name="Dziesietny_Invoices2001Slovakia_Book1_1_Book1_KH Von 2012 gui BKH 1 3" xfId="3308"/>
    <cellStyle name="Dziesiętny_Invoices2001Slovakia_Book1_1_Book1_KH Von 2012 gui BKH 1 3" xfId="3309"/>
    <cellStyle name="Dziesietny_Invoices2001Slovakia_Book1_1_Book1_KH Von 2012 gui BKH 1 3 2" xfId="3310"/>
    <cellStyle name="Dziesiętny_Invoices2001Slovakia_Book1_1_Book1_KH Von 2012 gui BKH 1 3 2" xfId="3311"/>
    <cellStyle name="Dziesietny_Invoices2001Slovakia_Book1_1_Book1_KH Von 2012 gui BKH 1 4" xfId="8547"/>
    <cellStyle name="Dziesiętny_Invoices2001Slovakia_Book1_1_Book1_KH Von 2012 gui BKH 1 4" xfId="8548"/>
    <cellStyle name="Dziesietny_Invoices2001Slovakia_Book1_1_Book1_KH Von 2012 gui BKH 1_BIEU KE HOACH  2015 (KTN 6.11 sua)" xfId="3312"/>
    <cellStyle name="Dziesiętny_Invoices2001Slovakia_Book1_1_Book1_KH Von 2012 gui BKH 1_BIEU KE HOACH  2015 (KTN 6.11 sua)" xfId="3313"/>
    <cellStyle name="Dziesietny_Invoices2001Slovakia_Book1_1_Book1_QD ke hoach dau thau" xfId="3314"/>
    <cellStyle name="Dziesiętny_Invoices2001Slovakia_Book1_1_Book1_QD ke hoach dau thau" xfId="3315"/>
    <cellStyle name="Dziesietny_Invoices2001Slovakia_Book1_1_Book1_QD ke hoach dau thau 2" xfId="3316"/>
    <cellStyle name="Dziesiętny_Invoices2001Slovakia_Book1_1_Book1_QD ke hoach dau thau 2" xfId="3317"/>
    <cellStyle name="Dziesietny_Invoices2001Slovakia_Book1_1_Book1_QD ke hoach dau thau 2 2" xfId="3318"/>
    <cellStyle name="Dziesiętny_Invoices2001Slovakia_Book1_1_Book1_QD ke hoach dau thau 2 2" xfId="3319"/>
    <cellStyle name="Dziesietny_Invoices2001Slovakia_Book1_1_Book1_QD ke hoach dau thau 3" xfId="3320"/>
    <cellStyle name="Dziesiętny_Invoices2001Slovakia_Book1_1_Book1_QD ke hoach dau thau 3" xfId="3321"/>
    <cellStyle name="Dziesietny_Invoices2001Slovakia_Book1_1_Book1_QD ke hoach dau thau 3 2" xfId="3322"/>
    <cellStyle name="Dziesiętny_Invoices2001Slovakia_Book1_1_Book1_QD ke hoach dau thau 3 2" xfId="3323"/>
    <cellStyle name="Dziesietny_Invoices2001Slovakia_Book1_1_Book1_QD ke hoach dau thau 4" xfId="8549"/>
    <cellStyle name="Dziesiętny_Invoices2001Slovakia_Book1_1_Book1_QD ke hoach dau thau 4" xfId="8550"/>
    <cellStyle name="Dziesietny_Invoices2001Slovakia_Book1_1_Book1_tien luong" xfId="3324"/>
    <cellStyle name="Dziesiętny_Invoices2001Slovakia_Book1_1_Book1_tien luong" xfId="3325"/>
    <cellStyle name="Dziesietny_Invoices2001Slovakia_Book1_1_Book1_Tien luong chuan 01" xfId="3326"/>
    <cellStyle name="Dziesiętny_Invoices2001Slovakia_Book1_1_Book1_Tien luong chuan 01" xfId="3327"/>
    <cellStyle name="Dziesietny_Invoices2001Slovakia_Book1_1_Book1_tinh toan hoang ha" xfId="3328"/>
    <cellStyle name="Dziesiętny_Invoices2001Slovakia_Book1_1_Book1_tinh toan hoang ha" xfId="3329"/>
    <cellStyle name="Dziesietny_Invoices2001Slovakia_Book1_1_Book1_tinh toan hoang ha 2" xfId="3330"/>
    <cellStyle name="Dziesiętny_Invoices2001Slovakia_Book1_1_Book1_tinh toan hoang ha 2" xfId="3331"/>
    <cellStyle name="Dziesietny_Invoices2001Slovakia_Book1_1_Book1_tinh toan hoang ha 2 2" xfId="3332"/>
    <cellStyle name="Dziesiętny_Invoices2001Slovakia_Book1_1_Book1_tinh toan hoang ha 2 2" xfId="3333"/>
    <cellStyle name="Dziesietny_Invoices2001Slovakia_Book1_1_Book1_tinh toan hoang ha 3" xfId="3334"/>
    <cellStyle name="Dziesiętny_Invoices2001Slovakia_Book1_1_Book1_tinh toan hoang ha 3" xfId="3335"/>
    <cellStyle name="Dziesietny_Invoices2001Slovakia_Book1_1_Book1_tinh toan hoang ha 3 2" xfId="3336"/>
    <cellStyle name="Dziesiętny_Invoices2001Slovakia_Book1_1_Book1_tinh toan hoang ha 3 2" xfId="3337"/>
    <cellStyle name="Dziesietny_Invoices2001Slovakia_Book1_1_Book1_tinh toan hoang ha 4" xfId="8551"/>
    <cellStyle name="Dziesiętny_Invoices2001Slovakia_Book1_1_Book1_tinh toan hoang ha 4" xfId="8552"/>
    <cellStyle name="Dziesietny_Invoices2001Slovakia_Book1_1_Book1_Tong von ĐTPT" xfId="3338"/>
    <cellStyle name="Dziesiętny_Invoices2001Slovakia_Book1_1_Book1_Tong von ĐTPT" xfId="3339"/>
    <cellStyle name="Dziesietny_Invoices2001Slovakia_Book1_1_Book1_Tong von ĐTPT 2" xfId="3340"/>
    <cellStyle name="Dziesiętny_Invoices2001Slovakia_Book1_1_Book1_Tong von ĐTPT 2" xfId="3341"/>
    <cellStyle name="Dziesietny_Invoices2001Slovakia_Book1_1_Book1_Tong von ĐTPT 2 2" xfId="3342"/>
    <cellStyle name="Dziesiętny_Invoices2001Slovakia_Book1_1_Book1_Tong von ĐTPT 2 2" xfId="3343"/>
    <cellStyle name="Dziesietny_Invoices2001Slovakia_Book1_1_Book1_Tong von ĐTPT 3" xfId="3344"/>
    <cellStyle name="Dziesiętny_Invoices2001Slovakia_Book1_1_Book1_Tong von ĐTPT 3" xfId="3345"/>
    <cellStyle name="Dziesietny_Invoices2001Slovakia_Book1_1_Book1_Tong von ĐTPT 3 2" xfId="3346"/>
    <cellStyle name="Dziesiętny_Invoices2001Slovakia_Book1_1_Book1_Tong von ĐTPT 3 2" xfId="3347"/>
    <cellStyle name="Dziesietny_Invoices2001Slovakia_Book1_1_Book1_Tong von ĐTPT 4" xfId="8553"/>
    <cellStyle name="Dziesiętny_Invoices2001Slovakia_Book1_1_Book1_Tong von ĐTPT 4" xfId="8554"/>
    <cellStyle name="Dziesietny_Invoices2001Slovakia_Book1_1_Copy of KH PHAN BO VON ĐỐI ỨNG NAM 2011 (30 TY phuong án gop WB)" xfId="3348"/>
    <cellStyle name="Dziesiętny_Invoices2001Slovakia_Book1_1_Copy of KH PHAN BO VON ĐỐI ỨNG NAM 2011 (30 TY phuong án gop WB)" xfId="3349"/>
    <cellStyle name="Dziesietny_Invoices2001Slovakia_Book1_1_Copy of KH PHAN BO VON ĐỐI ỨNG NAM 2011 (30 TY phuong án gop WB) 2" xfId="3350"/>
    <cellStyle name="Dziesiętny_Invoices2001Slovakia_Book1_1_Copy of KH PHAN BO VON ĐỐI ỨNG NAM 2011 (30 TY phuong án gop WB) 2" xfId="3351"/>
    <cellStyle name="Dziesietny_Invoices2001Slovakia_Book1_1_Copy of KH PHAN BO VON ĐỐI ỨNG NAM 2011 (30 TY phuong án gop WB) 2 2" xfId="3352"/>
    <cellStyle name="Dziesiętny_Invoices2001Slovakia_Book1_1_Copy of KH PHAN BO VON ĐỐI ỨNG NAM 2011 (30 TY phuong án gop WB) 2 2" xfId="3353"/>
    <cellStyle name="Dziesietny_Invoices2001Slovakia_Book1_1_Copy of KH PHAN BO VON ĐỐI ỨNG NAM 2011 (30 TY phuong án gop WB) 3" xfId="3354"/>
    <cellStyle name="Dziesiętny_Invoices2001Slovakia_Book1_1_Copy of KH PHAN BO VON ĐỐI ỨNG NAM 2011 (30 TY phuong án gop WB) 3" xfId="3355"/>
    <cellStyle name="Dziesietny_Invoices2001Slovakia_Book1_1_Copy of KH PHAN BO VON ĐỐI ỨNG NAM 2011 (30 TY phuong án gop WB) 3 2" xfId="3356"/>
    <cellStyle name="Dziesiętny_Invoices2001Slovakia_Book1_1_Copy of KH PHAN BO VON ĐỐI ỨNG NAM 2011 (30 TY phuong án gop WB) 3 2" xfId="3357"/>
    <cellStyle name="Dziesietny_Invoices2001Slovakia_Book1_1_Copy of KH PHAN BO VON ĐỐI ỨNG NAM 2011 (30 TY phuong án gop WB) 4" xfId="8555"/>
    <cellStyle name="Dziesiętny_Invoices2001Slovakia_Book1_1_Copy of KH PHAN BO VON ĐỐI ỨNG NAM 2011 (30 TY phuong án gop WB) 4" xfId="8556"/>
    <cellStyle name="Dziesietny_Invoices2001Slovakia_Book1_1_Copy of KH PHAN BO VON ĐỐI ỨNG NAM 2011 (30 TY phuong án gop WB)_BIEU KE HOACH  2015 (KTN 6.11 sua)" xfId="3358"/>
    <cellStyle name="Dziesiętny_Invoices2001Slovakia_Book1_1_Copy of KH PHAN BO VON ĐỐI ỨNG NAM 2011 (30 TY phuong án gop WB)_BIEU KE HOACH  2015 (KTN 6.11 sua)" xfId="3359"/>
    <cellStyle name="Dziesietny_Invoices2001Slovakia_Book1_1_Danh Mục KCM trinh BKH 2011 (BS 30A)" xfId="3360"/>
    <cellStyle name="Dziesiętny_Invoices2001Slovakia_Book1_1_Danh Mục KCM trinh BKH 2011 (BS 30A)" xfId="3361"/>
    <cellStyle name="Dziesietny_Invoices2001Slovakia_Book1_1_DTTD chieng chan Tham lai 29-9-2009" xfId="3362"/>
    <cellStyle name="Dziesiętny_Invoices2001Slovakia_Book1_1_DTTD chieng chan Tham lai 29-9-2009" xfId="3363"/>
    <cellStyle name="Dziesietny_Invoices2001Slovakia_Book1_1_DTTD chieng chan Tham lai 29-9-2009 2" xfId="3364"/>
    <cellStyle name="Dziesiętny_Invoices2001Slovakia_Book1_1_DTTD chieng chan Tham lai 29-9-2009 2" xfId="3365"/>
    <cellStyle name="Dziesietny_Invoices2001Slovakia_Book1_1_DTTD chieng chan Tham lai 29-9-2009 2 2" xfId="3366"/>
    <cellStyle name="Dziesiętny_Invoices2001Slovakia_Book1_1_DTTD chieng chan Tham lai 29-9-2009 2 2" xfId="3367"/>
    <cellStyle name="Dziesietny_Invoices2001Slovakia_Book1_1_DTTD chieng chan Tham lai 29-9-2009 3" xfId="3368"/>
    <cellStyle name="Dziesiętny_Invoices2001Slovakia_Book1_1_DTTD chieng chan Tham lai 29-9-2009 3" xfId="3369"/>
    <cellStyle name="Dziesietny_Invoices2001Slovakia_Book1_1_DTTD chieng chan Tham lai 29-9-2009 3 2" xfId="3370"/>
    <cellStyle name="Dziesiętny_Invoices2001Slovakia_Book1_1_DTTD chieng chan Tham lai 29-9-2009 3 2" xfId="3371"/>
    <cellStyle name="Dziesietny_Invoices2001Slovakia_Book1_1_DTTD chieng chan Tham lai 29-9-2009 4" xfId="8557"/>
    <cellStyle name="Dziesiętny_Invoices2001Slovakia_Book1_1_DTTD chieng chan Tham lai 29-9-2009 4" xfId="8558"/>
    <cellStyle name="Dziesietny_Invoices2001Slovakia_Book1_1_DTTD chieng chan Tham lai 29-9-2009_BIEU KE HOACH  2015 (KTN 6.11 sua)" xfId="3372"/>
    <cellStyle name="Dziesiętny_Invoices2001Slovakia_Book1_1_DTTD chieng chan Tham lai 29-9-2009_BIEU KE HOACH  2015 (KTN 6.11 sua)" xfId="3373"/>
    <cellStyle name="Dziesietny_Invoices2001Slovakia_Book1_1_Du toan nuoc San Thang (GD2)" xfId="3374"/>
    <cellStyle name="Dziesiętny_Invoices2001Slovakia_Book1_1_Du toan nuoc San Thang (GD2)" xfId="3375"/>
    <cellStyle name="Dziesietny_Invoices2001Slovakia_Book1_1_Du toan nuoc San Thang (GD2) 2" xfId="3376"/>
    <cellStyle name="Dziesiętny_Invoices2001Slovakia_Book1_1_Du toan nuoc San Thang (GD2) 2" xfId="3377"/>
    <cellStyle name="Dziesietny_Invoices2001Slovakia_Book1_1_Du toan nuoc San Thang (GD2) 2 2" xfId="3378"/>
    <cellStyle name="Dziesiętny_Invoices2001Slovakia_Book1_1_Du toan nuoc San Thang (GD2) 2 2" xfId="3379"/>
    <cellStyle name="Dziesietny_Invoices2001Slovakia_Book1_1_Du toan nuoc San Thang (GD2) 3" xfId="3380"/>
    <cellStyle name="Dziesiętny_Invoices2001Slovakia_Book1_1_Du toan nuoc San Thang (GD2) 3" xfId="3381"/>
    <cellStyle name="Dziesietny_Invoices2001Slovakia_Book1_1_Du toan nuoc San Thang (GD2) 3 2" xfId="3382"/>
    <cellStyle name="Dziesiętny_Invoices2001Slovakia_Book1_1_Du toan nuoc San Thang (GD2) 3 2" xfId="3383"/>
    <cellStyle name="Dziesietny_Invoices2001Slovakia_Book1_1_Du toan nuoc San Thang (GD2) 4" xfId="3384"/>
    <cellStyle name="Dziesiętny_Invoices2001Slovakia_Book1_1_Du toan nuoc San Thang (GD2) 4" xfId="3385"/>
    <cellStyle name="Dziesietny_Invoices2001Slovakia_Book1_1_Ke hoach 2010 (theo doi 11-8-2010)" xfId="3386"/>
    <cellStyle name="Dziesiętny_Invoices2001Slovakia_Book1_1_Ke hoach 2010 (theo doi 11-8-2010)" xfId="3387"/>
    <cellStyle name="Dziesietny_Invoices2001Slovakia_Book1_1_Ke hoach 2010 (theo doi 11-8-2010) 2" xfId="3388"/>
    <cellStyle name="Dziesiętny_Invoices2001Slovakia_Book1_1_Ke hoach 2010 (theo doi 11-8-2010) 2" xfId="3389"/>
    <cellStyle name="Dziesietny_Invoices2001Slovakia_Book1_1_Ke hoach 2010 (theo doi 11-8-2010) 2 2" xfId="3390"/>
    <cellStyle name="Dziesiętny_Invoices2001Slovakia_Book1_1_Ke hoach 2010 (theo doi 11-8-2010) 2 2" xfId="3391"/>
    <cellStyle name="Dziesietny_Invoices2001Slovakia_Book1_1_Ke hoach 2010 (theo doi 11-8-2010) 3" xfId="3392"/>
    <cellStyle name="Dziesiętny_Invoices2001Slovakia_Book1_1_Ke hoach 2010 (theo doi 11-8-2010) 3" xfId="3393"/>
    <cellStyle name="Dziesietny_Invoices2001Slovakia_Book1_1_Ke hoach 2010 (theo doi 11-8-2010) 3 2" xfId="3394"/>
    <cellStyle name="Dziesiętny_Invoices2001Slovakia_Book1_1_Ke hoach 2010 (theo doi 11-8-2010) 3 2" xfId="3395"/>
    <cellStyle name="Dziesietny_Invoices2001Slovakia_Book1_1_Ke hoach 2010 (theo doi 11-8-2010) 4" xfId="3396"/>
    <cellStyle name="Dziesiętny_Invoices2001Slovakia_Book1_1_Ke hoach 2010 (theo doi 11-8-2010) 4" xfId="3397"/>
    <cellStyle name="Dziesietny_Invoices2001Slovakia_Book1_1_Ke hoach 2010 ngay 31-01" xfId="3398"/>
    <cellStyle name="Dziesiętny_Invoices2001Slovakia_Book1_1_Ke hoach 2010 ngay 31-01" xfId="3399"/>
    <cellStyle name="Dziesietny_Invoices2001Slovakia_Book1_1_Ke hoach 2010 ngay 31-01 2" xfId="3400"/>
    <cellStyle name="Dziesiętny_Invoices2001Slovakia_Book1_1_Ke hoach 2010 ngay 31-01 2" xfId="3401"/>
    <cellStyle name="Dziesietny_Invoices2001Slovakia_Book1_1_Ke hoach 2010 ngay 31-01 2 2" xfId="3402"/>
    <cellStyle name="Dziesiętny_Invoices2001Slovakia_Book1_1_Ke hoach 2010 ngay 31-01 2 2" xfId="3403"/>
    <cellStyle name="Dziesietny_Invoices2001Slovakia_Book1_1_Ke hoach 2010 ngay 31-01 3" xfId="3404"/>
    <cellStyle name="Dziesiętny_Invoices2001Slovakia_Book1_1_Ke hoach 2010 ngay 31-01 3" xfId="3405"/>
    <cellStyle name="Dziesietny_Invoices2001Slovakia_Book1_1_Ke hoach 2010 ngay 31-01 3 2" xfId="3406"/>
    <cellStyle name="Dziesiętny_Invoices2001Slovakia_Book1_1_Ke hoach 2010 ngay 31-01 3 2" xfId="3407"/>
    <cellStyle name="Dziesietny_Invoices2001Slovakia_Book1_1_Ke hoach 2010 ngay 31-01 4" xfId="3408"/>
    <cellStyle name="Dziesiętny_Invoices2001Slovakia_Book1_1_Ke hoach 2010 ngay 31-01 4" xfId="3409"/>
    <cellStyle name="Dziesietny_Invoices2001Slovakia_Book1_1_ke hoach dau thau 30-6-2010" xfId="3410"/>
    <cellStyle name="Dziesiętny_Invoices2001Slovakia_Book1_1_ke hoach dau thau 30-6-2010" xfId="3411"/>
    <cellStyle name="Dziesietny_Invoices2001Slovakia_Book1_1_ke hoach dau thau 30-6-2010 2" xfId="3412"/>
    <cellStyle name="Dziesiętny_Invoices2001Slovakia_Book1_1_ke hoach dau thau 30-6-2010 2" xfId="3413"/>
    <cellStyle name="Dziesietny_Invoices2001Slovakia_Book1_1_ke hoach dau thau 30-6-2010 2 2" xfId="3414"/>
    <cellStyle name="Dziesiętny_Invoices2001Slovakia_Book1_1_ke hoach dau thau 30-6-2010 2 2" xfId="3415"/>
    <cellStyle name="Dziesietny_Invoices2001Slovakia_Book1_1_ke hoach dau thau 30-6-2010 3" xfId="3416"/>
    <cellStyle name="Dziesiętny_Invoices2001Slovakia_Book1_1_ke hoach dau thau 30-6-2010 3" xfId="3417"/>
    <cellStyle name="Dziesietny_Invoices2001Slovakia_Book1_1_ke hoach dau thau 30-6-2010 3 2" xfId="3418"/>
    <cellStyle name="Dziesiętny_Invoices2001Slovakia_Book1_1_ke hoach dau thau 30-6-2010 3 2" xfId="3419"/>
    <cellStyle name="Dziesietny_Invoices2001Slovakia_Book1_1_ke hoach dau thau 30-6-2010 4" xfId="3420"/>
    <cellStyle name="Dziesiętny_Invoices2001Slovakia_Book1_1_ke hoach dau thau 30-6-2010 4" xfId="3421"/>
    <cellStyle name="Dziesietny_Invoices2001Slovakia_Book1_1_KH Von 2012 gui BKH 1" xfId="3422"/>
    <cellStyle name="Dziesiętny_Invoices2001Slovakia_Book1_1_KH Von 2012 gui BKH 1" xfId="3423"/>
    <cellStyle name="Dziesietny_Invoices2001Slovakia_Book1_1_KH Von 2012 gui BKH 1 2" xfId="3424"/>
    <cellStyle name="Dziesiętny_Invoices2001Slovakia_Book1_1_KH Von 2012 gui BKH 1 2" xfId="3425"/>
    <cellStyle name="Dziesietny_Invoices2001Slovakia_Book1_1_KH Von 2012 gui BKH 1 2 2" xfId="3426"/>
    <cellStyle name="Dziesiętny_Invoices2001Slovakia_Book1_1_KH Von 2012 gui BKH 1 2 2" xfId="3427"/>
    <cellStyle name="Dziesietny_Invoices2001Slovakia_Book1_1_KH Von 2012 gui BKH 1 3" xfId="3428"/>
    <cellStyle name="Dziesiętny_Invoices2001Slovakia_Book1_1_KH Von 2012 gui BKH 1 3" xfId="3429"/>
    <cellStyle name="Dziesietny_Invoices2001Slovakia_Book1_1_KH Von 2012 gui BKH 1 3 2" xfId="3430"/>
    <cellStyle name="Dziesiętny_Invoices2001Slovakia_Book1_1_KH Von 2012 gui BKH 1 3 2" xfId="3431"/>
    <cellStyle name="Dziesietny_Invoices2001Slovakia_Book1_1_KH Von 2012 gui BKH 1 4" xfId="8559"/>
    <cellStyle name="Dziesiętny_Invoices2001Slovakia_Book1_1_KH Von 2012 gui BKH 1 4" xfId="8560"/>
    <cellStyle name="Dziesietny_Invoices2001Slovakia_Book1_1_KH Von 2012 gui BKH 1_BIEU KE HOACH  2015 (KTN 6.11 sua)" xfId="3432"/>
    <cellStyle name="Dziesiętny_Invoices2001Slovakia_Book1_1_KH Von 2012 gui BKH 1_BIEU KE HOACH  2015 (KTN 6.11 sua)" xfId="3433"/>
    <cellStyle name="Dziesietny_Invoices2001Slovakia_Book1_1_KH Von 2012 gui BKH 2" xfId="3434"/>
    <cellStyle name="Dziesiętny_Invoices2001Slovakia_Book1_1_KH Von 2012 gui BKH 2" xfId="3435"/>
    <cellStyle name="Dziesietny_Invoices2001Slovakia_Book1_1_KH Von 2012 gui BKH 2 2" xfId="3436"/>
    <cellStyle name="Dziesiętny_Invoices2001Slovakia_Book1_1_KH Von 2012 gui BKH 2 2" xfId="3437"/>
    <cellStyle name="Dziesietny_Invoices2001Slovakia_Book1_1_KH Von 2012 gui BKH 2 2 2" xfId="3438"/>
    <cellStyle name="Dziesiętny_Invoices2001Slovakia_Book1_1_KH Von 2012 gui BKH 2 2 2" xfId="3439"/>
    <cellStyle name="Dziesietny_Invoices2001Slovakia_Book1_1_KH Von 2012 gui BKH 2 3" xfId="3440"/>
    <cellStyle name="Dziesiętny_Invoices2001Slovakia_Book1_1_KH Von 2012 gui BKH 2 3" xfId="3441"/>
    <cellStyle name="Dziesietny_Invoices2001Slovakia_Book1_1_KH Von 2012 gui BKH 2 3 2" xfId="3442"/>
    <cellStyle name="Dziesiętny_Invoices2001Slovakia_Book1_1_KH Von 2012 gui BKH 2 3 2" xfId="3443"/>
    <cellStyle name="Dziesietny_Invoices2001Slovakia_Book1_1_KH Von 2012 gui BKH 2 4" xfId="3444"/>
    <cellStyle name="Dziesiętny_Invoices2001Slovakia_Book1_1_KH Von 2012 gui BKH 2 4" xfId="3445"/>
    <cellStyle name="Dziesietny_Invoices2001Slovakia_Book1_1_QD ke hoach dau thau" xfId="3446"/>
    <cellStyle name="Dziesiętny_Invoices2001Slovakia_Book1_1_QD ke hoach dau thau" xfId="3447"/>
    <cellStyle name="Dziesietny_Invoices2001Slovakia_Book1_1_QD ke hoach dau thau 2" xfId="3448"/>
    <cellStyle name="Dziesiętny_Invoices2001Slovakia_Book1_1_QD ke hoach dau thau 2" xfId="3449"/>
    <cellStyle name="Dziesietny_Invoices2001Slovakia_Book1_1_QD ke hoach dau thau 2 2" xfId="3450"/>
    <cellStyle name="Dziesiętny_Invoices2001Slovakia_Book1_1_QD ke hoach dau thau 2 2" xfId="3451"/>
    <cellStyle name="Dziesietny_Invoices2001Slovakia_Book1_1_QD ke hoach dau thau 3" xfId="3452"/>
    <cellStyle name="Dziesiętny_Invoices2001Slovakia_Book1_1_QD ke hoach dau thau 3" xfId="3453"/>
    <cellStyle name="Dziesietny_Invoices2001Slovakia_Book1_1_QD ke hoach dau thau 3 2" xfId="3454"/>
    <cellStyle name="Dziesiętny_Invoices2001Slovakia_Book1_1_QD ke hoach dau thau 3 2" xfId="3455"/>
    <cellStyle name="Dziesietny_Invoices2001Slovakia_Book1_1_QD ke hoach dau thau 4" xfId="3456"/>
    <cellStyle name="Dziesiętny_Invoices2001Slovakia_Book1_1_QD ke hoach dau thau 4" xfId="3457"/>
    <cellStyle name="Dziesietny_Invoices2001Slovakia_Book1_1_Ra soat KH von 2011 (Huy-11-11-11)" xfId="3458"/>
    <cellStyle name="Dziesiętny_Invoices2001Slovakia_Book1_1_Ra soat KH von 2011 (Huy-11-11-11)" xfId="3459"/>
    <cellStyle name="Dziesietny_Invoices2001Slovakia_Book1_1_tien luong" xfId="3460"/>
    <cellStyle name="Dziesiętny_Invoices2001Slovakia_Book1_1_tien luong" xfId="3461"/>
    <cellStyle name="Dziesietny_Invoices2001Slovakia_Book1_1_Tien luong chuan 01" xfId="3462"/>
    <cellStyle name="Dziesiętny_Invoices2001Slovakia_Book1_1_Tien luong chuan 01" xfId="3463"/>
    <cellStyle name="Dziesietny_Invoices2001Slovakia_Book1_1_tinh toan hoang ha" xfId="3464"/>
    <cellStyle name="Dziesiętny_Invoices2001Slovakia_Book1_1_tinh toan hoang ha" xfId="3465"/>
    <cellStyle name="Dziesietny_Invoices2001Slovakia_Book1_1_tinh toan hoang ha 2" xfId="3466"/>
    <cellStyle name="Dziesiętny_Invoices2001Slovakia_Book1_1_tinh toan hoang ha 2" xfId="3467"/>
    <cellStyle name="Dziesietny_Invoices2001Slovakia_Book1_1_tinh toan hoang ha 2 2" xfId="3468"/>
    <cellStyle name="Dziesiętny_Invoices2001Slovakia_Book1_1_tinh toan hoang ha 2 2" xfId="3469"/>
    <cellStyle name="Dziesietny_Invoices2001Slovakia_Book1_1_tinh toan hoang ha 3" xfId="3470"/>
    <cellStyle name="Dziesiętny_Invoices2001Slovakia_Book1_1_tinh toan hoang ha 3" xfId="3471"/>
    <cellStyle name="Dziesietny_Invoices2001Slovakia_Book1_1_tinh toan hoang ha 3 2" xfId="3472"/>
    <cellStyle name="Dziesiętny_Invoices2001Slovakia_Book1_1_tinh toan hoang ha 3 2" xfId="3473"/>
    <cellStyle name="Dziesietny_Invoices2001Slovakia_Book1_1_tinh toan hoang ha 4" xfId="3474"/>
    <cellStyle name="Dziesiętny_Invoices2001Slovakia_Book1_1_tinh toan hoang ha 4" xfId="3475"/>
    <cellStyle name="Dziesietny_Invoices2001Slovakia_Book1_1_Tong von ĐTPT" xfId="3476"/>
    <cellStyle name="Dziesiętny_Invoices2001Slovakia_Book1_1_Tong von ĐTPT" xfId="3477"/>
    <cellStyle name="Dziesietny_Invoices2001Slovakia_Book1_1_Tong von ĐTPT 2" xfId="3478"/>
    <cellStyle name="Dziesiętny_Invoices2001Slovakia_Book1_1_Tong von ĐTPT 2" xfId="3479"/>
    <cellStyle name="Dziesietny_Invoices2001Slovakia_Book1_1_Tong von ĐTPT 2 2" xfId="3480"/>
    <cellStyle name="Dziesiętny_Invoices2001Slovakia_Book1_1_Tong von ĐTPT 2 2" xfId="3481"/>
    <cellStyle name="Dziesietny_Invoices2001Slovakia_Book1_1_Tong von ĐTPT 3" xfId="3482"/>
    <cellStyle name="Dziesiętny_Invoices2001Slovakia_Book1_1_Tong von ĐTPT 3" xfId="3483"/>
    <cellStyle name="Dziesietny_Invoices2001Slovakia_Book1_1_Tong von ĐTPT 3 2" xfId="3484"/>
    <cellStyle name="Dziesiętny_Invoices2001Slovakia_Book1_1_Tong von ĐTPT 3 2" xfId="3485"/>
    <cellStyle name="Dziesietny_Invoices2001Slovakia_Book1_1_Tong von ĐTPT 4" xfId="3486"/>
    <cellStyle name="Dziesiętny_Invoices2001Slovakia_Book1_1_Tong von ĐTPT 4" xfId="3487"/>
    <cellStyle name="Dziesietny_Invoices2001Slovakia_Book1_1_Viec Huy dang lam" xfId="3488"/>
    <cellStyle name="Dziesiętny_Invoices2001Slovakia_Book1_1_Viec Huy dang lam" xfId="3489"/>
    <cellStyle name="Dziesietny_Invoices2001Slovakia_Book1_2" xfId="3490"/>
    <cellStyle name="Dziesiętny_Invoices2001Slovakia_Book1_2" xfId="3491"/>
    <cellStyle name="Dziesietny_Invoices2001Slovakia_Book1_2 2" xfId="3492"/>
    <cellStyle name="Dziesiętny_Invoices2001Slovakia_Book1_2 2" xfId="3493"/>
    <cellStyle name="Dziesietny_Invoices2001Slovakia_Book1_2 3" xfId="8561"/>
    <cellStyle name="Dziesiętny_Invoices2001Slovakia_Book1_2 3" xfId="8562"/>
    <cellStyle name="Dziesietny_Invoices2001Slovakia_Book1_2 4" xfId="8563"/>
    <cellStyle name="Dziesiętny_Invoices2001Slovakia_Book1_2 4" xfId="8564"/>
    <cellStyle name="Dziesietny_Invoices2001Slovakia_Book1_2_bieu ke hoach dau thau" xfId="3494"/>
    <cellStyle name="Dziesiętny_Invoices2001Slovakia_Book1_2_bieu ke hoach dau thau" xfId="3495"/>
    <cellStyle name="Dziesietny_Invoices2001Slovakia_Book1_2_bieu ke hoach dau thau 2" xfId="3496"/>
    <cellStyle name="Dziesiętny_Invoices2001Slovakia_Book1_2_bieu ke hoach dau thau 2" xfId="3497"/>
    <cellStyle name="Dziesietny_Invoices2001Slovakia_Book1_2_bieu ke hoach dau thau 2 2" xfId="3498"/>
    <cellStyle name="Dziesiętny_Invoices2001Slovakia_Book1_2_bieu ke hoach dau thau 2 2" xfId="3499"/>
    <cellStyle name="Dziesietny_Invoices2001Slovakia_Book1_2_bieu ke hoach dau thau 3" xfId="3500"/>
    <cellStyle name="Dziesiętny_Invoices2001Slovakia_Book1_2_bieu ke hoach dau thau 3" xfId="3501"/>
    <cellStyle name="Dziesietny_Invoices2001Slovakia_Book1_2_bieu ke hoach dau thau 3 2" xfId="3502"/>
    <cellStyle name="Dziesiętny_Invoices2001Slovakia_Book1_2_bieu ke hoach dau thau 3 2" xfId="3503"/>
    <cellStyle name="Dziesietny_Invoices2001Slovakia_Book1_2_bieu ke hoach dau thau 4" xfId="8565"/>
    <cellStyle name="Dziesiętny_Invoices2001Slovakia_Book1_2_bieu ke hoach dau thau 4" xfId="8566"/>
    <cellStyle name="Dziesietny_Invoices2001Slovakia_Book1_2_bieu ke hoach dau thau truong mam non SKH" xfId="3504"/>
    <cellStyle name="Dziesiętny_Invoices2001Slovakia_Book1_2_bieu ke hoach dau thau truong mam non SKH" xfId="3505"/>
    <cellStyle name="Dziesietny_Invoices2001Slovakia_Book1_2_bieu ke hoach dau thau truong mam non SKH 2" xfId="3506"/>
    <cellStyle name="Dziesiętny_Invoices2001Slovakia_Book1_2_bieu ke hoach dau thau truong mam non SKH 2" xfId="3507"/>
    <cellStyle name="Dziesietny_Invoices2001Slovakia_Book1_2_bieu ke hoach dau thau truong mam non SKH 2 2" xfId="3508"/>
    <cellStyle name="Dziesiętny_Invoices2001Slovakia_Book1_2_bieu ke hoach dau thau truong mam non SKH 2 2" xfId="3509"/>
    <cellStyle name="Dziesietny_Invoices2001Slovakia_Book1_2_bieu ke hoach dau thau truong mam non SKH 3" xfId="3510"/>
    <cellStyle name="Dziesiętny_Invoices2001Slovakia_Book1_2_bieu ke hoach dau thau truong mam non SKH 3" xfId="3511"/>
    <cellStyle name="Dziesietny_Invoices2001Slovakia_Book1_2_bieu ke hoach dau thau truong mam non SKH 3 2" xfId="3512"/>
    <cellStyle name="Dziesiętny_Invoices2001Slovakia_Book1_2_bieu ke hoach dau thau truong mam non SKH 3 2" xfId="3513"/>
    <cellStyle name="Dziesietny_Invoices2001Slovakia_Book1_2_bieu ke hoach dau thau truong mam non SKH 4" xfId="8567"/>
    <cellStyle name="Dziesiętny_Invoices2001Slovakia_Book1_2_bieu ke hoach dau thau truong mam non SKH 4" xfId="8568"/>
    <cellStyle name="Dziesietny_Invoices2001Slovakia_Book1_2_bieu tong hop lai kh von 2011 gui phong TH-KTDN" xfId="3514"/>
    <cellStyle name="Dziesiętny_Invoices2001Slovakia_Book1_2_bieu tong hop lai kh von 2011 gui phong TH-KTDN" xfId="3515"/>
    <cellStyle name="Dziesietny_Invoices2001Slovakia_Book1_2_bieu tong hop lai kh von 2011 gui phong TH-KTDN 2" xfId="3516"/>
    <cellStyle name="Dziesiętny_Invoices2001Slovakia_Book1_2_bieu tong hop lai kh von 2011 gui phong TH-KTDN 2" xfId="3517"/>
    <cellStyle name="Dziesietny_Invoices2001Slovakia_Book1_2_bieu tong hop lai kh von 2011 gui phong TH-KTDN 2 2" xfId="3518"/>
    <cellStyle name="Dziesiętny_Invoices2001Slovakia_Book1_2_bieu tong hop lai kh von 2011 gui phong TH-KTDN 2 2" xfId="3519"/>
    <cellStyle name="Dziesietny_Invoices2001Slovakia_Book1_2_bieu tong hop lai kh von 2011 gui phong TH-KTDN 3" xfId="3520"/>
    <cellStyle name="Dziesiętny_Invoices2001Slovakia_Book1_2_bieu tong hop lai kh von 2011 gui phong TH-KTDN 3" xfId="3521"/>
    <cellStyle name="Dziesietny_Invoices2001Slovakia_Book1_2_bieu tong hop lai kh von 2011 gui phong TH-KTDN 3 2" xfId="3522"/>
    <cellStyle name="Dziesiętny_Invoices2001Slovakia_Book1_2_bieu tong hop lai kh von 2011 gui phong TH-KTDN 3 2" xfId="3523"/>
    <cellStyle name="Dziesietny_Invoices2001Slovakia_Book1_2_bieu tong hop lai kh von 2011 gui phong TH-KTDN 4" xfId="8569"/>
    <cellStyle name="Dziesiętny_Invoices2001Slovakia_Book1_2_bieu tong hop lai kh von 2011 gui phong TH-KTDN 4" xfId="8570"/>
    <cellStyle name="Dziesietny_Invoices2001Slovakia_Book1_2_bieu tong hop lai kh von 2011 gui phong TH-KTDN_BIEU KE HOACH  2015 (KTN 6.11 sua)" xfId="3524"/>
    <cellStyle name="Dziesiętny_Invoices2001Slovakia_Book1_2_bieu tong hop lai kh von 2011 gui phong TH-KTDN_BIEU KE HOACH  2015 (KTN 6.11 sua)" xfId="3525"/>
    <cellStyle name="Dziesietny_Invoices2001Slovakia_Book1_2_Book1" xfId="3526"/>
    <cellStyle name="Dziesiętny_Invoices2001Slovakia_Book1_2_Book1" xfId="3527"/>
    <cellStyle name="Dziesietny_Invoices2001Slovakia_Book1_2_Book1 2" xfId="3528"/>
    <cellStyle name="Dziesiętny_Invoices2001Slovakia_Book1_2_Book1 2" xfId="3529"/>
    <cellStyle name="Dziesietny_Invoices2001Slovakia_Book1_2_Book1 2 2" xfId="3530"/>
    <cellStyle name="Dziesiętny_Invoices2001Slovakia_Book1_2_Book1 2 2" xfId="3531"/>
    <cellStyle name="Dziesietny_Invoices2001Slovakia_Book1_2_Book1 3" xfId="3532"/>
    <cellStyle name="Dziesiętny_Invoices2001Slovakia_Book1_2_Book1 3" xfId="3533"/>
    <cellStyle name="Dziesietny_Invoices2001Slovakia_Book1_2_Book1 3 2" xfId="3534"/>
    <cellStyle name="Dziesiętny_Invoices2001Slovakia_Book1_2_Book1 3 2" xfId="3535"/>
    <cellStyle name="Dziesietny_Invoices2001Slovakia_Book1_2_Book1 4" xfId="8571"/>
    <cellStyle name="Dziesiętny_Invoices2001Slovakia_Book1_2_Book1 4" xfId="8572"/>
    <cellStyle name="Dziesietny_Invoices2001Slovakia_Book1_2_Book1_1" xfId="3536"/>
    <cellStyle name="Dziesiętny_Invoices2001Slovakia_Book1_2_Book1_1" xfId="3537"/>
    <cellStyle name="Dziesietny_Invoices2001Slovakia_Book1_2_Book1_1 2" xfId="3538"/>
    <cellStyle name="Dziesiętny_Invoices2001Slovakia_Book1_2_Book1_1 2" xfId="3539"/>
    <cellStyle name="Dziesietny_Invoices2001Slovakia_Book1_2_Book1_1 2 2" xfId="3540"/>
    <cellStyle name="Dziesiętny_Invoices2001Slovakia_Book1_2_Book1_1 2 2" xfId="3541"/>
    <cellStyle name="Dziesietny_Invoices2001Slovakia_Book1_2_Book1_1 3" xfId="3542"/>
    <cellStyle name="Dziesiętny_Invoices2001Slovakia_Book1_2_Book1_1 3" xfId="3543"/>
    <cellStyle name="Dziesietny_Invoices2001Slovakia_Book1_2_Book1_1 3 2" xfId="3544"/>
    <cellStyle name="Dziesiętny_Invoices2001Slovakia_Book1_2_Book1_1 3 2" xfId="3545"/>
    <cellStyle name="Dziesietny_Invoices2001Slovakia_Book1_2_Book1_1 4" xfId="3546"/>
    <cellStyle name="Dziesiętny_Invoices2001Slovakia_Book1_2_Book1_1 4" xfId="3547"/>
    <cellStyle name="Dziesietny_Invoices2001Slovakia_Book1_2_Book1_Ke hoach 2010 (theo doi 11-8-2010)" xfId="3548"/>
    <cellStyle name="Dziesiętny_Invoices2001Slovakia_Book1_2_Book1_Ke hoach 2010 (theo doi 11-8-2010)" xfId="3549"/>
    <cellStyle name="Dziesietny_Invoices2001Slovakia_Book1_2_Book1_Ke hoach 2010 (theo doi 11-8-2010) 2" xfId="3550"/>
    <cellStyle name="Dziesiętny_Invoices2001Slovakia_Book1_2_Book1_Ke hoach 2010 (theo doi 11-8-2010) 2" xfId="3551"/>
    <cellStyle name="Dziesietny_Invoices2001Slovakia_Book1_2_Book1_Ke hoach 2010 (theo doi 11-8-2010) 2 2" xfId="3552"/>
    <cellStyle name="Dziesiętny_Invoices2001Slovakia_Book1_2_Book1_Ke hoach 2010 (theo doi 11-8-2010) 2 2" xfId="3553"/>
    <cellStyle name="Dziesietny_Invoices2001Slovakia_Book1_2_Book1_Ke hoach 2010 (theo doi 11-8-2010) 3" xfId="3554"/>
    <cellStyle name="Dziesiętny_Invoices2001Slovakia_Book1_2_Book1_Ke hoach 2010 (theo doi 11-8-2010) 3" xfId="3555"/>
    <cellStyle name="Dziesietny_Invoices2001Slovakia_Book1_2_Book1_Ke hoach 2010 (theo doi 11-8-2010) 3 2" xfId="3556"/>
    <cellStyle name="Dziesiętny_Invoices2001Slovakia_Book1_2_Book1_Ke hoach 2010 (theo doi 11-8-2010) 3 2" xfId="3557"/>
    <cellStyle name="Dziesietny_Invoices2001Slovakia_Book1_2_Book1_Ke hoach 2010 (theo doi 11-8-2010) 4" xfId="8573"/>
    <cellStyle name="Dziesiętny_Invoices2001Slovakia_Book1_2_Book1_Ke hoach 2010 (theo doi 11-8-2010) 4" xfId="8574"/>
    <cellStyle name="Dziesietny_Invoices2001Slovakia_Book1_2_Book1_Ke hoach 2010 (theo doi 11-8-2010)_BIEU KE HOACH  2015 (KTN 6.11 sua)" xfId="3558"/>
    <cellStyle name="Dziesiętny_Invoices2001Slovakia_Book1_2_Book1_Ke hoach 2010 (theo doi 11-8-2010)_BIEU KE HOACH  2015 (KTN 6.11 sua)" xfId="3559"/>
    <cellStyle name="Dziesietny_Invoices2001Slovakia_Book1_2_Book1_ke hoach dau thau 30-6-2010" xfId="3560"/>
    <cellStyle name="Dziesiętny_Invoices2001Slovakia_Book1_2_Book1_ke hoach dau thau 30-6-2010" xfId="3561"/>
    <cellStyle name="Dziesietny_Invoices2001Slovakia_Book1_2_Book1_ke hoach dau thau 30-6-2010 2" xfId="3562"/>
    <cellStyle name="Dziesiętny_Invoices2001Slovakia_Book1_2_Book1_ke hoach dau thau 30-6-2010 2" xfId="3563"/>
    <cellStyle name="Dziesietny_Invoices2001Slovakia_Book1_2_Book1_ke hoach dau thau 30-6-2010 2 2" xfId="3564"/>
    <cellStyle name="Dziesiętny_Invoices2001Slovakia_Book1_2_Book1_ke hoach dau thau 30-6-2010 2 2" xfId="3565"/>
    <cellStyle name="Dziesietny_Invoices2001Slovakia_Book1_2_Book1_ke hoach dau thau 30-6-2010 3" xfId="3566"/>
    <cellStyle name="Dziesiętny_Invoices2001Slovakia_Book1_2_Book1_ke hoach dau thau 30-6-2010 3" xfId="3567"/>
    <cellStyle name="Dziesietny_Invoices2001Slovakia_Book1_2_Book1_ke hoach dau thau 30-6-2010 3 2" xfId="3568"/>
    <cellStyle name="Dziesiętny_Invoices2001Slovakia_Book1_2_Book1_ke hoach dau thau 30-6-2010 3 2" xfId="3569"/>
    <cellStyle name="Dziesietny_Invoices2001Slovakia_Book1_2_Book1_ke hoach dau thau 30-6-2010 4" xfId="8575"/>
    <cellStyle name="Dziesiętny_Invoices2001Slovakia_Book1_2_Book1_ke hoach dau thau 30-6-2010 4" xfId="8576"/>
    <cellStyle name="Dziesietny_Invoices2001Slovakia_Book1_2_Book1_ke hoach dau thau 30-6-2010_BIEU KE HOACH  2015 (KTN 6.11 sua)" xfId="3570"/>
    <cellStyle name="Dziesiętny_Invoices2001Slovakia_Book1_2_Book1_ke hoach dau thau 30-6-2010_BIEU KE HOACH  2015 (KTN 6.11 sua)" xfId="3571"/>
    <cellStyle name="Dziesietny_Invoices2001Slovakia_Book1_2_Copy of KH PHAN BO VON ĐỐI ỨNG NAM 2011 (30 TY phuong án gop WB)" xfId="3572"/>
    <cellStyle name="Dziesiętny_Invoices2001Slovakia_Book1_2_Copy of KH PHAN BO VON ĐỐI ỨNG NAM 2011 (30 TY phuong án gop WB)" xfId="3573"/>
    <cellStyle name="Dziesietny_Invoices2001Slovakia_Book1_2_Copy of KH PHAN BO VON ĐỐI ỨNG NAM 2011 (30 TY phuong án gop WB) 2" xfId="3574"/>
    <cellStyle name="Dziesiętny_Invoices2001Slovakia_Book1_2_Copy of KH PHAN BO VON ĐỐI ỨNG NAM 2011 (30 TY phuong án gop WB) 2" xfId="3575"/>
    <cellStyle name="Dziesietny_Invoices2001Slovakia_Book1_2_Copy of KH PHAN BO VON ĐỐI ỨNG NAM 2011 (30 TY phuong án gop WB) 2 2" xfId="3576"/>
    <cellStyle name="Dziesiętny_Invoices2001Slovakia_Book1_2_Copy of KH PHAN BO VON ĐỐI ỨNG NAM 2011 (30 TY phuong án gop WB) 2 2" xfId="3577"/>
    <cellStyle name="Dziesietny_Invoices2001Slovakia_Book1_2_Copy of KH PHAN BO VON ĐỐI ỨNG NAM 2011 (30 TY phuong án gop WB) 3" xfId="3578"/>
    <cellStyle name="Dziesiętny_Invoices2001Slovakia_Book1_2_Copy of KH PHAN BO VON ĐỐI ỨNG NAM 2011 (30 TY phuong án gop WB) 3" xfId="3579"/>
    <cellStyle name="Dziesietny_Invoices2001Slovakia_Book1_2_Copy of KH PHAN BO VON ĐỐI ỨNG NAM 2011 (30 TY phuong án gop WB) 3 2" xfId="3580"/>
    <cellStyle name="Dziesiętny_Invoices2001Slovakia_Book1_2_Copy of KH PHAN BO VON ĐỐI ỨNG NAM 2011 (30 TY phuong án gop WB) 3 2" xfId="3581"/>
    <cellStyle name="Dziesietny_Invoices2001Slovakia_Book1_2_Copy of KH PHAN BO VON ĐỐI ỨNG NAM 2011 (30 TY phuong án gop WB) 4" xfId="8577"/>
    <cellStyle name="Dziesiętny_Invoices2001Slovakia_Book1_2_Copy of KH PHAN BO VON ĐỐI ỨNG NAM 2011 (30 TY phuong án gop WB) 4" xfId="8578"/>
    <cellStyle name="Dziesietny_Invoices2001Slovakia_Book1_2_Copy of KH PHAN BO VON ĐỐI ỨNG NAM 2011 (30 TY phuong án gop WB)_BIEU KE HOACH  2015 (KTN 6.11 sua)" xfId="3582"/>
    <cellStyle name="Dziesiętny_Invoices2001Slovakia_Book1_2_Copy of KH PHAN BO VON ĐỐI ỨNG NAM 2011 (30 TY phuong án gop WB)_BIEU KE HOACH  2015 (KTN 6.11 sua)" xfId="3583"/>
    <cellStyle name="Dziesietny_Invoices2001Slovakia_Book1_2_Danh Mục KCM trinh BKH 2011 (BS 30A)" xfId="3584"/>
    <cellStyle name="Dziesiętny_Invoices2001Slovakia_Book1_2_Danh Mục KCM trinh BKH 2011 (BS 30A)" xfId="3585"/>
    <cellStyle name="Dziesietny_Invoices2001Slovakia_Book1_2_DTTD chieng chan Tham lai 29-9-2009" xfId="3586"/>
    <cellStyle name="Dziesiętny_Invoices2001Slovakia_Book1_2_DTTD chieng chan Tham lai 29-9-2009" xfId="3587"/>
    <cellStyle name="Dziesietny_Invoices2001Slovakia_Book1_2_DTTD chieng chan Tham lai 29-9-2009 2" xfId="3588"/>
    <cellStyle name="Dziesiętny_Invoices2001Slovakia_Book1_2_DTTD chieng chan Tham lai 29-9-2009 2" xfId="3589"/>
    <cellStyle name="Dziesietny_Invoices2001Slovakia_Book1_2_DTTD chieng chan Tham lai 29-9-2009 2 2" xfId="3590"/>
    <cellStyle name="Dziesiętny_Invoices2001Slovakia_Book1_2_DTTD chieng chan Tham lai 29-9-2009 2 2" xfId="3591"/>
    <cellStyle name="Dziesietny_Invoices2001Slovakia_Book1_2_DTTD chieng chan Tham lai 29-9-2009 3" xfId="3592"/>
    <cellStyle name="Dziesiętny_Invoices2001Slovakia_Book1_2_DTTD chieng chan Tham lai 29-9-2009 3" xfId="3593"/>
    <cellStyle name="Dziesietny_Invoices2001Slovakia_Book1_2_DTTD chieng chan Tham lai 29-9-2009 3 2" xfId="3594"/>
    <cellStyle name="Dziesiętny_Invoices2001Slovakia_Book1_2_DTTD chieng chan Tham lai 29-9-2009 3 2" xfId="3595"/>
    <cellStyle name="Dziesietny_Invoices2001Slovakia_Book1_2_DTTD chieng chan Tham lai 29-9-2009 4" xfId="8579"/>
    <cellStyle name="Dziesiętny_Invoices2001Slovakia_Book1_2_DTTD chieng chan Tham lai 29-9-2009 4" xfId="8580"/>
    <cellStyle name="Dziesietny_Invoices2001Slovakia_Book1_2_DTTD chieng chan Tham lai 29-9-2009_BIEU KE HOACH  2015 (KTN 6.11 sua)" xfId="3596"/>
    <cellStyle name="Dziesiętny_Invoices2001Slovakia_Book1_2_DTTD chieng chan Tham lai 29-9-2009_BIEU KE HOACH  2015 (KTN 6.11 sua)" xfId="3597"/>
    <cellStyle name="Dziesietny_Invoices2001Slovakia_Book1_2_Du toan nuoc San Thang (GD2)" xfId="3598"/>
    <cellStyle name="Dziesiętny_Invoices2001Slovakia_Book1_2_Du toan nuoc San Thang (GD2)" xfId="3599"/>
    <cellStyle name="Dziesietny_Invoices2001Slovakia_Book1_2_Du toan nuoc San Thang (GD2) 2" xfId="3600"/>
    <cellStyle name="Dziesiętny_Invoices2001Slovakia_Book1_2_Du toan nuoc San Thang (GD2) 2" xfId="3601"/>
    <cellStyle name="Dziesietny_Invoices2001Slovakia_Book1_2_Du toan nuoc San Thang (GD2) 2 2" xfId="3602"/>
    <cellStyle name="Dziesiętny_Invoices2001Slovakia_Book1_2_Du toan nuoc San Thang (GD2) 2 2" xfId="3603"/>
    <cellStyle name="Dziesietny_Invoices2001Slovakia_Book1_2_Du toan nuoc San Thang (GD2) 3" xfId="3604"/>
    <cellStyle name="Dziesiętny_Invoices2001Slovakia_Book1_2_Du toan nuoc San Thang (GD2) 3" xfId="3605"/>
    <cellStyle name="Dziesietny_Invoices2001Slovakia_Book1_2_Du toan nuoc San Thang (GD2) 3 2" xfId="3606"/>
    <cellStyle name="Dziesiętny_Invoices2001Slovakia_Book1_2_Du toan nuoc San Thang (GD2) 3 2" xfId="3607"/>
    <cellStyle name="Dziesietny_Invoices2001Slovakia_Book1_2_Du toan nuoc San Thang (GD2) 4" xfId="8581"/>
    <cellStyle name="Dziesiętny_Invoices2001Slovakia_Book1_2_Du toan nuoc San Thang (GD2) 4" xfId="8582"/>
    <cellStyle name="Dziesietny_Invoices2001Slovakia_Book1_2_Ke hoach 2010 (theo doi 11-8-2010)" xfId="3608"/>
    <cellStyle name="Dziesiętny_Invoices2001Slovakia_Book1_2_Ke hoach 2010 (theo doi 11-8-2010)" xfId="3609"/>
    <cellStyle name="Dziesietny_Invoices2001Slovakia_Book1_2_Ke hoach 2010 (theo doi 11-8-2010) 2" xfId="3610"/>
    <cellStyle name="Dziesiętny_Invoices2001Slovakia_Book1_2_Ke hoach 2010 (theo doi 11-8-2010) 2" xfId="3611"/>
    <cellStyle name="Dziesietny_Invoices2001Slovakia_Book1_2_Ke hoach 2010 (theo doi 11-8-2010) 2 2" xfId="3612"/>
    <cellStyle name="Dziesiętny_Invoices2001Slovakia_Book1_2_Ke hoach 2010 (theo doi 11-8-2010) 2 2" xfId="3613"/>
    <cellStyle name="Dziesietny_Invoices2001Slovakia_Book1_2_Ke hoach 2010 (theo doi 11-8-2010) 3" xfId="3614"/>
    <cellStyle name="Dziesiętny_Invoices2001Slovakia_Book1_2_Ke hoach 2010 (theo doi 11-8-2010) 3" xfId="3615"/>
    <cellStyle name="Dziesietny_Invoices2001Slovakia_Book1_2_Ke hoach 2010 (theo doi 11-8-2010) 3 2" xfId="3616"/>
    <cellStyle name="Dziesiętny_Invoices2001Slovakia_Book1_2_Ke hoach 2010 (theo doi 11-8-2010) 3 2" xfId="3617"/>
    <cellStyle name="Dziesietny_Invoices2001Slovakia_Book1_2_Ke hoach 2010 (theo doi 11-8-2010) 4" xfId="8583"/>
    <cellStyle name="Dziesiętny_Invoices2001Slovakia_Book1_2_Ke hoach 2010 (theo doi 11-8-2010) 4" xfId="8584"/>
    <cellStyle name="Dziesietny_Invoices2001Slovakia_Book1_2_Ke hoach 2010 ngay 31-01" xfId="3618"/>
    <cellStyle name="Dziesiętny_Invoices2001Slovakia_Book1_2_Ke hoach 2010 ngay 31-01" xfId="3619"/>
    <cellStyle name="Dziesietny_Invoices2001Slovakia_Book1_2_Ke hoach 2010 ngay 31-01 2" xfId="3620"/>
    <cellStyle name="Dziesiętny_Invoices2001Slovakia_Book1_2_Ke hoach 2010 ngay 31-01 2" xfId="3621"/>
    <cellStyle name="Dziesietny_Invoices2001Slovakia_Book1_2_Ke hoach 2010 ngay 31-01 2 2" xfId="3622"/>
    <cellStyle name="Dziesiętny_Invoices2001Slovakia_Book1_2_Ke hoach 2010 ngay 31-01 2 2" xfId="3623"/>
    <cellStyle name="Dziesietny_Invoices2001Slovakia_Book1_2_Ke hoach 2010 ngay 31-01 3" xfId="3624"/>
    <cellStyle name="Dziesiętny_Invoices2001Slovakia_Book1_2_Ke hoach 2010 ngay 31-01 3" xfId="3625"/>
    <cellStyle name="Dziesietny_Invoices2001Slovakia_Book1_2_Ke hoach 2010 ngay 31-01 3 2" xfId="3626"/>
    <cellStyle name="Dziesiętny_Invoices2001Slovakia_Book1_2_Ke hoach 2010 ngay 31-01 3 2" xfId="3627"/>
    <cellStyle name="Dziesietny_Invoices2001Slovakia_Book1_2_Ke hoach 2010 ngay 31-01 4" xfId="8585"/>
    <cellStyle name="Dziesiętny_Invoices2001Slovakia_Book1_2_Ke hoach 2010 ngay 31-01 4" xfId="8586"/>
    <cellStyle name="Dziesietny_Invoices2001Slovakia_Book1_2_ke hoach dau thau 30-6-2010" xfId="3628"/>
    <cellStyle name="Dziesiętny_Invoices2001Slovakia_Book1_2_ke hoach dau thau 30-6-2010" xfId="3629"/>
    <cellStyle name="Dziesietny_Invoices2001Slovakia_Book1_2_ke hoach dau thau 30-6-2010 2" xfId="3630"/>
    <cellStyle name="Dziesiętny_Invoices2001Slovakia_Book1_2_ke hoach dau thau 30-6-2010 2" xfId="3631"/>
    <cellStyle name="Dziesietny_Invoices2001Slovakia_Book1_2_ke hoach dau thau 30-6-2010 2 2" xfId="3632"/>
    <cellStyle name="Dziesiętny_Invoices2001Slovakia_Book1_2_ke hoach dau thau 30-6-2010 2 2" xfId="3633"/>
    <cellStyle name="Dziesietny_Invoices2001Slovakia_Book1_2_ke hoach dau thau 30-6-2010 3" xfId="3634"/>
    <cellStyle name="Dziesiętny_Invoices2001Slovakia_Book1_2_ke hoach dau thau 30-6-2010 3" xfId="3635"/>
    <cellStyle name="Dziesietny_Invoices2001Slovakia_Book1_2_ke hoach dau thau 30-6-2010 3 2" xfId="3636"/>
    <cellStyle name="Dziesiętny_Invoices2001Slovakia_Book1_2_ke hoach dau thau 30-6-2010 3 2" xfId="3637"/>
    <cellStyle name="Dziesietny_Invoices2001Slovakia_Book1_2_ke hoach dau thau 30-6-2010 4" xfId="8587"/>
    <cellStyle name="Dziesiętny_Invoices2001Slovakia_Book1_2_ke hoach dau thau 30-6-2010 4" xfId="8588"/>
    <cellStyle name="Dziesietny_Invoices2001Slovakia_Book1_2_KH Von 2012 gui BKH 1" xfId="3638"/>
    <cellStyle name="Dziesiętny_Invoices2001Slovakia_Book1_2_KH Von 2012 gui BKH 1" xfId="3639"/>
    <cellStyle name="Dziesietny_Invoices2001Slovakia_Book1_2_KH Von 2012 gui BKH 1 2" xfId="3640"/>
    <cellStyle name="Dziesiętny_Invoices2001Slovakia_Book1_2_KH Von 2012 gui BKH 1 2" xfId="3641"/>
    <cellStyle name="Dziesietny_Invoices2001Slovakia_Book1_2_KH Von 2012 gui BKH 1 2 2" xfId="3642"/>
    <cellStyle name="Dziesiętny_Invoices2001Slovakia_Book1_2_KH Von 2012 gui BKH 1 2 2" xfId="3643"/>
    <cellStyle name="Dziesietny_Invoices2001Slovakia_Book1_2_KH Von 2012 gui BKH 1 3" xfId="3644"/>
    <cellStyle name="Dziesiętny_Invoices2001Slovakia_Book1_2_KH Von 2012 gui BKH 1 3" xfId="3645"/>
    <cellStyle name="Dziesietny_Invoices2001Slovakia_Book1_2_KH Von 2012 gui BKH 1 3 2" xfId="3646"/>
    <cellStyle name="Dziesiętny_Invoices2001Slovakia_Book1_2_KH Von 2012 gui BKH 1 3 2" xfId="3647"/>
    <cellStyle name="Dziesietny_Invoices2001Slovakia_Book1_2_KH Von 2012 gui BKH 1 4" xfId="8589"/>
    <cellStyle name="Dziesiętny_Invoices2001Slovakia_Book1_2_KH Von 2012 gui BKH 1 4" xfId="8590"/>
    <cellStyle name="Dziesietny_Invoices2001Slovakia_Book1_2_KH Von 2012 gui BKH 1_BIEU KE HOACH  2015 (KTN 6.11 sua)" xfId="3648"/>
    <cellStyle name="Dziesiętny_Invoices2001Slovakia_Book1_2_KH Von 2012 gui BKH 1_BIEU KE HOACH  2015 (KTN 6.11 sua)" xfId="3649"/>
    <cellStyle name="Dziesietny_Invoices2001Slovakia_Book1_2_KH Von 2012 gui BKH 2" xfId="3650"/>
    <cellStyle name="Dziesiętny_Invoices2001Slovakia_Book1_2_KH Von 2012 gui BKH 2" xfId="3651"/>
    <cellStyle name="Dziesietny_Invoices2001Slovakia_Book1_2_KH Von 2012 gui BKH 2 2" xfId="3652"/>
    <cellStyle name="Dziesiętny_Invoices2001Slovakia_Book1_2_KH Von 2012 gui BKH 2 2" xfId="3653"/>
    <cellStyle name="Dziesietny_Invoices2001Slovakia_Book1_2_KH Von 2012 gui BKH 2 2 2" xfId="3654"/>
    <cellStyle name="Dziesiętny_Invoices2001Slovakia_Book1_2_KH Von 2012 gui BKH 2 2 2" xfId="3655"/>
    <cellStyle name="Dziesietny_Invoices2001Slovakia_Book1_2_KH Von 2012 gui BKH 2 3" xfId="3656"/>
    <cellStyle name="Dziesiętny_Invoices2001Slovakia_Book1_2_KH Von 2012 gui BKH 2 3" xfId="3657"/>
    <cellStyle name="Dziesietny_Invoices2001Slovakia_Book1_2_KH Von 2012 gui BKH 2 3 2" xfId="3658"/>
    <cellStyle name="Dziesiętny_Invoices2001Slovakia_Book1_2_KH Von 2012 gui BKH 2 3 2" xfId="3659"/>
    <cellStyle name="Dziesietny_Invoices2001Slovakia_Book1_2_KH Von 2012 gui BKH 2 4" xfId="8591"/>
    <cellStyle name="Dziesiętny_Invoices2001Slovakia_Book1_2_KH Von 2012 gui BKH 2 4" xfId="8592"/>
    <cellStyle name="Dziesietny_Invoices2001Slovakia_Book1_2_QD ke hoach dau thau" xfId="3660"/>
    <cellStyle name="Dziesiętny_Invoices2001Slovakia_Book1_2_QD ke hoach dau thau" xfId="3661"/>
    <cellStyle name="Dziesietny_Invoices2001Slovakia_Book1_2_QD ke hoach dau thau 2" xfId="3662"/>
    <cellStyle name="Dziesiętny_Invoices2001Slovakia_Book1_2_QD ke hoach dau thau 2" xfId="3663"/>
    <cellStyle name="Dziesietny_Invoices2001Slovakia_Book1_2_QD ke hoach dau thau 2 2" xfId="3664"/>
    <cellStyle name="Dziesiętny_Invoices2001Slovakia_Book1_2_QD ke hoach dau thau 2 2" xfId="3665"/>
    <cellStyle name="Dziesietny_Invoices2001Slovakia_Book1_2_QD ke hoach dau thau 3" xfId="3666"/>
    <cellStyle name="Dziesiętny_Invoices2001Slovakia_Book1_2_QD ke hoach dau thau 3" xfId="3667"/>
    <cellStyle name="Dziesietny_Invoices2001Slovakia_Book1_2_QD ke hoach dau thau 3 2" xfId="3668"/>
    <cellStyle name="Dziesiętny_Invoices2001Slovakia_Book1_2_QD ke hoach dau thau 3 2" xfId="3669"/>
    <cellStyle name="Dziesietny_Invoices2001Slovakia_Book1_2_QD ke hoach dau thau 4" xfId="8593"/>
    <cellStyle name="Dziesiętny_Invoices2001Slovakia_Book1_2_QD ke hoach dau thau 4" xfId="8594"/>
    <cellStyle name="Dziesietny_Invoices2001Slovakia_Book1_2_Ra soat KH von 2011 (Huy-11-11-11)" xfId="3670"/>
    <cellStyle name="Dziesiętny_Invoices2001Slovakia_Book1_2_Ra soat KH von 2011 (Huy-11-11-11)" xfId="3671"/>
    <cellStyle name="Dziesietny_Invoices2001Slovakia_Book1_2_Ra soat KH von 2011 (Huy-11-11-11) 2" xfId="3672"/>
    <cellStyle name="Dziesiętny_Invoices2001Slovakia_Book1_2_Ra soat KH von 2011 (Huy-11-11-11) 2" xfId="3673"/>
    <cellStyle name="Dziesietny_Invoices2001Slovakia_Book1_2_Ra soat KH von 2011 (Huy-11-11-11) 2 2" xfId="3674"/>
    <cellStyle name="Dziesiętny_Invoices2001Slovakia_Book1_2_Ra soat KH von 2011 (Huy-11-11-11) 2 2" xfId="3675"/>
    <cellStyle name="Dziesietny_Invoices2001Slovakia_Book1_2_Ra soat KH von 2011 (Huy-11-11-11) 3" xfId="3676"/>
    <cellStyle name="Dziesiętny_Invoices2001Slovakia_Book1_2_Ra soat KH von 2011 (Huy-11-11-11) 3" xfId="3677"/>
    <cellStyle name="Dziesietny_Invoices2001Slovakia_Book1_2_Ra soat KH von 2011 (Huy-11-11-11) 3 2" xfId="3678"/>
    <cellStyle name="Dziesiętny_Invoices2001Slovakia_Book1_2_Ra soat KH von 2011 (Huy-11-11-11) 3 2" xfId="3679"/>
    <cellStyle name="Dziesietny_Invoices2001Slovakia_Book1_2_Ra soat KH von 2011 (Huy-11-11-11) 4" xfId="3680"/>
    <cellStyle name="Dziesiętny_Invoices2001Slovakia_Book1_2_Ra soat KH von 2011 (Huy-11-11-11) 4" xfId="3681"/>
    <cellStyle name="Dziesietny_Invoices2001Slovakia_Book1_2_tinh toan hoang ha" xfId="3682"/>
    <cellStyle name="Dziesiętny_Invoices2001Slovakia_Book1_2_tinh toan hoang ha" xfId="3683"/>
    <cellStyle name="Dziesietny_Invoices2001Slovakia_Book1_2_tinh toan hoang ha 2" xfId="3684"/>
    <cellStyle name="Dziesiętny_Invoices2001Slovakia_Book1_2_tinh toan hoang ha 2" xfId="3685"/>
    <cellStyle name="Dziesietny_Invoices2001Slovakia_Book1_2_tinh toan hoang ha 2 2" xfId="3686"/>
    <cellStyle name="Dziesiętny_Invoices2001Slovakia_Book1_2_tinh toan hoang ha 2 2" xfId="3687"/>
    <cellStyle name="Dziesietny_Invoices2001Slovakia_Book1_2_tinh toan hoang ha 3" xfId="3688"/>
    <cellStyle name="Dziesiętny_Invoices2001Slovakia_Book1_2_tinh toan hoang ha 3" xfId="3689"/>
    <cellStyle name="Dziesietny_Invoices2001Slovakia_Book1_2_tinh toan hoang ha 3 2" xfId="3690"/>
    <cellStyle name="Dziesiętny_Invoices2001Slovakia_Book1_2_tinh toan hoang ha 3 2" xfId="3691"/>
    <cellStyle name="Dziesietny_Invoices2001Slovakia_Book1_2_tinh toan hoang ha 4" xfId="8595"/>
    <cellStyle name="Dziesiętny_Invoices2001Slovakia_Book1_2_tinh toan hoang ha 4" xfId="8596"/>
    <cellStyle name="Dziesietny_Invoices2001Slovakia_Book1_2_Tong von ĐTPT" xfId="3692"/>
    <cellStyle name="Dziesiętny_Invoices2001Slovakia_Book1_2_Tong von ĐTPT" xfId="3693"/>
    <cellStyle name="Dziesietny_Invoices2001Slovakia_Book1_2_Tong von ĐTPT 2" xfId="3694"/>
    <cellStyle name="Dziesiętny_Invoices2001Slovakia_Book1_2_Tong von ĐTPT 2" xfId="3695"/>
    <cellStyle name="Dziesietny_Invoices2001Slovakia_Book1_2_Tong von ĐTPT 2 2" xfId="3696"/>
    <cellStyle name="Dziesiętny_Invoices2001Slovakia_Book1_2_Tong von ĐTPT 2 2" xfId="3697"/>
    <cellStyle name="Dziesietny_Invoices2001Slovakia_Book1_2_Tong von ĐTPT 3" xfId="3698"/>
    <cellStyle name="Dziesiętny_Invoices2001Slovakia_Book1_2_Tong von ĐTPT 3" xfId="3699"/>
    <cellStyle name="Dziesietny_Invoices2001Slovakia_Book1_2_Tong von ĐTPT 3 2" xfId="3700"/>
    <cellStyle name="Dziesiętny_Invoices2001Slovakia_Book1_2_Tong von ĐTPT 3 2" xfId="3701"/>
    <cellStyle name="Dziesietny_Invoices2001Slovakia_Book1_2_Tong von ĐTPT 4" xfId="8597"/>
    <cellStyle name="Dziesiętny_Invoices2001Slovakia_Book1_2_Tong von ĐTPT 4" xfId="8598"/>
    <cellStyle name="Dziesietny_Invoices2001Slovakia_Book1_2_Viec Huy dang lam" xfId="3702"/>
    <cellStyle name="Dziesiętny_Invoices2001Slovakia_Book1_2_Viec Huy dang lam" xfId="3703"/>
    <cellStyle name="Dziesietny_Invoices2001Slovakia_Book1_3" xfId="3704"/>
    <cellStyle name="Dziesiętny_Invoices2001Slovakia_Book1_3" xfId="3705"/>
    <cellStyle name="Dziesietny_Invoices2001Slovakia_Book1_3 2" xfId="3706"/>
    <cellStyle name="Dziesiętny_Invoices2001Slovakia_Book1_3 2" xfId="3707"/>
    <cellStyle name="Dziesietny_Invoices2001Slovakia_Book1_3 2 2" xfId="3708"/>
    <cellStyle name="Dziesiętny_Invoices2001Slovakia_Book1_3 2 2" xfId="3709"/>
    <cellStyle name="Dziesietny_Invoices2001Slovakia_Book1_3 3" xfId="3710"/>
    <cellStyle name="Dziesiętny_Invoices2001Slovakia_Book1_3 3" xfId="3711"/>
    <cellStyle name="Dziesietny_Invoices2001Slovakia_Book1_3 3 2" xfId="3712"/>
    <cellStyle name="Dziesiętny_Invoices2001Slovakia_Book1_3 3 2" xfId="3713"/>
    <cellStyle name="Dziesietny_Invoices2001Slovakia_Book1_3 4" xfId="8599"/>
    <cellStyle name="Dziesiętny_Invoices2001Slovakia_Book1_3 4" xfId="8600"/>
    <cellStyle name="Dziesietny_Invoices2001Slovakia_Book1_Bao cao 9 thang  XDCB" xfId="3714"/>
    <cellStyle name="Dziesiętny_Invoices2001Slovakia_Book1_Book1" xfId="3715"/>
    <cellStyle name="Dziesietny_Invoices2001Slovakia_Book1_dự toán 30a 2013" xfId="3716"/>
    <cellStyle name="Dziesiętny_Invoices2001Slovakia_Book1_Nhu cau von ung truoc 2011 Tha h Hoa + Nge An gui TW" xfId="3717"/>
    <cellStyle name="Dziesietny_Invoices2001Slovakia_Book1_Tong hop Cac tuyen(9-1-06)" xfId="3718"/>
    <cellStyle name="Dziesiętny_Invoices2001Slovakia_Book1_Tong hop Cac tuyen(9-1-06)" xfId="3719"/>
    <cellStyle name="Dziesietny_Invoices2001Slovakia_Book1_Tong hop Cac tuyen(9-1-06)_bieu tong hop lai kh von 2011 gui phong TH-KTDN" xfId="3720"/>
    <cellStyle name="Dziesiętny_Invoices2001Slovakia_Book1_Tong hop Cac tuyen(9-1-06)_bieu tong hop lai kh von 2011 gui phong TH-KTDN" xfId="3721"/>
    <cellStyle name="Dziesietny_Invoices2001Slovakia_Book1_Tong hop Cac tuyen(9-1-06)_Copy of KH PHAN BO VON ĐỐI ỨNG NAM 2011 (30 TY phuong án gop WB)" xfId="3722"/>
    <cellStyle name="Dziesiętny_Invoices2001Slovakia_Book1_Tong hop Cac tuyen(9-1-06)_Copy of KH PHAN BO VON ĐỐI ỨNG NAM 2011 (30 TY phuong án gop WB)" xfId="3723"/>
    <cellStyle name="Dziesietny_Invoices2001Slovakia_Book1_Tong hop Cac tuyen(9-1-06)_Ke hoach 2010 (theo doi 11-8-2010)" xfId="3724"/>
    <cellStyle name="Dziesiętny_Invoices2001Slovakia_Book1_Tong hop Cac tuyen(9-1-06)_Ke hoach 2010 (theo doi 11-8-2010)" xfId="3725"/>
    <cellStyle name="Dziesietny_Invoices2001Slovakia_Book1_Tong hop Cac tuyen(9-1-06)_KH Von 2012 gui BKH 1" xfId="3726"/>
    <cellStyle name="Dziesiętny_Invoices2001Slovakia_Book1_Tong hop Cac tuyen(9-1-06)_KH Von 2012 gui BKH 1" xfId="3727"/>
    <cellStyle name="Dziesietny_Invoices2001Slovakia_Book1_Tong hop Cac tuyen(9-1-06)_QD ke hoach dau thau" xfId="3728"/>
    <cellStyle name="Dziesiętny_Invoices2001Slovakia_Book1_Tong hop Cac tuyen(9-1-06)_QD ke hoach dau thau" xfId="3729"/>
    <cellStyle name="Dziesietny_Invoices2001Slovakia_Book1_Tong hop Cac tuyen(9-1-06)_Tong von ĐTPT" xfId="3730"/>
    <cellStyle name="Dziesiętny_Invoices2001Slovakia_Book1_Tong hop Cac tuyen(9-1-06)_Tong von ĐTPT" xfId="3731"/>
    <cellStyle name="Dziesietny_Invoices2001Slovakia_Book1_ung truoc 2011 NSTW Thanh Hoa + Nge An gui Thu 12-5" xfId="3732"/>
    <cellStyle name="Dziesiętny_Invoices2001Slovakia_Book1_ung truoc 2011 NSTW Thanh Hoa + Nge An gui Thu 12-5" xfId="3733"/>
    <cellStyle name="Dziesietny_Invoices2001Slovakia_Copy of KH PHAN BO VON ĐỐI ỨNG NAM 2011 (30 TY phuong án gop WB)" xfId="3736"/>
    <cellStyle name="Dziesiętny_Invoices2001Slovakia_Copy of KH PHAN BO VON ĐỐI ỨNG NAM 2011 (30 TY phuong án gop WB)" xfId="3737"/>
    <cellStyle name="Dziesietny_Invoices2001Slovakia_Copy of KH PHAN BO VON ĐỐI ỨNG NAM 2011 (30 TY phuong án gop WB) 2" xfId="3738"/>
    <cellStyle name="Dziesiętny_Invoices2001Slovakia_Copy of KH PHAN BO VON ĐỐI ỨNG NAM 2011 (30 TY phuong án gop WB) 2" xfId="3739"/>
    <cellStyle name="Dziesietny_Invoices2001Slovakia_Copy of KH PHAN BO VON ĐỐI ỨNG NAM 2011 (30 TY phuong án gop WB) 2 2" xfId="3740"/>
    <cellStyle name="Dziesiętny_Invoices2001Slovakia_Copy of KH PHAN BO VON ĐỐI ỨNG NAM 2011 (30 TY phuong án gop WB) 2 2" xfId="3741"/>
    <cellStyle name="Dziesietny_Invoices2001Slovakia_Copy of KH PHAN BO VON ĐỐI ỨNG NAM 2011 (30 TY phuong án gop WB) 3" xfId="3742"/>
    <cellStyle name="Dziesiętny_Invoices2001Slovakia_Copy of KH PHAN BO VON ĐỐI ỨNG NAM 2011 (30 TY phuong án gop WB) 3" xfId="3743"/>
    <cellStyle name="Dziesietny_Invoices2001Slovakia_Copy of KH PHAN BO VON ĐỐI ỨNG NAM 2011 (30 TY phuong án gop WB) 3 2" xfId="3744"/>
    <cellStyle name="Dziesiętny_Invoices2001Slovakia_Copy of KH PHAN BO VON ĐỐI ỨNG NAM 2011 (30 TY phuong án gop WB) 3 2" xfId="3745"/>
    <cellStyle name="Dziesietny_Invoices2001Slovakia_Copy of KH PHAN BO VON ĐỐI ỨNG NAM 2011 (30 TY phuong án gop WB) 4" xfId="8601"/>
    <cellStyle name="Dziesiętny_Invoices2001Slovakia_Copy of KH PHAN BO VON ĐỐI ỨNG NAM 2011 (30 TY phuong án gop WB) 4" xfId="8602"/>
    <cellStyle name="Dziesietny_Invoices2001Slovakia_Copy of KH PHAN BO VON ĐỐI ỨNG NAM 2011 (30 TY phuong án gop WB)_BIEU KE HOACH  2015 (KTN 6.11 sua)" xfId="3746"/>
    <cellStyle name="Dziesiętny_Invoices2001Slovakia_Copy of KH PHAN BO VON ĐỐI ỨNG NAM 2011 (30 TY phuong án gop WB)_BIEU KE HOACH  2015 (KTN 6.11 sua)" xfId="3747"/>
    <cellStyle name="Dziesietny_Invoices2001Slovakia_Chi tieu KH nam 2009" xfId="3734"/>
    <cellStyle name="Dziesiętny_Invoices2001Slovakia_Chi tieu KH nam 2009" xfId="3735"/>
    <cellStyle name="Dziesietny_Invoices2001Slovakia_Danh Mục KCM trinh BKH 2011 (BS 30A)" xfId="3748"/>
    <cellStyle name="Dziesiętny_Invoices2001Slovakia_Danh Mục KCM trinh BKH 2011 (BS 30A)" xfId="3749"/>
    <cellStyle name="Dziesietny_Invoices2001Slovakia_DT 1751 Muong Khoa" xfId="3750"/>
    <cellStyle name="Dziesiętny_Invoices2001Slovakia_DT 1751 Muong Khoa" xfId="3751"/>
    <cellStyle name="Dziesietny_Invoices2001Slovakia_DT Nam vai" xfId="3752"/>
    <cellStyle name="Dziesiętny_Invoices2001Slovakia_DT tieu hoc diem TDC ban Cho 28-02-09" xfId="3753"/>
    <cellStyle name="Dziesietny_Invoices2001Slovakia_DT truong THPT  quyet thang tinh 04-3-09" xfId="3754"/>
    <cellStyle name="Dziesiętny_Invoices2001Slovakia_DT truong THPT  quyet thang tinh 04-3-09" xfId="3755"/>
    <cellStyle name="Dziesietny_Invoices2001Slovakia_DTTD chieng chan Tham lai 29-9-2009" xfId="3756"/>
    <cellStyle name="Dziesiętny_Invoices2001Slovakia_DTTD chieng chan Tham lai 29-9-2009" xfId="3757"/>
    <cellStyle name="Dziesietny_Invoices2001Slovakia_DTTD chieng chan Tham lai 29-9-2009 2" xfId="3758"/>
    <cellStyle name="Dziesiętny_Invoices2001Slovakia_DTTD chieng chan Tham lai 29-9-2009 2" xfId="3759"/>
    <cellStyle name="Dziesietny_Invoices2001Slovakia_DTTD chieng chan Tham lai 29-9-2009 2 2" xfId="3760"/>
    <cellStyle name="Dziesiętny_Invoices2001Slovakia_DTTD chieng chan Tham lai 29-9-2009 2 2" xfId="3761"/>
    <cellStyle name="Dziesietny_Invoices2001Slovakia_DTTD chieng chan Tham lai 29-9-2009 3" xfId="3762"/>
    <cellStyle name="Dziesiętny_Invoices2001Slovakia_DTTD chieng chan Tham lai 29-9-2009 3" xfId="3763"/>
    <cellStyle name="Dziesietny_Invoices2001Slovakia_DTTD chieng chan Tham lai 29-9-2009 3 2" xfId="3764"/>
    <cellStyle name="Dziesiętny_Invoices2001Slovakia_DTTD chieng chan Tham lai 29-9-2009 3 2" xfId="3765"/>
    <cellStyle name="Dziesietny_Invoices2001Slovakia_DTTD chieng chan Tham lai 29-9-2009 4" xfId="8603"/>
    <cellStyle name="Dziesiętny_Invoices2001Slovakia_DTTD chieng chan Tham lai 29-9-2009 4" xfId="8604"/>
    <cellStyle name="Dziesietny_Invoices2001Slovakia_DTTD chieng chan Tham lai 29-9-2009_BIEU KE HOACH  2015 (KTN 6.11 sua)" xfId="3766"/>
    <cellStyle name="Dziesiętny_Invoices2001Slovakia_DTTD chieng chan Tham lai 29-9-2009_BIEU KE HOACH  2015 (KTN 6.11 sua)" xfId="3767"/>
    <cellStyle name="Dziesietny_Invoices2001Slovakia_d-uong+TDT" xfId="3768"/>
    <cellStyle name="Dziesiętny_Invoices2001Slovakia_GVL" xfId="3769"/>
    <cellStyle name="Dziesietny_Invoices2001Slovakia_Ke hoach 2010 (theo doi 11-8-2010)" xfId="3770"/>
    <cellStyle name="Dziesiętny_Invoices2001Slovakia_Ke hoach 2010 (theo doi 11-8-2010)" xfId="3771"/>
    <cellStyle name="Dziesietny_Invoices2001Slovakia_ke hoach dau thau 30-6-2010" xfId="3772"/>
    <cellStyle name="Dziesiętny_Invoices2001Slovakia_ke hoach dau thau 30-6-2010" xfId="3773"/>
    <cellStyle name="Dziesietny_Invoices2001Slovakia_KL K.C mat duong" xfId="3782"/>
    <cellStyle name="Dziesiętny_Invoices2001Slovakia_KH Von 2012 gui BKH 1 2" xfId="8679"/>
    <cellStyle name="Dziesietny_Invoices2001Slovakia_KH Von 2012 gui BKH 1 2 2" xfId="3774"/>
    <cellStyle name="Dziesiętny_Invoices2001Slovakia_KH Von 2012 gui BKH 1 2 2" xfId="3775"/>
    <cellStyle name="Dziesietny_Invoices2001Slovakia_KH Von 2012 gui BKH 1 3" xfId="3776"/>
    <cellStyle name="Dziesiętny_Invoices2001Slovakia_KH Von 2012 gui BKH 1 3" xfId="3777"/>
    <cellStyle name="Dziesietny_Invoices2001Slovakia_KH Von 2012 gui BKH 1 3 2" xfId="3778"/>
    <cellStyle name="Dziesiętny_Invoices2001Slovakia_KH Von 2012 gui BKH 1 3 2" xfId="3779"/>
    <cellStyle name="Dziesietny_Invoices2001Slovakia_KH Von 2012 gui BKH 1_BIEU KE HOACH  2015 (KTN 6.11 sua)" xfId="3780"/>
    <cellStyle name="Dziesiętny_Invoices2001Slovakia_KH Von 2012 gui BKH 1_BIEU KE HOACH  2015 (KTN 6.11 sua)" xfId="3781"/>
    <cellStyle name="Dziesietny_Invoices2001Slovakia_NHA de xe nguyen du" xfId="8680"/>
    <cellStyle name="Dziesiętny_Invoices2001Slovakia_NHA de xe nguyen du" xfId="3783"/>
    <cellStyle name="Dziesietny_Invoices2001Slovakia_Nhalamviec VTC(25-1-05)" xfId="3784"/>
    <cellStyle name="Dziesiętny_Invoices2001Slovakia_Nhalamviec VTC(25-1-05)" xfId="3785"/>
    <cellStyle name="Dziesietny_Invoices2001Slovakia_Nhalamviec VTC(25-1-05) 2" xfId="3786"/>
    <cellStyle name="Dziesiętny_Invoices2001Slovakia_Nhalamviec VTC(25-1-05) 2" xfId="3787"/>
    <cellStyle name="Dziesietny_Invoices2001Slovakia_Nhalamviec VTC(25-1-05) 3" xfId="8605"/>
    <cellStyle name="Dziesiętny_Invoices2001Slovakia_Nhalamviec VTC(25-1-05) 3" xfId="8606"/>
    <cellStyle name="Dziesietny_Invoices2001Slovakia_Nhalamviec VTC(25-1-05) 4" xfId="8607"/>
    <cellStyle name="Dziesiętny_Invoices2001Slovakia_Nhalamviec VTC(25-1-05) 4" xfId="8608"/>
    <cellStyle name="Dziesietny_Invoices2001Slovakia_Nhu cau von ung truoc 2011 Tha h Hoa + Nge An gui TW" xfId="3788"/>
    <cellStyle name="Dziesiętny_Invoices2001Slovakia_Phan pha do" xfId="3789"/>
    <cellStyle name="Dziesietny_Invoices2001Slovakia_Ra soat KH von 2011 (Huy-11-11-11)" xfId="3790"/>
    <cellStyle name="Dziesiętny_Invoices2001Slovakia_Ra soat KH von 2011 (Huy-11-11-11)" xfId="3791"/>
    <cellStyle name="Dziesietny_Invoices2001Slovakia_Sheet2" xfId="3792"/>
    <cellStyle name="Dziesiętny_Invoices2001Slovakia_Sheet2" xfId="3793"/>
    <cellStyle name="Dziesietny_Invoices2001Slovakia_TDT KHANH HOA" xfId="3794"/>
    <cellStyle name="Dziesiętny_Invoices2001Slovakia_TDT KHANH HOA" xfId="3795"/>
    <cellStyle name="Dziesietny_Invoices2001Slovakia_TDT KHANH HOA 2" xfId="3796"/>
    <cellStyle name="Dziesiętny_Invoices2001Slovakia_TDT KHANH HOA 2" xfId="3797"/>
    <cellStyle name="Dziesietny_Invoices2001Slovakia_TDT KHANH HOA 3" xfId="3798"/>
    <cellStyle name="Dziesiętny_Invoices2001Slovakia_TDT KHANH HOA 3" xfId="3799"/>
    <cellStyle name="Dziesietny_Invoices2001Slovakia_TDT KHANH HOA 4" xfId="3800"/>
    <cellStyle name="Dziesiętny_Invoices2001Slovakia_TDT KHANH HOA 4" xfId="3801"/>
    <cellStyle name="Dziesietny_Invoices2001Slovakia_TDT KHANH HOA_bao_cao_TH_th_cong_tac_dau_thau_-_ngay251209" xfId="3802"/>
    <cellStyle name="Dziesiętny_Invoices2001Slovakia_TDT KHANH HOA_bao_cao_TH_th_cong_tac_dau_thau_-_ngay251209" xfId="3803"/>
    <cellStyle name="Dziesietny_Invoices2001Slovakia_TDT KHANH HOA_Bieu chi tieu KH 2014 (Huy-04-11)" xfId="3804"/>
    <cellStyle name="Dziesiętny_Invoices2001Slovakia_TDT KHANH HOA_Bieu chi tieu KH 2014 (Huy-04-11)" xfId="3805"/>
    <cellStyle name="Dziesietny_Invoices2001Slovakia_TDT KHANH HOA_bieu ke hoach dau thau" xfId="3806"/>
    <cellStyle name="Dziesiętny_Invoices2001Slovakia_TDT KHANH HOA_bieu ke hoach dau thau" xfId="3807"/>
    <cellStyle name="Dziesietny_Invoices2001Slovakia_TDT KHANH HOA_bieu ke hoach dau thau truong mam non SKH" xfId="3808"/>
    <cellStyle name="Dziesiętny_Invoices2001Slovakia_TDT KHANH HOA_bieu ke hoach dau thau truong mam non SKH" xfId="3809"/>
    <cellStyle name="Dziesietny_Invoices2001Slovakia_TDT KHANH HOA_bieu tong hop lai kh von 2011 gui phong TH-KTDN" xfId="3810"/>
    <cellStyle name="Dziesiętny_Invoices2001Slovakia_TDT KHANH HOA_bieu tong hop lai kh von 2011 gui phong TH-KTDN" xfId="3811"/>
    <cellStyle name="Dziesietny_Invoices2001Slovakia_TDT KHANH HOA_bieu tong hop lai kh von 2011 gui phong TH-KTDN 2" xfId="3812"/>
    <cellStyle name="Dziesiętny_Invoices2001Slovakia_TDT KHANH HOA_bieu tong hop lai kh von 2011 gui phong TH-KTDN 2" xfId="3813"/>
    <cellStyle name="Dziesietny_Invoices2001Slovakia_TDT KHANH HOA_bieu tong hop lai kh von 2011 gui phong TH-KTDN 2 2" xfId="3814"/>
    <cellStyle name="Dziesiętny_Invoices2001Slovakia_TDT KHANH HOA_bieu tong hop lai kh von 2011 gui phong TH-KTDN 2 2" xfId="3815"/>
    <cellStyle name="Dziesietny_Invoices2001Slovakia_TDT KHANH HOA_bieu tong hop lai kh von 2011 gui phong TH-KTDN 3" xfId="3816"/>
    <cellStyle name="Dziesiętny_Invoices2001Slovakia_TDT KHANH HOA_bieu tong hop lai kh von 2011 gui phong TH-KTDN 3" xfId="3817"/>
    <cellStyle name="Dziesietny_Invoices2001Slovakia_TDT KHANH HOA_bieu tong hop lai kh von 2011 gui phong TH-KTDN 3 2" xfId="3818"/>
    <cellStyle name="Dziesiętny_Invoices2001Slovakia_TDT KHANH HOA_bieu tong hop lai kh von 2011 gui phong TH-KTDN 3 2" xfId="3819"/>
    <cellStyle name="Dziesietny_Invoices2001Slovakia_TDT KHANH HOA_bieu tong hop lai kh von 2011 gui phong TH-KTDN 4" xfId="8609"/>
    <cellStyle name="Dziesiętny_Invoices2001Slovakia_TDT KHANH HOA_bieu tong hop lai kh von 2011 gui phong TH-KTDN 4" xfId="8610"/>
    <cellStyle name="Dziesietny_Invoices2001Slovakia_TDT KHANH HOA_bieu tong hop lai kh von 2011 gui phong TH-KTDN_BIEU KE HOACH  2015 (KTN 6.11 sua)" xfId="3820"/>
    <cellStyle name="Dziesiętny_Invoices2001Slovakia_TDT KHANH HOA_bieu tong hop lai kh von 2011 gui phong TH-KTDN_BIEU KE HOACH  2015 (KTN 6.11 sua)" xfId="3821"/>
    <cellStyle name="Dziesietny_Invoices2001Slovakia_TDT KHANH HOA_Book1" xfId="3822"/>
    <cellStyle name="Dziesiętny_Invoices2001Slovakia_TDT KHANH HOA_Book1" xfId="3823"/>
    <cellStyle name="Dziesietny_Invoices2001Slovakia_TDT KHANH HOA_Book1_1" xfId="3824"/>
    <cellStyle name="Dziesiętny_Invoices2001Slovakia_TDT KHANH HOA_Book1_1" xfId="3825"/>
    <cellStyle name="Dziesietny_Invoices2001Slovakia_TDT KHANH HOA_Book1_1_ke hoach dau thau 30-6-2010" xfId="3826"/>
    <cellStyle name="Dziesiętny_Invoices2001Slovakia_TDT KHANH HOA_Book1_1_ke hoach dau thau 30-6-2010" xfId="3827"/>
    <cellStyle name="Dziesietny_Invoices2001Slovakia_TDT KHANH HOA_Book1_2" xfId="3828"/>
    <cellStyle name="Dziesiętny_Invoices2001Slovakia_TDT KHANH HOA_Book1_2" xfId="3829"/>
    <cellStyle name="Dziesietny_Invoices2001Slovakia_TDT KHANH HOA_Book1_Book1" xfId="3830"/>
    <cellStyle name="Dziesiętny_Invoices2001Slovakia_TDT KHANH HOA_Book1_Book1" xfId="3831"/>
    <cellStyle name="Dziesietny_Invoices2001Slovakia_TDT KHANH HOA_Book1_DTTD chieng chan Tham lai 29-9-2009" xfId="3832"/>
    <cellStyle name="Dziesiętny_Invoices2001Slovakia_TDT KHANH HOA_Book1_DTTD chieng chan Tham lai 29-9-2009" xfId="3833"/>
    <cellStyle name="Dziesietny_Invoices2001Slovakia_TDT KHANH HOA_Book1_Ke hoach 2010 (theo doi 11-8-2010)" xfId="3834"/>
    <cellStyle name="Dziesiętny_Invoices2001Slovakia_TDT KHANH HOA_Book1_Ke hoach 2010 (theo doi 11-8-2010)" xfId="3835"/>
    <cellStyle name="Dziesietny_Invoices2001Slovakia_TDT KHANH HOA_Book1_ke hoach dau thau 30-6-2010" xfId="3836"/>
    <cellStyle name="Dziesiętny_Invoices2001Slovakia_TDT KHANH HOA_Book1_ke hoach dau thau 30-6-2010" xfId="3837"/>
    <cellStyle name="Dziesietny_Invoices2001Slovakia_TDT KHANH HOA_Book1_ke hoach dau thau 30-6-2010 2" xfId="3838"/>
    <cellStyle name="Dziesiętny_Invoices2001Slovakia_TDT KHANH HOA_Book1_ke hoach dau thau 30-6-2010 2" xfId="3839"/>
    <cellStyle name="Dziesietny_Invoices2001Slovakia_TDT KHANH HOA_Book1_ke hoach dau thau 30-6-2010 2 2" xfId="3840"/>
    <cellStyle name="Dziesiętny_Invoices2001Slovakia_TDT KHANH HOA_Book1_ke hoach dau thau 30-6-2010 2 2" xfId="3841"/>
    <cellStyle name="Dziesietny_Invoices2001Slovakia_TDT KHANH HOA_Book1_ke hoach dau thau 30-6-2010 3" xfId="3842"/>
    <cellStyle name="Dziesiętny_Invoices2001Slovakia_TDT KHANH HOA_Book1_ke hoach dau thau 30-6-2010 3" xfId="3843"/>
    <cellStyle name="Dziesietny_Invoices2001Slovakia_TDT KHANH HOA_Book1_ke hoach dau thau 30-6-2010 3 2" xfId="3844"/>
    <cellStyle name="Dziesiętny_Invoices2001Slovakia_TDT KHANH HOA_Book1_ke hoach dau thau 30-6-2010 3 2" xfId="3845"/>
    <cellStyle name="Dziesietny_Invoices2001Slovakia_TDT KHANH HOA_Book1_ke hoach dau thau 30-6-2010 4" xfId="8611"/>
    <cellStyle name="Dziesiętny_Invoices2001Slovakia_TDT KHANH HOA_Book1_ke hoach dau thau 30-6-2010 4" xfId="8612"/>
    <cellStyle name="Dziesietny_Invoices2001Slovakia_TDT KHANH HOA_Book1_ke hoach dau thau 30-6-2010_BIEU KE HOACH  2015 (KTN 6.11 sua)" xfId="3846"/>
    <cellStyle name="Dziesiętny_Invoices2001Slovakia_TDT KHANH HOA_Book1_ke hoach dau thau 30-6-2010_BIEU KE HOACH  2015 (KTN 6.11 sua)" xfId="3847"/>
    <cellStyle name="Dziesietny_Invoices2001Slovakia_TDT KHANH HOA_Book1_KH Von 2012 gui BKH 1" xfId="3848"/>
    <cellStyle name="Dziesiętny_Invoices2001Slovakia_TDT KHANH HOA_Book1_KH Von 2012 gui BKH 1" xfId="3849"/>
    <cellStyle name="Dziesietny_Invoices2001Slovakia_TDT KHANH HOA_Book1_KH Von 2012 gui BKH 2" xfId="3850"/>
    <cellStyle name="Dziesiętny_Invoices2001Slovakia_TDT KHANH HOA_Book1_KH Von 2012 gui BKH 2" xfId="3851"/>
    <cellStyle name="Dziesietny_Invoices2001Slovakia_TDT KHANH HOA_Copy of KH PHAN BO VON ĐỐI ỨNG NAM 2011 (30 TY phuong án gop WB)" xfId="3854"/>
    <cellStyle name="Dziesiętny_Invoices2001Slovakia_TDT KHANH HOA_Copy of KH PHAN BO VON ĐỐI ỨNG NAM 2011 (30 TY phuong án gop WB)" xfId="3855"/>
    <cellStyle name="Dziesietny_Invoices2001Slovakia_TDT KHANH HOA_Copy of KH PHAN BO VON ĐỐI ỨNG NAM 2011 (30 TY phuong án gop WB) 2" xfId="3856"/>
    <cellStyle name="Dziesiętny_Invoices2001Slovakia_TDT KHANH HOA_Copy of KH PHAN BO VON ĐỐI ỨNG NAM 2011 (30 TY phuong án gop WB) 2" xfId="3857"/>
    <cellStyle name="Dziesietny_Invoices2001Slovakia_TDT KHANH HOA_Copy of KH PHAN BO VON ĐỐI ỨNG NAM 2011 (30 TY phuong án gop WB) 2 2" xfId="3858"/>
    <cellStyle name="Dziesiętny_Invoices2001Slovakia_TDT KHANH HOA_Copy of KH PHAN BO VON ĐỐI ỨNG NAM 2011 (30 TY phuong án gop WB) 2 2" xfId="3859"/>
    <cellStyle name="Dziesietny_Invoices2001Slovakia_TDT KHANH HOA_Copy of KH PHAN BO VON ĐỐI ỨNG NAM 2011 (30 TY phuong án gop WB) 3" xfId="3860"/>
    <cellStyle name="Dziesiętny_Invoices2001Slovakia_TDT KHANH HOA_Copy of KH PHAN BO VON ĐỐI ỨNG NAM 2011 (30 TY phuong án gop WB) 3" xfId="3861"/>
    <cellStyle name="Dziesietny_Invoices2001Slovakia_TDT KHANH HOA_Copy of KH PHAN BO VON ĐỐI ỨNG NAM 2011 (30 TY phuong án gop WB) 3 2" xfId="3862"/>
    <cellStyle name="Dziesiętny_Invoices2001Slovakia_TDT KHANH HOA_Copy of KH PHAN BO VON ĐỐI ỨNG NAM 2011 (30 TY phuong án gop WB) 3 2" xfId="3863"/>
    <cellStyle name="Dziesietny_Invoices2001Slovakia_TDT KHANH HOA_Copy of KH PHAN BO VON ĐỐI ỨNG NAM 2011 (30 TY phuong án gop WB) 4" xfId="8613"/>
    <cellStyle name="Dziesiętny_Invoices2001Slovakia_TDT KHANH HOA_Copy of KH PHAN BO VON ĐỐI ỨNG NAM 2011 (30 TY phuong án gop WB) 4" xfId="8614"/>
    <cellStyle name="Dziesietny_Invoices2001Slovakia_TDT KHANH HOA_Copy of KH PHAN BO VON ĐỐI ỨNG NAM 2011 (30 TY phuong án gop WB)_BIEU KE HOACH  2015 (KTN 6.11 sua)" xfId="3864"/>
    <cellStyle name="Dziesiętny_Invoices2001Slovakia_TDT KHANH HOA_Copy of KH PHAN BO VON ĐỐI ỨNG NAM 2011 (30 TY phuong án gop WB)_BIEU KE HOACH  2015 (KTN 6.11 sua)" xfId="3865"/>
    <cellStyle name="Dziesietny_Invoices2001Slovakia_TDT KHANH HOA_Chi tieu KH nam 2009" xfId="3852"/>
    <cellStyle name="Dziesiętny_Invoices2001Slovakia_TDT KHANH HOA_Chi tieu KH nam 2009" xfId="3853"/>
    <cellStyle name="Dziesietny_Invoices2001Slovakia_TDT KHANH HOA_Danh Mục KCM trinh BKH 2011 (BS 30A)" xfId="3866"/>
    <cellStyle name="Dziesiętny_Invoices2001Slovakia_TDT KHANH HOA_Danh Mục KCM trinh BKH 2011 (BS 30A)" xfId="3867"/>
    <cellStyle name="Dziesietny_Invoices2001Slovakia_TDT KHANH HOA_DT 1751 Muong Khoa" xfId="3868"/>
    <cellStyle name="Dziesiętny_Invoices2001Slovakia_TDT KHANH HOA_DT 1751 Muong Khoa" xfId="3869"/>
    <cellStyle name="Dziesietny_Invoices2001Slovakia_TDT KHANH HOA_DT tieu hoc diem TDC ban Cho 28-02-09" xfId="3870"/>
    <cellStyle name="Dziesiętny_Invoices2001Slovakia_TDT KHANH HOA_DT tieu hoc diem TDC ban Cho 28-02-09" xfId="3871"/>
    <cellStyle name="Dziesietny_Invoices2001Slovakia_TDT KHANH HOA_DTTD chieng chan Tham lai 29-9-2009" xfId="3872"/>
    <cellStyle name="Dziesiętny_Invoices2001Slovakia_TDT KHANH HOA_DTTD chieng chan Tham lai 29-9-2009" xfId="3873"/>
    <cellStyle name="Dziesietny_Invoices2001Slovakia_TDT KHANH HOA_DTTD chieng chan Tham lai 29-9-2009 2" xfId="3874"/>
    <cellStyle name="Dziesiętny_Invoices2001Slovakia_TDT KHANH HOA_DTTD chieng chan Tham lai 29-9-2009 2" xfId="3875"/>
    <cellStyle name="Dziesietny_Invoices2001Slovakia_TDT KHANH HOA_DTTD chieng chan Tham lai 29-9-2009 2 2" xfId="3876"/>
    <cellStyle name="Dziesiętny_Invoices2001Slovakia_TDT KHANH HOA_DTTD chieng chan Tham lai 29-9-2009 2 2" xfId="3877"/>
    <cellStyle name="Dziesietny_Invoices2001Slovakia_TDT KHANH HOA_DTTD chieng chan Tham lai 29-9-2009 3" xfId="3878"/>
    <cellStyle name="Dziesiętny_Invoices2001Slovakia_TDT KHANH HOA_DTTD chieng chan Tham lai 29-9-2009 3" xfId="3879"/>
    <cellStyle name="Dziesietny_Invoices2001Slovakia_TDT KHANH HOA_DTTD chieng chan Tham lai 29-9-2009 3 2" xfId="3880"/>
    <cellStyle name="Dziesiętny_Invoices2001Slovakia_TDT KHANH HOA_DTTD chieng chan Tham lai 29-9-2009 3 2" xfId="3881"/>
    <cellStyle name="Dziesietny_Invoices2001Slovakia_TDT KHANH HOA_DTTD chieng chan Tham lai 29-9-2009 4" xfId="8615"/>
    <cellStyle name="Dziesiętny_Invoices2001Slovakia_TDT KHANH HOA_DTTD chieng chan Tham lai 29-9-2009 4" xfId="8616"/>
    <cellStyle name="Dziesietny_Invoices2001Slovakia_TDT KHANH HOA_DTTD chieng chan Tham lai 29-9-2009_BIEU KE HOACH  2015 (KTN 6.11 sua)" xfId="3882"/>
    <cellStyle name="Dziesiętny_Invoices2001Slovakia_TDT KHANH HOA_DTTD chieng chan Tham lai 29-9-2009_BIEU KE HOACH  2015 (KTN 6.11 sua)" xfId="3883"/>
    <cellStyle name="Dziesietny_Invoices2001Slovakia_TDT KHANH HOA_Du toan nuoc San Thang (GD2)" xfId="3884"/>
    <cellStyle name="Dziesiętny_Invoices2001Slovakia_TDT KHANH HOA_Du toan nuoc San Thang (GD2)" xfId="3885"/>
    <cellStyle name="Dziesietny_Invoices2001Slovakia_TDT KHANH HOA_GVL" xfId="3886"/>
    <cellStyle name="Dziesiętny_Invoices2001Slovakia_TDT KHANH HOA_GVL" xfId="3887"/>
    <cellStyle name="Dziesietny_Invoices2001Slovakia_TDT KHANH HOA_GVL 2" xfId="3888"/>
    <cellStyle name="Dziesiętny_Invoices2001Slovakia_TDT KHANH HOA_GVL 2" xfId="3889"/>
    <cellStyle name="Dziesietny_Invoices2001Slovakia_TDT KHANH HOA_GVL 2 2" xfId="3890"/>
    <cellStyle name="Dziesiętny_Invoices2001Slovakia_TDT KHANH HOA_GVL 2 2" xfId="3891"/>
    <cellStyle name="Dziesietny_Invoices2001Slovakia_TDT KHANH HOA_GVL 3" xfId="3892"/>
    <cellStyle name="Dziesiętny_Invoices2001Slovakia_TDT KHANH HOA_GVL 3" xfId="3893"/>
    <cellStyle name="Dziesietny_Invoices2001Slovakia_TDT KHANH HOA_GVL 3 2" xfId="3894"/>
    <cellStyle name="Dziesiętny_Invoices2001Slovakia_TDT KHANH HOA_GVL 3 2" xfId="3895"/>
    <cellStyle name="Dziesietny_Invoices2001Slovakia_TDT KHANH HOA_GVL 4" xfId="8617"/>
    <cellStyle name="Dziesiętny_Invoices2001Slovakia_TDT KHANH HOA_GVL 4" xfId="8618"/>
    <cellStyle name="Dziesietny_Invoices2001Slovakia_TDT KHANH HOA_GVL_BIEU KE HOACH  2015 (KTN 6.11 sua)" xfId="3896"/>
    <cellStyle name="Dziesiętny_Invoices2001Slovakia_TDT KHANH HOA_GVL_BIEU KE HOACH  2015 (KTN 6.11 sua)" xfId="3897"/>
    <cellStyle name="Dziesietny_Invoices2001Slovakia_TDT KHANH HOA_ke hoach dau thau 30-6-2010" xfId="3898"/>
    <cellStyle name="Dziesiętny_Invoices2001Slovakia_TDT KHANH HOA_ke hoach dau thau 30-6-2010" xfId="3899"/>
    <cellStyle name="Dziesietny_Invoices2001Slovakia_TDT KHANH HOA_KH Von 2012 gui BKH 1" xfId="3900"/>
    <cellStyle name="Dziesiętny_Invoices2001Slovakia_TDT KHANH HOA_KH Von 2012 gui BKH 1" xfId="3901"/>
    <cellStyle name="Dziesietny_Invoices2001Slovakia_TDT KHANH HOA_KH Von 2012 gui BKH 1 2" xfId="3902"/>
    <cellStyle name="Dziesiętny_Invoices2001Slovakia_TDT KHANH HOA_KH Von 2012 gui BKH 1 2" xfId="3903"/>
    <cellStyle name="Dziesietny_Invoices2001Slovakia_TDT KHANH HOA_KH Von 2012 gui BKH 1 2 2" xfId="3904"/>
    <cellStyle name="Dziesiętny_Invoices2001Slovakia_TDT KHANH HOA_KH Von 2012 gui BKH 1 2 2" xfId="3905"/>
    <cellStyle name="Dziesietny_Invoices2001Slovakia_TDT KHANH HOA_KH Von 2012 gui BKH 1 3" xfId="3906"/>
    <cellStyle name="Dziesiętny_Invoices2001Slovakia_TDT KHANH HOA_KH Von 2012 gui BKH 1 3" xfId="3907"/>
    <cellStyle name="Dziesietny_Invoices2001Slovakia_TDT KHANH HOA_KH Von 2012 gui BKH 1 3 2" xfId="3908"/>
    <cellStyle name="Dziesiętny_Invoices2001Slovakia_TDT KHANH HOA_KH Von 2012 gui BKH 1 3 2" xfId="3909"/>
    <cellStyle name="Dziesietny_Invoices2001Slovakia_TDT KHANH HOA_KH Von 2012 gui BKH 1 4" xfId="8619"/>
    <cellStyle name="Dziesiętny_Invoices2001Slovakia_TDT KHANH HOA_KH Von 2012 gui BKH 1 4" xfId="8620"/>
    <cellStyle name="Dziesietny_Invoices2001Slovakia_TDT KHANH HOA_KH Von 2012 gui BKH 1_BIEU KE HOACH  2015 (KTN 6.11 sua)" xfId="3910"/>
    <cellStyle name="Dziesiętny_Invoices2001Slovakia_TDT KHANH HOA_KH Von 2012 gui BKH 1_BIEU KE HOACH  2015 (KTN 6.11 sua)" xfId="3911"/>
    <cellStyle name="Dziesietny_Invoices2001Slovakia_TDT KHANH HOA_Phan pha do" xfId="3912"/>
    <cellStyle name="Dziesiętny_Invoices2001Slovakia_TDT KHANH HOA_Phan pha do" xfId="3913"/>
    <cellStyle name="Dziesietny_Invoices2001Slovakia_TDT KHANH HOA_QD ke hoach dau thau" xfId="3914"/>
    <cellStyle name="Dziesiętny_Invoices2001Slovakia_TDT KHANH HOA_QD ke hoach dau thau" xfId="3915"/>
    <cellStyle name="Dziesietny_Invoices2001Slovakia_TDT KHANH HOA_Ra soat KH von 2011 (Huy-11-11-11)" xfId="3916"/>
    <cellStyle name="Dziesiętny_Invoices2001Slovakia_TDT KHANH HOA_Ra soat KH von 2011 (Huy-11-11-11)" xfId="3917"/>
    <cellStyle name="Dziesietny_Invoices2001Slovakia_TDT KHANH HOA_Sheet2" xfId="3918"/>
    <cellStyle name="Dziesiętny_Invoices2001Slovakia_TDT KHANH HOA_Sheet2" xfId="3919"/>
    <cellStyle name="Dziesietny_Invoices2001Slovakia_TDT KHANH HOA_Tienluong" xfId="3922"/>
    <cellStyle name="Dziesiętny_Invoices2001Slovakia_TDT KHANH HOA_Tienluong" xfId="3923"/>
    <cellStyle name="Dziesietny_Invoices2001Slovakia_TDT KHANH HOA_tinh toan hoang ha" xfId="3924"/>
    <cellStyle name="Dziesiętny_Invoices2001Slovakia_TDT KHANH HOA_tinh toan hoang ha" xfId="3925"/>
    <cellStyle name="Dziesietny_Invoices2001Slovakia_TDT KHANH HOA_Tong hop Cac tuyen(9-1-06)" xfId="3926"/>
    <cellStyle name="Dziesiętny_Invoices2001Slovakia_TDT KHANH HOA_Tong hop Cac tuyen(9-1-06)" xfId="3927"/>
    <cellStyle name="Dziesietny_Invoices2001Slovakia_TDT KHANH HOA_Tong hop Cac tuyen(9-1-06)_bieu tong hop lai kh von 2011 gui phong TH-KTDN" xfId="3928"/>
    <cellStyle name="Dziesiętny_Invoices2001Slovakia_TDT KHANH HOA_Tong hop Cac tuyen(9-1-06)_bieu tong hop lai kh von 2011 gui phong TH-KTDN" xfId="3929"/>
    <cellStyle name="Dziesietny_Invoices2001Slovakia_TDT KHANH HOA_Tong hop Cac tuyen(9-1-06)_Copy of KH PHAN BO VON ĐỐI ỨNG NAM 2011 (30 TY phuong án gop WB)" xfId="3930"/>
    <cellStyle name="Dziesiętny_Invoices2001Slovakia_TDT KHANH HOA_Tong hop Cac tuyen(9-1-06)_Copy of KH PHAN BO VON ĐỐI ỨNG NAM 2011 (30 TY phuong án gop WB)" xfId="3931"/>
    <cellStyle name="Dziesietny_Invoices2001Slovakia_TDT KHANH HOA_Tong hop Cac tuyen(9-1-06)_Ke hoach 2010 (theo doi 11-8-2010)" xfId="3932"/>
    <cellStyle name="Dziesiętny_Invoices2001Slovakia_TDT KHANH HOA_Tong hop Cac tuyen(9-1-06)_Ke hoach 2010 (theo doi 11-8-2010)" xfId="3933"/>
    <cellStyle name="Dziesietny_Invoices2001Slovakia_TDT KHANH HOA_Tong hop Cac tuyen(9-1-06)_KH Von 2012 gui BKH 1" xfId="3934"/>
    <cellStyle name="Dziesiętny_Invoices2001Slovakia_TDT KHANH HOA_Tong hop Cac tuyen(9-1-06)_KH Von 2012 gui BKH 1" xfId="3935"/>
    <cellStyle name="Dziesietny_Invoices2001Slovakia_TDT KHANH HOA_Tong hop Cac tuyen(9-1-06)_QD ke hoach dau thau" xfId="3936"/>
    <cellStyle name="Dziesiętny_Invoices2001Slovakia_TDT KHANH HOA_Tong hop Cac tuyen(9-1-06)_QD ke hoach dau thau" xfId="3937"/>
    <cellStyle name="Dziesietny_Invoices2001Slovakia_TDT KHANH HOA_Tong hop Cac tuyen(9-1-06)_Tong von ĐTPT" xfId="3938"/>
    <cellStyle name="Dziesiętny_Invoices2001Slovakia_TDT KHANH HOA_Tong hop Cac tuyen(9-1-06)_Tong von ĐTPT" xfId="3939"/>
    <cellStyle name="Dziesietny_Invoices2001Slovakia_TDT KHANH HOA_Tong von ĐTPT" xfId="3940"/>
    <cellStyle name="Dziesiętny_Invoices2001Slovakia_TDT KHANH HOA_Tong von ĐTPT" xfId="3941"/>
    <cellStyle name="Dziesietny_Invoices2001Slovakia_TDT KHANH HOA_TU VAN THUY LOI THAM  PHE" xfId="3942"/>
    <cellStyle name="Dziesiętny_Invoices2001Slovakia_TDT KHANH HOA_TU VAN THUY LOI THAM  PHE" xfId="3943"/>
    <cellStyle name="Dziesietny_Invoices2001Slovakia_TDT KHANH HOA_TH danh muc 08-09 den ngay 30-8-09" xfId="3920"/>
    <cellStyle name="Dziesiętny_Invoices2001Slovakia_TDT KHANH HOA_TH danh muc 08-09 den ngay 30-8-09" xfId="3921"/>
    <cellStyle name="Dziesietny_Invoices2001Slovakia_TDT KHANH HOA_Viec Huy dang lam" xfId="3944"/>
    <cellStyle name="Dziesiętny_Invoices2001Slovakia_TDT KHANH HOA_Viec Huy dang lam" xfId="3945"/>
    <cellStyle name="Dziesietny_Invoices2001Slovakia_TDT quangngai" xfId="3946"/>
    <cellStyle name="Dziesiętny_Invoices2001Slovakia_TDT quangngai" xfId="3947"/>
    <cellStyle name="Dziesietny_Invoices2001Slovakia_Tienluong" xfId="3952"/>
    <cellStyle name="Dziesiętny_Invoices2001Slovakia_Tienluong" xfId="3953"/>
    <cellStyle name="Dziesietny_Invoices2001Slovakia_TMDT(10-5-06)" xfId="3954"/>
    <cellStyle name="Dziesiętny_Invoices2001Slovakia_Tong von ĐTPT" xfId="3955"/>
    <cellStyle name="Dziesietny_Invoices2001Slovakia_TH danh muc 08-09 den ngay 30-8-09" xfId="3948"/>
    <cellStyle name="Dziesiętny_Invoices2001Slovakia_TH danh muc 08-09 den ngay 30-8-09" xfId="3949"/>
    <cellStyle name="Dziesietny_Invoices2001Slovakia_Tham dinh du toan mat doong - Ban cho moi21-5" xfId="3950"/>
    <cellStyle name="Dziesiętny_Invoices2001Slovakia_Tham dinh du toan mat doong - Ban cho moi21-5" xfId="3951"/>
    <cellStyle name="Dziesietny_Invoices2001Slovakia_Viec Huy dang lam" xfId="3956"/>
    <cellStyle name="Dziesiętny_Invoices2001Slovakia_Viec Huy dang lam" xfId="3957"/>
    <cellStyle name="e" xfId="3958"/>
    <cellStyle name="e 2" xfId="3959"/>
    <cellStyle name="E&amp;Y House" xfId="3960"/>
    <cellStyle name="e_bieu ke hoach dau thau" xfId="3961"/>
    <cellStyle name="e_bieu ke hoach dau thau 2" xfId="3962"/>
    <cellStyle name="e_bieu ke hoach dau thau truong mam non SKH" xfId="3963"/>
    <cellStyle name="e_bieu ke hoach dau thau truong mam non SKH 2" xfId="3964"/>
    <cellStyle name="e_Book1" xfId="3965"/>
    <cellStyle name="e_Book1 2" xfId="3966"/>
    <cellStyle name="e_DT tieu hoc diem TDC ban Cho 28-02-09" xfId="3967"/>
    <cellStyle name="e_DT tieu hoc diem TDC ban Cho 28-02-09 2" xfId="3968"/>
    <cellStyle name="e_Du toan" xfId="3969"/>
    <cellStyle name="e_Du toan 2" xfId="3970"/>
    <cellStyle name="e_Du toan 2 2" xfId="3971"/>
    <cellStyle name="e_Du toan nuoc San Thang (GD2)" xfId="3972"/>
    <cellStyle name="e_Du toan nuoc San Thang (GD2) 2" xfId="3973"/>
    <cellStyle name="e_Du toan_BIEU KE HOACH  2015 (KTN 6.11 sua)" xfId="3974"/>
    <cellStyle name="e_HD TT1" xfId="3975"/>
    <cellStyle name="e_HD TT1 2" xfId="3976"/>
    <cellStyle name="e_HD TT1 2 2" xfId="3977"/>
    <cellStyle name="e_HD TT1_BIEU KE HOACH  2015 (KTN 6.11 sua)" xfId="3978"/>
    <cellStyle name="e_Nha lop hoc 8 P" xfId="3979"/>
    <cellStyle name="e_Nha lop hoc 8 P 2" xfId="3980"/>
    <cellStyle name="e_Nha lop hoc 8 P 2 2" xfId="3981"/>
    <cellStyle name="e_Nha lop hoc 8 P_BIEU KE HOACH  2015 (KTN 6.11 sua)" xfId="3982"/>
    <cellStyle name="e_Tienluong" xfId="3983"/>
    <cellStyle name="e_Tienluong 2" xfId="3984"/>
    <cellStyle name="ea" xfId="3985"/>
    <cellStyle name="Emphasis 1" xfId="3986"/>
    <cellStyle name="Emphasis 2" xfId="3987"/>
    <cellStyle name="Emphasis 3" xfId="3988"/>
    <cellStyle name="Enter Currency (0)" xfId="3989"/>
    <cellStyle name="Enter Currency (0) 2" xfId="3990"/>
    <cellStyle name="Enter Currency (0) 2 2" xfId="3991"/>
    <cellStyle name="Enter Currency (2)" xfId="3992"/>
    <cellStyle name="Enter Currency (2) 2" xfId="8621"/>
    <cellStyle name="Enter Units (0)" xfId="3993"/>
    <cellStyle name="Enter Units (0) 2" xfId="8622"/>
    <cellStyle name="Enter Units (1)" xfId="3994"/>
    <cellStyle name="Enter Units (1) 2" xfId="8623"/>
    <cellStyle name="Enter Units (2)" xfId="3995"/>
    <cellStyle name="Enter Units (2) 2" xfId="8624"/>
    <cellStyle name="Entered" xfId="3996"/>
    <cellStyle name="Euro" xfId="3997"/>
    <cellStyle name="Excel Built-in Normal" xfId="3998"/>
    <cellStyle name="Explanatory Text 2" xfId="3999"/>
    <cellStyle name="Explanatory Text 2 2" xfId="4000"/>
    <cellStyle name="Explanatory Text 3" xfId="4001"/>
    <cellStyle name="Explanatory Text 4" xfId="4002"/>
    <cellStyle name="f" xfId="4003"/>
    <cellStyle name="f 2" xfId="4004"/>
    <cellStyle name="f_bieu ke hoach dau thau" xfId="4005"/>
    <cellStyle name="f_bieu ke hoach dau thau 2" xfId="4006"/>
    <cellStyle name="f_bieu ke hoach dau thau truong mam non SKH" xfId="4007"/>
    <cellStyle name="f_bieu ke hoach dau thau truong mam non SKH 2" xfId="4008"/>
    <cellStyle name="f_Book1" xfId="4009"/>
    <cellStyle name="f_Book1 2" xfId="4010"/>
    <cellStyle name="f_DT tieu hoc diem TDC ban Cho 28-02-09" xfId="4011"/>
    <cellStyle name="f_DT tieu hoc diem TDC ban Cho 28-02-09 2" xfId="4012"/>
    <cellStyle name="f_Du toan" xfId="4013"/>
    <cellStyle name="f_Du toan 2" xfId="4014"/>
    <cellStyle name="f_Du toan 2 2" xfId="4015"/>
    <cellStyle name="f_Du toan nuoc San Thang (GD2)" xfId="4016"/>
    <cellStyle name="f_Du toan nuoc San Thang (GD2) 2" xfId="4017"/>
    <cellStyle name="f_Du toan_BIEU KE HOACH  2015 (KTN 6.11 sua)" xfId="4018"/>
    <cellStyle name="f_HD TT1" xfId="4019"/>
    <cellStyle name="f_HD TT1 2" xfId="4020"/>
    <cellStyle name="f_HD TT1 2 2" xfId="4021"/>
    <cellStyle name="f_HD TT1_BIEU KE HOACH  2015 (KTN 6.11 sua)" xfId="4022"/>
    <cellStyle name="f_Nha lop hoc 8 P" xfId="4023"/>
    <cellStyle name="f_Nha lop hoc 8 P 2" xfId="4024"/>
    <cellStyle name="f_Nha lop hoc 8 P 2 2" xfId="4025"/>
    <cellStyle name="f_Nha lop hoc 8 P_BIEU KE HOACH  2015 (KTN 6.11 sua)" xfId="4026"/>
    <cellStyle name="f_Tienluong" xfId="4027"/>
    <cellStyle name="f_Tienluong 2" xfId="4028"/>
    <cellStyle name="f1" xfId="4029"/>
    <cellStyle name="f2" xfId="4030"/>
    <cellStyle name="F3" xfId="4031"/>
    <cellStyle name="F4" xfId="4032"/>
    <cellStyle name="F5" xfId="4033"/>
    <cellStyle name="F6" xfId="4034"/>
    <cellStyle name="F7" xfId="4035"/>
    <cellStyle name="F8" xfId="4036"/>
    <cellStyle name="Fixed" xfId="4037"/>
    <cellStyle name="Fixed 2" xfId="8625"/>
    <cellStyle name="Good 2" xfId="4039"/>
    <cellStyle name="Good 2 2" xfId="4040"/>
    <cellStyle name="Good 3" xfId="4041"/>
    <cellStyle name="Good 4" xfId="4042"/>
    <cellStyle name="Grey" xfId="4043"/>
    <cellStyle name="Grey 2" xfId="4044"/>
    <cellStyle name="Grey 2 2" xfId="4045"/>
    <cellStyle name="Grey 3" xfId="4046"/>
    <cellStyle name="Group" xfId="4047"/>
    <cellStyle name="gia" xfId="4038"/>
    <cellStyle name="H" xfId="4048"/>
    <cellStyle name="H_D-A-VU" xfId="4049"/>
    <cellStyle name="H_D-A-VU 2" xfId="4050"/>
    <cellStyle name="H_D-A-VU_BIEU KE HOACH  2015 (KTN 6.11 sua)" xfId="4051"/>
    <cellStyle name="H_HSTHAU" xfId="4052"/>
    <cellStyle name="H_HSTHAU 2" xfId="4053"/>
    <cellStyle name="H_HSTHAU_BIEU KE HOACH  2015 (KTN 6.11 sua)" xfId="4054"/>
    <cellStyle name="H_Ket du ung NS" xfId="4055"/>
    <cellStyle name="H_KH Von 2012 gui BKH 1" xfId="4056"/>
    <cellStyle name="H_KH Von 2012 gui BKH 1 2" xfId="4057"/>
    <cellStyle name="H_KH Von 2012 gui BKH 1_BIEU KE HOACH  2015 (KTN 6.11 sua)" xfId="4058"/>
    <cellStyle name="H_KH Von 2012 gui BKH 2" xfId="4059"/>
    <cellStyle name="H_KH Von 2012 gui BKH 2 2" xfId="4060"/>
    <cellStyle name="H_KH Von 2012 gui BKH 2_BIEU KE HOACH  2015 (KTN 6.11 sua)" xfId="4061"/>
    <cellStyle name="ha" xfId="4062"/>
    <cellStyle name="Head 1" xfId="4063"/>
    <cellStyle name="Head 1 2" xfId="4064"/>
    <cellStyle name="HEADER" xfId="4065"/>
    <cellStyle name="HEADER 2" xfId="4066"/>
    <cellStyle name="Header1" xfId="4067"/>
    <cellStyle name="Header2" xfId="4068"/>
    <cellStyle name="Heading" xfId="4069"/>
    <cellStyle name="Heading 1 2" xfId="4070"/>
    <cellStyle name="Heading 1 2 2" xfId="4071"/>
    <cellStyle name="Heading 1 2 3" xfId="4072"/>
    <cellStyle name="Heading 1 3" xfId="8626"/>
    <cellStyle name="Heading 2 2" xfId="4073"/>
    <cellStyle name="Heading 2 2 2" xfId="4074"/>
    <cellStyle name="Heading 2 2 3" xfId="4075"/>
    <cellStyle name="Heading 2 3" xfId="8627"/>
    <cellStyle name="Heading 3 2" xfId="4076"/>
    <cellStyle name="Heading 3 2 2" xfId="4077"/>
    <cellStyle name="Heading 3 3" xfId="4078"/>
    <cellStyle name="Heading 3 4" xfId="4079"/>
    <cellStyle name="Heading 4 2" xfId="4080"/>
    <cellStyle name="Heading 4 2 2" xfId="4081"/>
    <cellStyle name="Heading 4 3" xfId="4082"/>
    <cellStyle name="Heading 4 4" xfId="4083"/>
    <cellStyle name="HEADING1" xfId="4084"/>
    <cellStyle name="Heading1 2" xfId="4085"/>
    <cellStyle name="Heading1 3" xfId="4086"/>
    <cellStyle name="HEADING2" xfId="4087"/>
    <cellStyle name="Heading2 2" xfId="4088"/>
    <cellStyle name="Heading2 3" xfId="4089"/>
    <cellStyle name="HEADINGS" xfId="4090"/>
    <cellStyle name="HEADINGSTOP" xfId="4091"/>
    <cellStyle name="headoption" xfId="4092"/>
    <cellStyle name="Hoa-Scholl" xfId="4093"/>
    <cellStyle name="HUY" xfId="4094"/>
    <cellStyle name="Hyperlink" xfId="7" builtinId="8"/>
    <cellStyle name="i phÝ kh¸c_B¶ng 2" xfId="4095"/>
    <cellStyle name="I.3" xfId="4096"/>
    <cellStyle name="I.3 2" xfId="4097"/>
    <cellStyle name="I.3?b_x000c_Comma [0]_II?_x0012_Comma [0]_laroux_2?_x0012_Comma [0]_larou_x001c_Comma [0]_laroux_3_¼­¿ï-¾È»ê?$Comma [0]" xfId="4098"/>
    <cellStyle name="i·0" xfId="4099"/>
    <cellStyle name="ï-¾È»ê_BiÓu TB" xfId="4100"/>
    <cellStyle name="Indent" xfId="4101"/>
    <cellStyle name="Input [yellow]" xfId="4102"/>
    <cellStyle name="Input [yellow] 2" xfId="4103"/>
    <cellStyle name="Input [yellow] 2 2" xfId="4104"/>
    <cellStyle name="Input [yellow] 3" xfId="4105"/>
    <cellStyle name="Input 10" xfId="4106"/>
    <cellStyle name="Input 11" xfId="4107"/>
    <cellStyle name="Input 12" xfId="4108"/>
    <cellStyle name="Input 13" xfId="4109"/>
    <cellStyle name="Input 14" xfId="4110"/>
    <cellStyle name="Input 15" xfId="4111"/>
    <cellStyle name="Input 16" xfId="4112"/>
    <cellStyle name="Input 17" xfId="4113"/>
    <cellStyle name="Input 18" xfId="4114"/>
    <cellStyle name="Input 19" xfId="4115"/>
    <cellStyle name="Input 2" xfId="4116"/>
    <cellStyle name="Input 2 2" xfId="4117"/>
    <cellStyle name="Input 20" xfId="4118"/>
    <cellStyle name="Input 21" xfId="4119"/>
    <cellStyle name="Input 22" xfId="4120"/>
    <cellStyle name="Input 23" xfId="4121"/>
    <cellStyle name="Input 24" xfId="4122"/>
    <cellStyle name="Input 25" xfId="4123"/>
    <cellStyle name="Input 26" xfId="4124"/>
    <cellStyle name="Input 27" xfId="4125"/>
    <cellStyle name="Input 28" xfId="4126"/>
    <cellStyle name="Input 29" xfId="4127"/>
    <cellStyle name="Input 3" xfId="4128"/>
    <cellStyle name="Input 30" xfId="4129"/>
    <cellStyle name="Input 31" xfId="4130"/>
    <cellStyle name="Input 32" xfId="4131"/>
    <cellStyle name="Input 33" xfId="4132"/>
    <cellStyle name="Input 34" xfId="4133"/>
    <cellStyle name="Input 35" xfId="4134"/>
    <cellStyle name="Input 36" xfId="4135"/>
    <cellStyle name="Input 37" xfId="4136"/>
    <cellStyle name="Input 38" xfId="4137"/>
    <cellStyle name="Input 39" xfId="4138"/>
    <cellStyle name="Input 4" xfId="4139"/>
    <cellStyle name="Input 40" xfId="4140"/>
    <cellStyle name="Input 41" xfId="4141"/>
    <cellStyle name="Input 42" xfId="4142"/>
    <cellStyle name="Input 43" xfId="4143"/>
    <cellStyle name="Input 44" xfId="4144"/>
    <cellStyle name="Input 45" xfId="4145"/>
    <cellStyle name="Input 46" xfId="4146"/>
    <cellStyle name="Input 47" xfId="4147"/>
    <cellStyle name="Input 48" xfId="4148"/>
    <cellStyle name="Input 49" xfId="4149"/>
    <cellStyle name="Input 5" xfId="4150"/>
    <cellStyle name="Input 50" xfId="4151"/>
    <cellStyle name="Input 51" xfId="4152"/>
    <cellStyle name="Input 52" xfId="4153"/>
    <cellStyle name="Input 53" xfId="4154"/>
    <cellStyle name="Input 54" xfId="4155"/>
    <cellStyle name="Input 55" xfId="4156"/>
    <cellStyle name="Input 56" xfId="4157"/>
    <cellStyle name="Input 57" xfId="4158"/>
    <cellStyle name="Input 58" xfId="4159"/>
    <cellStyle name="Input 59" xfId="4160"/>
    <cellStyle name="Input 6" xfId="4161"/>
    <cellStyle name="Input 60" xfId="4162"/>
    <cellStyle name="Input 61" xfId="4163"/>
    <cellStyle name="Input 7" xfId="4164"/>
    <cellStyle name="Input 8" xfId="4165"/>
    <cellStyle name="Input 9" xfId="4166"/>
    <cellStyle name="Input Cells" xfId="4167"/>
    <cellStyle name="k" xfId="4168"/>
    <cellStyle name="k_TONG HOP KINH PHI" xfId="4169"/>
    <cellStyle name="k_TONG HOP KINH PHI 2" xfId="4170"/>
    <cellStyle name="k_TONG HOP KINH PHI_BIEU KE HOACH  2015 (KTN 6.11 sua)" xfId="4171"/>
    <cellStyle name="k_ÿÿÿÿÿ" xfId="4172"/>
    <cellStyle name="k_ÿÿÿÿÿ 2" xfId="4173"/>
    <cellStyle name="k_ÿÿÿÿÿ_1" xfId="4174"/>
    <cellStyle name="k_ÿÿÿÿÿ_2" xfId="4175"/>
    <cellStyle name="k_ÿÿÿÿÿ_2 2" xfId="4176"/>
    <cellStyle name="k_ÿÿÿÿÿ_2_BIEU KE HOACH  2015 (KTN 6.11 sua)" xfId="4177"/>
    <cellStyle name="k_ÿÿÿÿÿ_BIEU KE HOACH  2015 (KTN 6.11 sua)" xfId="4178"/>
    <cellStyle name="k1" xfId="4179"/>
    <cellStyle name="k2" xfId="4180"/>
    <cellStyle name="kh¸c_Bang Chi tieu" xfId="4181"/>
    <cellStyle name="khanh" xfId="4182"/>
    <cellStyle name="khanh 2" xfId="4183"/>
    <cellStyle name="khung" xfId="4184"/>
    <cellStyle name="khung 2" xfId="4185"/>
    <cellStyle name="khung 2 2" xfId="4186"/>
    <cellStyle name="Ledger 17 x 11 in" xfId="4187"/>
    <cellStyle name="Ledger 17 x 11 in 2" xfId="4188"/>
    <cellStyle name="Ledger 17 x 11 in 2 2" xfId="4189"/>
    <cellStyle name="Ledger 17 x 11 in 3" xfId="4190"/>
    <cellStyle name="Ledger 17 x 11 in_Duyet chung tu nam 2013 (Quyet)" xfId="4191"/>
    <cellStyle name="left" xfId="4192"/>
    <cellStyle name="Line" xfId="4193"/>
    <cellStyle name="Line 2" xfId="4194"/>
    <cellStyle name="Link Currency (0)" xfId="4195"/>
    <cellStyle name="Link Currency (0) 2" xfId="4196"/>
    <cellStyle name="Link Currency (0) 2 2" xfId="4197"/>
    <cellStyle name="Link Currency (2)" xfId="4198"/>
    <cellStyle name="Link Currency (2) 2" xfId="8628"/>
    <cellStyle name="Link Units (0)" xfId="4199"/>
    <cellStyle name="Link Units (0) 2" xfId="8629"/>
    <cellStyle name="Link Units (1)" xfId="4200"/>
    <cellStyle name="Link Units (1) 2" xfId="8630"/>
    <cellStyle name="Link Units (2)" xfId="4201"/>
    <cellStyle name="Link Units (2) 2" xfId="8631"/>
    <cellStyle name="Linked Cell 2" xfId="4202"/>
    <cellStyle name="Linked Cell 2 2" xfId="4203"/>
    <cellStyle name="Linked Cell 3" xfId="4204"/>
    <cellStyle name="Linked Cell 4" xfId="4205"/>
    <cellStyle name="Linked Cells" xfId="4206"/>
    <cellStyle name="Loai CBDT" xfId="4207"/>
    <cellStyle name="Loai CT" xfId="4208"/>
    <cellStyle name="Loai GD" xfId="4209"/>
    <cellStyle name="luc" xfId="4210"/>
    <cellStyle name="luc 2" xfId="4211"/>
    <cellStyle name="luc2" xfId="4212"/>
    <cellStyle name="luc2 2" xfId="4213"/>
    <cellStyle name="luc2 2 2" xfId="4214"/>
    <cellStyle name="MAU" xfId="4215"/>
    <cellStyle name="Millares [0]_2AV_M_M " xfId="4216"/>
    <cellStyle name="Millares_2AV_M_M " xfId="4217"/>
    <cellStyle name="Milliers [0]_      " xfId="4218"/>
    <cellStyle name="Milliers_      " xfId="4219"/>
    <cellStyle name="Model" xfId="4223"/>
    <cellStyle name="Model 2" xfId="4224"/>
    <cellStyle name="moi" xfId="4225"/>
    <cellStyle name="moi 2" xfId="4226"/>
    <cellStyle name="Mon?aire [0]_      " xfId="4227"/>
    <cellStyle name="Mon?aire_      " xfId="4228"/>
    <cellStyle name="Moneda [0]_2AV_M_M " xfId="4229"/>
    <cellStyle name="Moneda_2AV_M_M " xfId="4230"/>
    <cellStyle name="Monétaire [0]_      " xfId="4231"/>
    <cellStyle name="Monétaire_      " xfId="4232"/>
    <cellStyle name="Môc" xfId="4220"/>
    <cellStyle name="Môc 2" xfId="4221"/>
    <cellStyle name="Môc 2 2" xfId="4222"/>
    <cellStyle name="n" xfId="4233"/>
    <cellStyle name="n_bieu ke hoach dau thau" xfId="4234"/>
    <cellStyle name="n_bieu ke hoach dau thau truong mam non SKH" xfId="4235"/>
    <cellStyle name="n_Book1" xfId="4236"/>
    <cellStyle name="n_Bu_Gia" xfId="4237"/>
    <cellStyle name="n_DT tieu hoc diem TDC ban Cho 28-02-09" xfId="4238"/>
    <cellStyle name="n_Du toan" xfId="4239"/>
    <cellStyle name="n_Du toan 2" xfId="4240"/>
    <cellStyle name="n_Du toan 2 2" xfId="4241"/>
    <cellStyle name="n_Du toan nuoc San Thang (GD2)" xfId="4242"/>
    <cellStyle name="n_Du toan_BIEU KE HOACH  2015 (KTN 6.11 sua)" xfId="4243"/>
    <cellStyle name="n_Nha lop hoc 8 P" xfId="4244"/>
    <cellStyle name="n_Nha lop hoc 8 P 2" xfId="4245"/>
    <cellStyle name="n_Nha lop hoc 8 P 2 2" xfId="4246"/>
    <cellStyle name="n_Nha lop hoc 8 P_BIEU KE HOACH  2015 (KTN 6.11 sua)" xfId="4247"/>
    <cellStyle name="n_Tienluong" xfId="4248"/>
    <cellStyle name="n_Tram y te chan nua TD" xfId="4249"/>
    <cellStyle name="n_Tram y te chan nua TD 2" xfId="4250"/>
    <cellStyle name="n_Tram y te chan nua TD 2 2" xfId="4251"/>
    <cellStyle name="n_Tram y te chan nua TD_BIEU KE HOACH  2015 (KTN 6.11 sua)" xfId="4252"/>
    <cellStyle name="n1" xfId="4253"/>
    <cellStyle name="Neutral 2" xfId="4254"/>
    <cellStyle name="Neutral 2 2" xfId="4255"/>
    <cellStyle name="Neutral 3" xfId="4256"/>
    <cellStyle name="Neutral 4" xfId="4257"/>
    <cellStyle name="New" xfId="4258"/>
    <cellStyle name="New 2" xfId="4259"/>
    <cellStyle name="New Times Roman" xfId="4260"/>
    <cellStyle name="New Times Roman 2" xfId="4261"/>
    <cellStyle name="New_bieu ke hoach dau thau" xfId="4262"/>
    <cellStyle name="no dec" xfId="4264"/>
    <cellStyle name="ÑONVÒ" xfId="4265"/>
    <cellStyle name="Normal" xfId="0" builtinId="0"/>
    <cellStyle name="Normal - Style1" xfId="4266"/>
    <cellStyle name="Normal - Style1 2" xfId="4267"/>
    <cellStyle name="Normal - Style1 2 2" xfId="4268"/>
    <cellStyle name="Normal - Style1 3" xfId="4269"/>
    <cellStyle name="Normal - Style1 4" xfId="4270"/>
    <cellStyle name="Normal - 유형1" xfId="4271"/>
    <cellStyle name="Normal 10" xfId="4272"/>
    <cellStyle name="Normal 10 2" xfId="4273"/>
    <cellStyle name="Normal 10 3" xfId="4274"/>
    <cellStyle name="Normal 10 4" xfId="4275"/>
    <cellStyle name="Normal 11" xfId="4276"/>
    <cellStyle name="Normal 11 2" xfId="4277"/>
    <cellStyle name="Normal 11 3" xfId="4278"/>
    <cellStyle name="Normal 12" xfId="4279"/>
    <cellStyle name="Normal 12 2" xfId="4280"/>
    <cellStyle name="Normal 13" xfId="4281"/>
    <cellStyle name="Normal 13 2" xfId="4282"/>
    <cellStyle name="Normal 14" xfId="4283"/>
    <cellStyle name="Normal 14 2" xfId="8633"/>
    <cellStyle name="Normal 14 3" xfId="6"/>
    <cellStyle name="Normal 15" xfId="4284"/>
    <cellStyle name="Normal 15 2" xfId="8634"/>
    <cellStyle name="Normal 16" xfId="4285"/>
    <cellStyle name="Normal 16 2" xfId="8635"/>
    <cellStyle name="Normal 17" xfId="4286"/>
    <cellStyle name="Normal 17 2" xfId="8636"/>
    <cellStyle name="Normal 18" xfId="4287"/>
    <cellStyle name="Normal 19" xfId="4288"/>
    <cellStyle name="Normal 2" xfId="1"/>
    <cellStyle name="Normal 2 10" xfId="4289"/>
    <cellStyle name="Normal 2 2" xfId="4290"/>
    <cellStyle name="Normal 2 2 2" xfId="4291"/>
    <cellStyle name="Normal 2 2 2 2" xfId="4292"/>
    <cellStyle name="Normal 2 2 3" xfId="4293"/>
    <cellStyle name="Normal 2 2 4" xfId="4294"/>
    <cellStyle name="Normal 2 3" xfId="4295"/>
    <cellStyle name="Normal 2 3 2" xfId="4296"/>
    <cellStyle name="Normal 2 32" xfId="4297"/>
    <cellStyle name="Normal 2 35" xfId="4298"/>
    <cellStyle name="Normal 2 4" xfId="4299"/>
    <cellStyle name="Normal 2_bao cao cua UBND tinh quy II - 2011" xfId="4300"/>
    <cellStyle name="Normal 20" xfId="4301"/>
    <cellStyle name="Normal 21" xfId="4302"/>
    <cellStyle name="Normal 22" xfId="4303"/>
    <cellStyle name="Normal 23" xfId="4304"/>
    <cellStyle name="Normal 24" xfId="4305"/>
    <cellStyle name="Normal 25" xfId="4306"/>
    <cellStyle name="Normal 26" xfId="4307"/>
    <cellStyle name="Normal 27" xfId="4308"/>
    <cellStyle name="Normal 28" xfId="4309"/>
    <cellStyle name="Normal 29" xfId="4310"/>
    <cellStyle name="Normal 3" xfId="4311"/>
    <cellStyle name="Normal 3 2" xfId="4312"/>
    <cellStyle name="Normal 3 2 2" xfId="4313"/>
    <cellStyle name="Normal 3 2 2 2" xfId="4314"/>
    <cellStyle name="Normal 3 3" xfId="4315"/>
    <cellStyle name="Normal 3 3 2" xfId="4316"/>
    <cellStyle name="Normal 3 4" xfId="4317"/>
    <cellStyle name="Normal 3_Bieu 05a" xfId="4318"/>
    <cellStyle name="Normal 30" xfId="4319"/>
    <cellStyle name="Normal 31" xfId="4320"/>
    <cellStyle name="Normal 32" xfId="4321"/>
    <cellStyle name="Normal 32 2" xfId="4322"/>
    <cellStyle name="Normal 33" xfId="4323"/>
    <cellStyle name="Normal 34" xfId="4324"/>
    <cellStyle name="Normal 34 2" xfId="4325"/>
    <cellStyle name="Normal 34_1460 Sua" xfId="4326"/>
    <cellStyle name="Normal 35" xfId="4327"/>
    <cellStyle name="Normal 36" xfId="4328"/>
    <cellStyle name="Normal 37" xfId="4329"/>
    <cellStyle name="Normal 38" xfId="4330"/>
    <cellStyle name="Normal 39" xfId="4331"/>
    <cellStyle name="Normal 4" xfId="4332"/>
    <cellStyle name="Normal 4 2" xfId="4333"/>
    <cellStyle name="Normal 40" xfId="4334"/>
    <cellStyle name="Normal 41" xfId="4335"/>
    <cellStyle name="Normal 42" xfId="4336"/>
    <cellStyle name="Normal 43" xfId="4337"/>
    <cellStyle name="Normal 44" xfId="4338"/>
    <cellStyle name="Normal 45" xfId="4339"/>
    <cellStyle name="Normal 46" xfId="4340"/>
    <cellStyle name="Normal 47" xfId="4341"/>
    <cellStyle name="Normal 48" xfId="4342"/>
    <cellStyle name="Normal 49" xfId="4343"/>
    <cellStyle name="Normal 5" xfId="4344"/>
    <cellStyle name="Normal 5 2" xfId="4345"/>
    <cellStyle name="Normal 5 2 2" xfId="4346"/>
    <cellStyle name="Normal 5_Bieu 14-Nong thon moi" xfId="4347"/>
    <cellStyle name="Normal 50" xfId="4348"/>
    <cellStyle name="Normal 51" xfId="4349"/>
    <cellStyle name="Normal 52" xfId="4350"/>
    <cellStyle name="Normal 53" xfId="4351"/>
    <cellStyle name="Normal 54" xfId="4352"/>
    <cellStyle name="Normal 55" xfId="4353"/>
    <cellStyle name="Normal 56" xfId="4354"/>
    <cellStyle name="Normal 57" xfId="4355"/>
    <cellStyle name="Normal 58" xfId="4356"/>
    <cellStyle name="Normal 59" xfId="4357"/>
    <cellStyle name="Normal 6" xfId="4358"/>
    <cellStyle name="Normal 6 2" xfId="4359"/>
    <cellStyle name="Normal 6 4" xfId="4360"/>
    <cellStyle name="Normal 6_TPCP trinh UBND ngay 27-12" xfId="4361"/>
    <cellStyle name="Normal 60" xfId="4362"/>
    <cellStyle name="Normal 61" xfId="4363"/>
    <cellStyle name="Normal 62" xfId="4364"/>
    <cellStyle name="Normal 63" xfId="4365"/>
    <cellStyle name="Normal 64" xfId="4366"/>
    <cellStyle name="Normal 65" xfId="4367"/>
    <cellStyle name="Normal 66" xfId="4368"/>
    <cellStyle name="Normal 67" xfId="4369"/>
    <cellStyle name="Normal 68" xfId="4370"/>
    <cellStyle name="Normal 69" xfId="4371"/>
    <cellStyle name="Normal 7" xfId="4372"/>
    <cellStyle name="Normal 7 2" xfId="4373"/>
    <cellStyle name="Normal 7 2 2" xfId="4374"/>
    <cellStyle name="Normal 7 3" xfId="4375"/>
    <cellStyle name="Normal 70" xfId="4376"/>
    <cellStyle name="Normal 71" xfId="4377"/>
    <cellStyle name="Normal 72" xfId="4378"/>
    <cellStyle name="Normal 73" xfId="8665"/>
    <cellStyle name="Normal 73 2" xfId="8676"/>
    <cellStyle name="Normal 74" xfId="8669"/>
    <cellStyle name="Normal 75 2" xfId="8681"/>
    <cellStyle name="Normal 8" xfId="4"/>
    <cellStyle name="Normal 8 2" xfId="4379"/>
    <cellStyle name="Normal 8 2 2" xfId="4380"/>
    <cellStyle name="Normal 8 3" xfId="4381"/>
    <cellStyle name="Normal 9" xfId="4382"/>
    <cellStyle name="Normal 9 2" xfId="4383"/>
    <cellStyle name="Normal VN" xfId="4384"/>
    <cellStyle name="Normal_Bieu giao KH 2001 (Nganh) moi" xfId="5"/>
    <cellStyle name="Normal1" xfId="4385"/>
    <cellStyle name="Normal1 2" xfId="4386"/>
    <cellStyle name="Normal8" xfId="4387"/>
    <cellStyle name="Normalny_Cennik obowiazuje od 06-08-2001 r (1)" xfId="4388"/>
    <cellStyle name="Note 2" xfId="4389"/>
    <cellStyle name="Note 2 2" xfId="4390"/>
    <cellStyle name="Note 3" xfId="4391"/>
    <cellStyle name="Note 4" xfId="4392"/>
    <cellStyle name="NWM" xfId="4393"/>
    <cellStyle name="nga" xfId="4263"/>
    <cellStyle name="nga 2" xfId="8632"/>
    <cellStyle name="Ò_x000d_Normal_123569" xfId="4394"/>
    <cellStyle name="Œ…‹æØ‚è [0.00]_ÆÂ¹²" xfId="4395"/>
    <cellStyle name="Œ…‹æØ‚è_laroux" xfId="4396"/>
    <cellStyle name="oft Excel]_x000d_&#10;Comment=open=/f ‚ðw’è‚·‚é‚ÆAƒ†[ƒU[’è‹`ŠÖ”‚ðŠÖ”“\‚è•t‚¯‚Ìˆê——‚É“o˜^‚·‚é‚±‚Æ‚ª‚Å‚«‚Ü‚·B_x000d_&#10;Maximized" xfId="4397"/>
    <cellStyle name="oft Excel]_x000d_&#10;Comment=open=/f ‚ðw’è‚·‚é‚ÆAƒ†[ƒU[’è‹`ŠÖ”‚ðŠÖ”“\‚è•t‚¯‚Ìˆê——‚É“o˜^‚·‚é‚±‚Æ‚ª‚Å‚«‚Ü‚·B_x000d_&#10;Maximized 2" xfId="4398"/>
    <cellStyle name="oft Excel]_x000d_&#10;Comment=open=/f ‚ðŽw’è‚·‚é‚ÆAƒ†[ƒU[’è‹`ŠÖ”‚ðŠÖ”“\‚è•t‚¯‚Ìˆê——‚É“o˜^‚·‚é‚±‚Æ‚ª‚Å‚«‚Ü‚·B_x000d_&#10;Maximized" xfId="4399"/>
    <cellStyle name="oft Excel]_x000d_&#10;Comment=open=/f ‚ðŽw’è‚·‚é‚ÆAƒ†[ƒU[’è‹`ŠÖ”‚ðŠÖ”“\‚è•t‚¯‚Ìˆê——‚É“o˜^‚·‚é‚±‚Æ‚ª‚Å‚«‚Ü‚·B_x000d_&#10;Maximized 2" xfId="4400"/>
    <cellStyle name="oft Excel]_x000d_&#10;Comment=open=/f ‚ðŽw’è‚·‚é‚ÆAƒ†[ƒU[’è‹`ŠÖ”‚ðŠÖ”“\‚è•t‚¯‚Ìˆê——‚É“o˜^‚·‚é‚±‚Æ‚ª‚Å‚«‚Ü‚·B_x000d_&#10;Maximized 2 2" xfId="4401"/>
    <cellStyle name="oft Excel]_x000d_&#10;Comment=The open=/f lines load custom functions into the Paste Function list._x000d_&#10;Maximized=2_x000d_&#10;Basics=1_x000d_&#10;A" xfId="4402"/>
    <cellStyle name="oft Excel]_x000d_&#10;Comment=The open=/f lines load custom functions into the Paste Function list._x000d_&#10;Maximized=2_x000d_&#10;Basics=1_x000d_&#10;A 2" xfId="4403"/>
    <cellStyle name="oft Excel]_x000d_&#10;Comment=The open=/f lines load custom functions into the Paste Function list._x000d_&#10;Maximized=3_x000d_&#10;Basics=1_x000d_&#10;A" xfId="4404"/>
    <cellStyle name="oft Excel]_x000d_&#10;Comment=The open=/f lines load custom functions into the Paste Function list._x000d_&#10;Maximized=3_x000d_&#10;Basics=1_x000d_&#10;A 2" xfId="4405"/>
    <cellStyle name="oft Excel]_x000d_&#10;Comment=The open=/f lines load custom functions into the Paste Function list._x000d_&#10;Maximized=3_x000d_&#10;Basics=1_x000d_&#10;A 2 2" xfId="4406"/>
    <cellStyle name="omma [0]_Mktg Prog" xfId="4407"/>
    <cellStyle name="ormal_Sheet1_1" xfId="4408"/>
    <cellStyle name="Output 2" xfId="4409"/>
    <cellStyle name="Output 2 2" xfId="4410"/>
    <cellStyle name="Output 3" xfId="4411"/>
    <cellStyle name="Output 4" xfId="4412"/>
    <cellStyle name="p" xfId="4413"/>
    <cellStyle name="paint" xfId="4414"/>
    <cellStyle name="Pattern" xfId="4415"/>
    <cellStyle name="Pattern 2" xfId="4416"/>
    <cellStyle name="Pattern 2 2" xfId="4417"/>
    <cellStyle name="per.style" xfId="4418"/>
    <cellStyle name="Percent" xfId="8683" builtinId="5"/>
    <cellStyle name="Percent [0]" xfId="4419"/>
    <cellStyle name="Percent [0] 2" xfId="4420"/>
    <cellStyle name="Percent [0] 2 2" xfId="4421"/>
    <cellStyle name="Percent [00]" xfId="4422"/>
    <cellStyle name="Percent [00] 2" xfId="4423"/>
    <cellStyle name="Percent [00] 2 2" xfId="4424"/>
    <cellStyle name="Percent [2]" xfId="4425"/>
    <cellStyle name="Percent [2] 2" xfId="4426"/>
    <cellStyle name="Percent [2] 2 2" xfId="4427"/>
    <cellStyle name="Percent 10" xfId="8637"/>
    <cellStyle name="Percent 11" xfId="8638"/>
    <cellStyle name="Percent 12" xfId="8639"/>
    <cellStyle name="Percent 2" xfId="4428"/>
    <cellStyle name="Percent 3" xfId="4429"/>
    <cellStyle name="Percent 4" xfId="4430"/>
    <cellStyle name="Percent 5" xfId="4431"/>
    <cellStyle name="Percent 5 2" xfId="4432"/>
    <cellStyle name="Percent 6" xfId="8640"/>
    <cellStyle name="Percent 7" xfId="8641"/>
    <cellStyle name="Percent 8" xfId="8642"/>
    <cellStyle name="Percent 8 2" xfId="8643"/>
    <cellStyle name="Percent 9" xfId="8644"/>
    <cellStyle name="PERCENTAGE" xfId="4433"/>
    <cellStyle name="PERCENTAGE 2" xfId="4434"/>
    <cellStyle name="PERCENTAGE 2 2" xfId="4435"/>
    <cellStyle name="PrePop Currency (0)" xfId="4436"/>
    <cellStyle name="PrePop Currency (0) 2" xfId="4437"/>
    <cellStyle name="PrePop Currency (0) 2 2" xfId="4438"/>
    <cellStyle name="PrePop Currency (2)" xfId="4439"/>
    <cellStyle name="PrePop Currency (2) 2" xfId="8645"/>
    <cellStyle name="PrePop Units (0)" xfId="4440"/>
    <cellStyle name="PrePop Units (0) 2" xfId="8646"/>
    <cellStyle name="PrePop Units (1)" xfId="4441"/>
    <cellStyle name="PrePop Units (1) 2" xfId="8647"/>
    <cellStyle name="PrePop Units (2)" xfId="4442"/>
    <cellStyle name="PrePop Units (2) 2" xfId="8648"/>
    <cellStyle name="pricing" xfId="4443"/>
    <cellStyle name="PSChar" xfId="4444"/>
    <cellStyle name="PSChar 2" xfId="4445"/>
    <cellStyle name="PSHeading" xfId="4446"/>
    <cellStyle name="PSHeading 2" xfId="4447"/>
    <cellStyle name="PSHeading 2 2" xfId="4448"/>
    <cellStyle name="regstoresfromspecstores" xfId="4449"/>
    <cellStyle name="RevList" xfId="4450"/>
    <cellStyle name="RevList 2" xfId="4451"/>
    <cellStyle name="RevList 3" xfId="4452"/>
    <cellStyle name="rlink_tiªn l­în_x001b_Hyperlink_TONG HOP KINH PHI" xfId="4453"/>
    <cellStyle name="rmal_ADAdot" xfId="4454"/>
    <cellStyle name="RowLevel_0" xfId="4455"/>
    <cellStyle name="S—_x0008_" xfId="4456"/>
    <cellStyle name="s]_x000d_&#10;spooler=yes_x000d_&#10;load=_x000d_&#10;Beep=yes_x000d_&#10;NullPort=None_x000d_&#10;BorderWidth=3_x000d_&#10;CursorBlinkRate=1200_x000d_&#10;DoubleClickSpeed=452_x000d_&#10;Programs=co" xfId="4457"/>
    <cellStyle name="s]_x000d_&#10;spooler=yes_x000d_&#10;load=_x000d_&#10;Beep=yes_x000d_&#10;NullPort=None_x000d_&#10;BorderWidth=3_x000d_&#10;CursorBlinkRate=1200_x000d_&#10;DoubleClickSpeed=452_x000d_&#10;Programs=co 2" xfId="4458"/>
    <cellStyle name="s]_x000d_&#10;spooler=yes_x000d_&#10;load=_x000d_&#10;Beep=yes_x000d_&#10;NullPort=None_x000d_&#10;BorderWidth=3_x000d_&#10;CursorBlinkRate=1200_x000d_&#10;DoubleClickSpeed=452_x000d_&#10;Programs=co 2 2" xfId="4459"/>
    <cellStyle name="SAPBEXaggData" xfId="4460"/>
    <cellStyle name="SAPBEXaggDataEmph" xfId="4461"/>
    <cellStyle name="SAPBEXaggItem" xfId="4462"/>
    <cellStyle name="SAPBEXaggItem 2" xfId="4463"/>
    <cellStyle name="SAPBEXchaText" xfId="4464"/>
    <cellStyle name="SAPBEXchaText 2" xfId="4465"/>
    <cellStyle name="SAPBEXexcBad7" xfId="4466"/>
    <cellStyle name="SAPBEXexcBad8" xfId="4467"/>
    <cellStyle name="SAPBEXexcBad9" xfId="4468"/>
    <cellStyle name="SAPBEXexcCritical4" xfId="4469"/>
    <cellStyle name="SAPBEXexcCritical5" xfId="4470"/>
    <cellStyle name="SAPBEXexcCritical6" xfId="4471"/>
    <cellStyle name="SAPBEXexcCritical6 2" xfId="4472"/>
    <cellStyle name="SAPBEXexcGood1" xfId="4473"/>
    <cellStyle name="SAPBEXexcGood2" xfId="4474"/>
    <cellStyle name="SAPBEXexcGood3" xfId="4475"/>
    <cellStyle name="SAPBEXfilterDrill" xfId="4476"/>
    <cellStyle name="SAPBEXfilterDrill 2" xfId="4477"/>
    <cellStyle name="SAPBEXfilterItem" xfId="4478"/>
    <cellStyle name="SAPBEXfilterItem 2" xfId="4479"/>
    <cellStyle name="SAPBEXfilterText" xfId="4480"/>
    <cellStyle name="SAPBEXfilterText 2" xfId="4481"/>
    <cellStyle name="SAPBEXformats" xfId="4482"/>
    <cellStyle name="SAPBEXheaderItem" xfId="4483"/>
    <cellStyle name="SAPBEXheaderItem 2" xfId="4484"/>
    <cellStyle name="SAPBEXheaderText" xfId="4485"/>
    <cellStyle name="SAPBEXheaderText 2" xfId="4486"/>
    <cellStyle name="SAPBEXresData" xfId="4487"/>
    <cellStyle name="SAPBEXresDataEmph" xfId="4488"/>
    <cellStyle name="SAPBEXresItem" xfId="4489"/>
    <cellStyle name="SAPBEXresItem 2" xfId="4490"/>
    <cellStyle name="SAPBEXstdData" xfId="4491"/>
    <cellStyle name="SAPBEXstdDataEmph" xfId="4492"/>
    <cellStyle name="SAPBEXstdItem" xfId="4493"/>
    <cellStyle name="SAPBEXstdItem 2" xfId="4494"/>
    <cellStyle name="SAPBEXtitle" xfId="4495"/>
    <cellStyle name="SAPBEXtitle 2" xfId="4496"/>
    <cellStyle name="SAPBEXundefined" xfId="4497"/>
    <cellStyle name="serJet 1200 Series PCL 6" xfId="4498"/>
    <cellStyle name="SHADEDSTORES" xfId="4499"/>
    <cellStyle name="Sheet Title" xfId="4500"/>
    <cellStyle name="Siêu nối kết_BC TH 10 thang 2005 va KH 2006 XDCB" xfId="4501"/>
    <cellStyle name="songuyen" xfId="4502"/>
    <cellStyle name="Spaltenebene_1_主营业务利润明细表" xfId="4503"/>
    <cellStyle name="specstores" xfId="4504"/>
    <cellStyle name="Standard_9. Fixed assets-Additions list" xfId="4505"/>
    <cellStyle name="STTDG" xfId="4506"/>
    <cellStyle name="Style 1" xfId="4507"/>
    <cellStyle name="Style 1 2" xfId="4508"/>
    <cellStyle name="Style 1 2 2" xfId="4509"/>
    <cellStyle name="Style 10" xfId="4510"/>
    <cellStyle name="Style 11" xfId="4511"/>
    <cellStyle name="Style 11 2" xfId="4512"/>
    <cellStyle name="Style 12" xfId="4513"/>
    <cellStyle name="Style 12 2" xfId="4514"/>
    <cellStyle name="Style 12 2 2" xfId="4515"/>
    <cellStyle name="Style 13" xfId="4516"/>
    <cellStyle name="Style 13 2" xfId="4517"/>
    <cellStyle name="Style 13 2 2" xfId="4518"/>
    <cellStyle name="Style 14" xfId="4519"/>
    <cellStyle name="Style 14 2" xfId="4520"/>
    <cellStyle name="Style 15" xfId="4521"/>
    <cellStyle name="Style 15 2" xfId="4522"/>
    <cellStyle name="Style 15 2 2" xfId="4523"/>
    <cellStyle name="Style 16" xfId="4524"/>
    <cellStyle name="Style 16 2" xfId="4525"/>
    <cellStyle name="Style 16 2 2" xfId="4526"/>
    <cellStyle name="Style 17" xfId="4527"/>
    <cellStyle name="Style 17 2" xfId="4528"/>
    <cellStyle name="Style 17 2 2" xfId="4529"/>
    <cellStyle name="Style 18" xfId="4530"/>
    <cellStyle name="Style 18 2" xfId="4531"/>
    <cellStyle name="Style 18 2 2" xfId="4532"/>
    <cellStyle name="Style 19" xfId="4533"/>
    <cellStyle name="Style 19 2" xfId="4534"/>
    <cellStyle name="Style 19 2 2" xfId="4535"/>
    <cellStyle name="Style 2" xfId="4536"/>
    <cellStyle name="Style 2 2" xfId="4537"/>
    <cellStyle name="Style 20" xfId="4538"/>
    <cellStyle name="Style 20 2" xfId="4539"/>
    <cellStyle name="Style 21" xfId="4540"/>
    <cellStyle name="Style 21 2" xfId="4541"/>
    <cellStyle name="Style 22" xfId="4542"/>
    <cellStyle name="Style 22 2" xfId="4543"/>
    <cellStyle name="Style 23" xfId="4544"/>
    <cellStyle name="Style 24" xfId="4545"/>
    <cellStyle name="Style 25" xfId="4546"/>
    <cellStyle name="Style 26" xfId="4547"/>
    <cellStyle name="Style 27" xfId="4548"/>
    <cellStyle name="Style 28" xfId="4549"/>
    <cellStyle name="Style 29" xfId="4550"/>
    <cellStyle name="Style 3" xfId="4551"/>
    <cellStyle name="Style 3 2" xfId="4552"/>
    <cellStyle name="Style 3 2 2" xfId="4553"/>
    <cellStyle name="Style 3 3" xfId="4554"/>
    <cellStyle name="Style 30" xfId="4555"/>
    <cellStyle name="Style 31" xfId="4556"/>
    <cellStyle name="Style 32" xfId="4557"/>
    <cellStyle name="Style 33" xfId="4558"/>
    <cellStyle name="Style 34" xfId="4559"/>
    <cellStyle name="Style 35" xfId="4560"/>
    <cellStyle name="Style 36" xfId="4561"/>
    <cellStyle name="Style 37" xfId="4562"/>
    <cellStyle name="Style 37 2" xfId="4563"/>
    <cellStyle name="Style 38" xfId="4564"/>
    <cellStyle name="Style 38 2" xfId="4565"/>
    <cellStyle name="Style 39" xfId="4566"/>
    <cellStyle name="Style 4" xfId="4567"/>
    <cellStyle name="Style 4 2" xfId="4568"/>
    <cellStyle name="Style 4 2 2" xfId="4569"/>
    <cellStyle name="Style 40" xfId="4570"/>
    <cellStyle name="Style 41" xfId="4571"/>
    <cellStyle name="Style 42" xfId="4572"/>
    <cellStyle name="Style 43" xfId="4573"/>
    <cellStyle name="Style 43 2" xfId="4574"/>
    <cellStyle name="Style 44" xfId="4575"/>
    <cellStyle name="Style 44 2" xfId="4576"/>
    <cellStyle name="Style 5" xfId="4577"/>
    <cellStyle name="Style 6" xfId="4578"/>
    <cellStyle name="Style 7" xfId="4579"/>
    <cellStyle name="Style 8" xfId="4580"/>
    <cellStyle name="Style 9" xfId="4581"/>
    <cellStyle name="Style Date" xfId="4582"/>
    <cellStyle name="Style Date 2" xfId="4583"/>
    <cellStyle name="style_1" xfId="4584"/>
    <cellStyle name="subhead" xfId="4585"/>
    <cellStyle name="subhead 2" xfId="4586"/>
    <cellStyle name="SubHeading" xfId="4587"/>
    <cellStyle name="Subtotal" xfId="4588"/>
    <cellStyle name="Subtotal 2" xfId="4589"/>
    <cellStyle name="T" xfId="4590"/>
    <cellStyle name="T 2" xfId="4591"/>
    <cellStyle name="T_09_BangTongHopKinhPhiNhaso9" xfId="4592"/>
    <cellStyle name="T_09_BangTongHopKinhPhiNhaso9 2" xfId="8649"/>
    <cellStyle name="T_09_BangTongHopKinhPhiNhaso9_Bao cao danh muc cac cong trinh tren dia ban huyen 4-2010" xfId="4593"/>
    <cellStyle name="T_09_BangTongHopKinhPhiNhaso9_Bieu chi tieu KH 2014 (Huy-04-11)" xfId="4594"/>
    <cellStyle name="T_09_BangTongHopKinhPhiNhaso9_Bieu chi tieu KH 2014 (Huy-04-11) 2" xfId="4595"/>
    <cellStyle name="T_09_BangTongHopKinhPhiNhaso9_bieu ke hoach dau thau" xfId="4596"/>
    <cellStyle name="T_09_BangTongHopKinhPhiNhaso9_bieu ke hoach dau thau 2" xfId="4597"/>
    <cellStyle name="T_09_BangTongHopKinhPhiNhaso9_bieu ke hoach dau thau 2 2" xfId="4598"/>
    <cellStyle name="T_09_BangTongHopKinhPhiNhaso9_bieu ke hoach dau thau truong mam non SKH" xfId="4599"/>
    <cellStyle name="T_09_BangTongHopKinhPhiNhaso9_bieu ke hoach dau thau truong mam non SKH 2" xfId="4600"/>
    <cellStyle name="T_09_BangTongHopKinhPhiNhaso9_bieu ke hoach dau thau truong mam non SKH 2 2" xfId="4601"/>
    <cellStyle name="T_09_BangTongHopKinhPhiNhaso9_bieu ke hoach dau thau truong mam non SKH_BIEU KE HOACH  2015 (KTN 6.11 sua)" xfId="4602"/>
    <cellStyle name="T_09_BangTongHopKinhPhiNhaso9_bieu ke hoach dau thau_BIEU KE HOACH  2015 (KTN 6.11 sua)" xfId="4603"/>
    <cellStyle name="T_09_BangTongHopKinhPhiNhaso9_bieu tong hop lai kh von 2011 gui phong TH-KTDN" xfId="4604"/>
    <cellStyle name="T_09_BangTongHopKinhPhiNhaso9_bieu tong hop lai kh von 2011 gui phong TH-KTDN 2" xfId="4605"/>
    <cellStyle name="T_09_BangTongHopKinhPhiNhaso9_bieu tong hop lai kh von 2011 gui phong TH-KTDN 2 2" xfId="4606"/>
    <cellStyle name="T_09_BangTongHopKinhPhiNhaso9_bieu tong hop lai kh von 2011 gui phong TH-KTDN_BIEU KE HOACH  2015 (KTN 6.11 sua)" xfId="4607"/>
    <cellStyle name="T_09_BangTongHopKinhPhiNhaso9_Book1" xfId="4608"/>
    <cellStyle name="T_09_BangTongHopKinhPhiNhaso9_Book1 2" xfId="4609"/>
    <cellStyle name="T_09_BangTongHopKinhPhiNhaso9_Book1 2 2" xfId="4610"/>
    <cellStyle name="T_09_BangTongHopKinhPhiNhaso9_Book1_1" xfId="4611"/>
    <cellStyle name="T_09_BangTongHopKinhPhiNhaso9_Book1_1 2" xfId="4612"/>
    <cellStyle name="T_09_BangTongHopKinhPhiNhaso9_Book1_1 2 2" xfId="4613"/>
    <cellStyle name="T_09_BangTongHopKinhPhiNhaso9_Book1_1_BIEU KE HOACH  2015 (KTN 6.11 sua)" xfId="4614"/>
    <cellStyle name="T_09_BangTongHopKinhPhiNhaso9_Book1_BIEU KE HOACH  2015 (KTN 6.11 sua)" xfId="4615"/>
    <cellStyle name="T_09_BangTongHopKinhPhiNhaso9_Book1_DTTD chieng chan Tham lai 29-9-2009" xfId="4616"/>
    <cellStyle name="T_09_BangTongHopKinhPhiNhaso9_Book1_DTTD chieng chan Tham lai 29-9-2009 2" xfId="4617"/>
    <cellStyle name="T_09_BangTongHopKinhPhiNhaso9_Book1_DTTD chieng chan Tham lai 29-9-2009 2 2" xfId="4618"/>
    <cellStyle name="T_09_BangTongHopKinhPhiNhaso9_Book1_DTTD chieng chan Tham lai 29-9-2009_BIEU KE HOACH  2015 (KTN 6.11 sua)" xfId="4619"/>
    <cellStyle name="T_09_BangTongHopKinhPhiNhaso9_Book1_Ke hoach 2010 (theo doi 11-8-2010)" xfId="4620"/>
    <cellStyle name="T_09_BangTongHopKinhPhiNhaso9_Book1_Ke hoach 2010 (theo doi 11-8-2010) 2" xfId="4621"/>
    <cellStyle name="T_09_BangTongHopKinhPhiNhaso9_Book1_Ke hoach 2010 (theo doi 11-8-2010) 2 2" xfId="4622"/>
    <cellStyle name="T_09_BangTongHopKinhPhiNhaso9_Book1_Ke hoach 2010 (theo doi 11-8-2010)_BIEU KE HOACH  2015 (KTN 6.11 sua)" xfId="4623"/>
    <cellStyle name="T_09_BangTongHopKinhPhiNhaso9_Book1_ke hoach dau thau 30-6-2010" xfId="4624"/>
    <cellStyle name="T_09_BangTongHopKinhPhiNhaso9_Book1_ke hoach dau thau 30-6-2010 2" xfId="4625"/>
    <cellStyle name="T_09_BangTongHopKinhPhiNhaso9_Book1_ke hoach dau thau 30-6-2010 2 2" xfId="4626"/>
    <cellStyle name="T_09_BangTongHopKinhPhiNhaso9_Book1_ke hoach dau thau 30-6-2010_BIEU KE HOACH  2015 (KTN 6.11 sua)" xfId="4627"/>
    <cellStyle name="T_09_BangTongHopKinhPhiNhaso9_Copy of KH PHAN BO VON ĐỐI ỨNG NAM 2011 (30 TY phuong án gop WB)" xfId="4628"/>
    <cellStyle name="T_09_BangTongHopKinhPhiNhaso9_Copy of KH PHAN BO VON ĐỐI ỨNG NAM 2011 (30 TY phuong án gop WB) 2" xfId="4629"/>
    <cellStyle name="T_09_BangTongHopKinhPhiNhaso9_Copy of KH PHAN BO VON ĐỐI ỨNG NAM 2011 (30 TY phuong án gop WB) 2 2" xfId="4630"/>
    <cellStyle name="T_09_BangTongHopKinhPhiNhaso9_Copy of KH PHAN BO VON ĐỐI ỨNG NAM 2011 (30 TY phuong án gop WB)_BIEU KE HOACH  2015 (KTN 6.11 sua)" xfId="4631"/>
    <cellStyle name="T_09_BangTongHopKinhPhiNhaso9_DTTD chieng chan Tham lai 29-9-2009" xfId="4632"/>
    <cellStyle name="T_09_BangTongHopKinhPhiNhaso9_DTTD chieng chan Tham lai 29-9-2009 2" xfId="4633"/>
    <cellStyle name="T_09_BangTongHopKinhPhiNhaso9_DTTD chieng chan Tham lai 29-9-2009 2 2" xfId="4634"/>
    <cellStyle name="T_09_BangTongHopKinhPhiNhaso9_DTTD chieng chan Tham lai 29-9-2009_BIEU KE HOACH  2015 (KTN 6.11 sua)" xfId="4635"/>
    <cellStyle name="T_09_BangTongHopKinhPhiNhaso9_Du toan nuoc San Thang (GD2)" xfId="4637"/>
    <cellStyle name="T_09_BangTongHopKinhPhiNhaso9_Du toan nuoc San Thang (GD2) 2" xfId="4638"/>
    <cellStyle name="T_09_BangTongHopKinhPhiNhaso9_Du toan nuoc San Thang (GD2) 2 2" xfId="4639"/>
    <cellStyle name="T_09_BangTongHopKinhPhiNhaso9_Du toan nuoc San Thang (GD2)_BIEU KE HOACH  2015 (KTN 6.11 sua)" xfId="4640"/>
    <cellStyle name="T_09_BangTongHopKinhPhiNhaso9_dự toán 30a 2013" xfId="4636"/>
    <cellStyle name="T_09_BangTongHopKinhPhiNhaso9_Ke hoach 2010 (theo doi 11-8-2010)" xfId="4641"/>
    <cellStyle name="T_09_BangTongHopKinhPhiNhaso9_Ke hoach 2010 (theo doi 11-8-2010) 2" xfId="4642"/>
    <cellStyle name="T_09_BangTongHopKinhPhiNhaso9_Ke hoach 2010 (theo doi 11-8-2010) 2 2" xfId="4643"/>
    <cellStyle name="T_09_BangTongHopKinhPhiNhaso9_Ke hoach 2010 (theo doi 11-8-2010)_BIEU KE HOACH  2015 (KTN 6.11 sua)" xfId="4644"/>
    <cellStyle name="T_09_BangTongHopKinhPhiNhaso9_ke hoach dau thau 30-6-2010" xfId="4645"/>
    <cellStyle name="T_09_BangTongHopKinhPhiNhaso9_ke hoach dau thau 30-6-2010 2" xfId="4646"/>
    <cellStyle name="T_09_BangTongHopKinhPhiNhaso9_ke hoach dau thau 30-6-2010 2 2" xfId="4647"/>
    <cellStyle name="T_09_BangTongHopKinhPhiNhaso9_ke hoach dau thau 30-6-2010_BIEU KE HOACH  2015 (KTN 6.11 sua)" xfId="4648"/>
    <cellStyle name="T_09_BangTongHopKinhPhiNhaso9_KH Von 2012 gui BKH 1" xfId="4649"/>
    <cellStyle name="T_09_BangTongHopKinhPhiNhaso9_KH Von 2012 gui BKH 1 2" xfId="4650"/>
    <cellStyle name="T_09_BangTongHopKinhPhiNhaso9_KH Von 2012 gui BKH 1 2 2" xfId="4651"/>
    <cellStyle name="T_09_BangTongHopKinhPhiNhaso9_KH Von 2012 gui BKH 1_BIEU KE HOACH  2015 (KTN 6.11 sua)" xfId="4652"/>
    <cellStyle name="T_09_BangTongHopKinhPhiNhaso9_QD ke hoach dau thau" xfId="4653"/>
    <cellStyle name="T_09_BangTongHopKinhPhiNhaso9_QD ke hoach dau thau 2" xfId="4654"/>
    <cellStyle name="T_09_BangTongHopKinhPhiNhaso9_QD ke hoach dau thau 2 2" xfId="4655"/>
    <cellStyle name="T_09_BangTongHopKinhPhiNhaso9_QD ke hoach dau thau_BIEU KE HOACH  2015 (KTN 6.11 sua)" xfId="4656"/>
    <cellStyle name="T_09_BangTongHopKinhPhiNhaso9_Ra soat KH von 2011 (Huy-11-11-11)" xfId="4657"/>
    <cellStyle name="T_09_BangTongHopKinhPhiNhaso9_Ra soat KH von 2011 (Huy-11-11-11) 2" xfId="4658"/>
    <cellStyle name="T_09_BangTongHopKinhPhiNhaso9_Ra soat KH von 2011 (Huy-11-11-11) 2 2" xfId="4659"/>
    <cellStyle name="T_09_BangTongHopKinhPhiNhaso9_Ra soat KH von 2011 (Huy-11-11-11)_BIEU KE HOACH  2015 (KTN 6.11 sua)" xfId="4660"/>
    <cellStyle name="T_09_BangTongHopKinhPhiNhaso9_tien luong" xfId="4661"/>
    <cellStyle name="T_09_BangTongHopKinhPhiNhaso9_Tien luong chuan 01" xfId="4662"/>
    <cellStyle name="T_09_BangTongHopKinhPhiNhaso9_tinh toan hoang ha" xfId="4663"/>
    <cellStyle name="T_09_BangTongHopKinhPhiNhaso9_tinh toan hoang ha 2" xfId="4664"/>
    <cellStyle name="T_09_BangTongHopKinhPhiNhaso9_tinh toan hoang ha 2 2" xfId="4665"/>
    <cellStyle name="T_09_BangTongHopKinhPhiNhaso9_tinh toan hoang ha_BIEU KE HOACH  2015 (KTN 6.11 sua)" xfId="4666"/>
    <cellStyle name="T_09_BangTongHopKinhPhiNhaso9_Tong von ĐTPT" xfId="4667"/>
    <cellStyle name="T_09_BangTongHopKinhPhiNhaso9_Tong von ĐTPT 2" xfId="4668"/>
    <cellStyle name="T_09_BangTongHopKinhPhiNhaso9_Tong von ĐTPT 2 2" xfId="4669"/>
    <cellStyle name="T_09_BangTongHopKinhPhiNhaso9_Tong von ĐTPT_BIEU KE HOACH  2015 (KTN 6.11 sua)" xfId="4670"/>
    <cellStyle name="T_09_BangTongHopKinhPhiNhaso9_Viec Huy dang lam" xfId="4671"/>
    <cellStyle name="T_09_BangTongHopKinhPhiNhaso9_Viec Huy dang lam_CT 134" xfId="4672"/>
    <cellStyle name="T_09a_PhanMongNhaSo9" xfId="4673"/>
    <cellStyle name="T_09a_PhanMongNhaSo9_Bieu chi tieu KH 2014 (Huy-04-11)" xfId="4674"/>
    <cellStyle name="T_09a_PhanMongNhaSo9_Bieu chi tieu KH 2014 (Huy-04-11) 2" xfId="4675"/>
    <cellStyle name="T_09a_PhanMongNhaSo9_bieu ke hoach dau thau" xfId="4676"/>
    <cellStyle name="T_09a_PhanMongNhaSo9_bieu ke hoach dau thau 2" xfId="4677"/>
    <cellStyle name="T_09a_PhanMongNhaSo9_bieu ke hoach dau thau truong mam non SKH" xfId="4678"/>
    <cellStyle name="T_09a_PhanMongNhaSo9_bieu ke hoach dau thau truong mam non SKH 2" xfId="4679"/>
    <cellStyle name="T_09a_PhanMongNhaSo9_bieu ke hoach dau thau truong mam non SKH_BIEU KE HOACH  2015 (KTN 6.11 sua)" xfId="4680"/>
    <cellStyle name="T_09a_PhanMongNhaSo9_bieu ke hoach dau thau_BIEU KE HOACH  2015 (KTN 6.11 sua)" xfId="4681"/>
    <cellStyle name="T_09a_PhanMongNhaSo9_bieu tong hop lai kh von 2011 gui phong TH-KTDN" xfId="4682"/>
    <cellStyle name="T_09a_PhanMongNhaSo9_bieu tong hop lai kh von 2011 gui phong TH-KTDN 2" xfId="4683"/>
    <cellStyle name="T_09a_PhanMongNhaSo9_bieu tong hop lai kh von 2011 gui phong TH-KTDN_BIEU KE HOACH  2015 (KTN 6.11 sua)" xfId="4684"/>
    <cellStyle name="T_09a_PhanMongNhaSo9_Book1" xfId="4685"/>
    <cellStyle name="T_09a_PhanMongNhaSo9_Book1 2" xfId="4686"/>
    <cellStyle name="T_09a_PhanMongNhaSo9_Book1_BIEU KE HOACH  2015 (KTN 6.11 sua)" xfId="4687"/>
    <cellStyle name="T_09a_PhanMongNhaSo9_Book1_Ke hoach 2010 (theo doi 11-8-2010)" xfId="4688"/>
    <cellStyle name="T_09a_PhanMongNhaSo9_Book1_Ke hoach 2010 (theo doi 11-8-2010) 2" xfId="4689"/>
    <cellStyle name="T_09a_PhanMongNhaSo9_Book1_Ke hoach 2010 (theo doi 11-8-2010)_BIEU KE HOACH  2015 (KTN 6.11 sua)" xfId="4690"/>
    <cellStyle name="T_09a_PhanMongNhaSo9_Book1_ke hoach dau thau 30-6-2010" xfId="4691"/>
    <cellStyle name="T_09a_PhanMongNhaSo9_Book1_ke hoach dau thau 30-6-2010 2" xfId="4692"/>
    <cellStyle name="T_09a_PhanMongNhaSo9_Book1_ke hoach dau thau 30-6-2010_BIEU KE HOACH  2015 (KTN 6.11 sua)" xfId="4693"/>
    <cellStyle name="T_09a_PhanMongNhaSo9_Copy of KH PHAN BO VON ĐỐI ỨNG NAM 2011 (30 TY phuong án gop WB)" xfId="4694"/>
    <cellStyle name="T_09a_PhanMongNhaSo9_Copy of KH PHAN BO VON ĐỐI ỨNG NAM 2011 (30 TY phuong án gop WB) 2" xfId="4695"/>
    <cellStyle name="T_09a_PhanMongNhaSo9_Copy of KH PHAN BO VON ĐỐI ỨNG NAM 2011 (30 TY phuong án gop WB)_BIEU KE HOACH  2015 (KTN 6.11 sua)" xfId="4696"/>
    <cellStyle name="T_09a_PhanMongNhaSo9_DTTD chieng chan Tham lai 29-9-2009" xfId="4697"/>
    <cellStyle name="T_09a_PhanMongNhaSo9_DTTD chieng chan Tham lai 29-9-2009 2" xfId="4698"/>
    <cellStyle name="T_09a_PhanMongNhaSo9_DTTD chieng chan Tham lai 29-9-2009_BIEU KE HOACH  2015 (KTN 6.11 sua)" xfId="4699"/>
    <cellStyle name="T_09a_PhanMongNhaSo9_Du toan nuoc San Thang (GD2)" xfId="4701"/>
    <cellStyle name="T_09a_PhanMongNhaSo9_Du toan nuoc San Thang (GD2) 2" xfId="4702"/>
    <cellStyle name="T_09a_PhanMongNhaSo9_Du toan nuoc San Thang (GD2)_BIEU KE HOACH  2015 (KTN 6.11 sua)" xfId="4703"/>
    <cellStyle name="T_09a_PhanMongNhaSo9_dự toán 30a 2013" xfId="4700"/>
    <cellStyle name="T_09a_PhanMongNhaSo9_Ke hoach 2010 (theo doi 11-8-2010)" xfId="4704"/>
    <cellStyle name="T_09a_PhanMongNhaSo9_Ke hoach 2010 (theo doi 11-8-2010) 2" xfId="4705"/>
    <cellStyle name="T_09a_PhanMongNhaSo9_Ke hoach 2010 (theo doi 11-8-2010)_BIEU KE HOACH  2015 (KTN 6.11 sua)" xfId="4706"/>
    <cellStyle name="T_09a_PhanMongNhaSo9_ke hoach dau thau 30-6-2010" xfId="4707"/>
    <cellStyle name="T_09a_PhanMongNhaSo9_ke hoach dau thau 30-6-2010 2" xfId="4708"/>
    <cellStyle name="T_09a_PhanMongNhaSo9_ke hoach dau thau 30-6-2010_BIEU KE HOACH  2015 (KTN 6.11 sua)" xfId="4709"/>
    <cellStyle name="T_09a_PhanMongNhaSo9_KH Von 2012 gui BKH 1" xfId="4710"/>
    <cellStyle name="T_09a_PhanMongNhaSo9_KH Von 2012 gui BKH 1 2" xfId="4711"/>
    <cellStyle name="T_09a_PhanMongNhaSo9_KH Von 2012 gui BKH 1_BIEU KE HOACH  2015 (KTN 6.11 sua)" xfId="4712"/>
    <cellStyle name="T_09a_PhanMongNhaSo9_QD ke hoach dau thau" xfId="4713"/>
    <cellStyle name="T_09a_PhanMongNhaSo9_QD ke hoach dau thau 2" xfId="4714"/>
    <cellStyle name="T_09a_PhanMongNhaSo9_QD ke hoach dau thau_BIEU KE HOACH  2015 (KTN 6.11 sua)" xfId="4715"/>
    <cellStyle name="T_09a_PhanMongNhaSo9_Ra soat KH von 2011 (Huy-11-11-11)" xfId="4716"/>
    <cellStyle name="T_09a_PhanMongNhaSo9_Ra soat KH von 2011 (Huy-11-11-11) 2" xfId="4717"/>
    <cellStyle name="T_09a_PhanMongNhaSo9_Ra soat KH von 2011 (Huy-11-11-11)_BIEU KE HOACH  2015 (KTN 6.11 sua)" xfId="4718"/>
    <cellStyle name="T_09a_PhanMongNhaSo9_tinh toan hoang ha" xfId="4719"/>
    <cellStyle name="T_09a_PhanMongNhaSo9_tinh toan hoang ha 2" xfId="4720"/>
    <cellStyle name="T_09a_PhanMongNhaSo9_tinh toan hoang ha_BIEU KE HOACH  2015 (KTN 6.11 sua)" xfId="4721"/>
    <cellStyle name="T_09a_PhanMongNhaSo9_Tong von ĐTPT" xfId="4722"/>
    <cellStyle name="T_09a_PhanMongNhaSo9_Tong von ĐTPT 2" xfId="4723"/>
    <cellStyle name="T_09a_PhanMongNhaSo9_Tong von ĐTPT_BIEU KE HOACH  2015 (KTN 6.11 sua)" xfId="4724"/>
    <cellStyle name="T_09a_PhanMongNhaSo9_Viec Huy dang lam" xfId="4725"/>
    <cellStyle name="T_09a_PhanMongNhaSo9_Viec Huy dang lam_CT 134" xfId="4726"/>
    <cellStyle name="T_09b_PhanThannhaso9" xfId="4727"/>
    <cellStyle name="T_09b_PhanThannhaso9_Bieu chi tieu KH 2014 (Huy-04-11)" xfId="4728"/>
    <cellStyle name="T_09b_PhanThannhaso9_Bieu chi tieu KH 2014 (Huy-04-11) 2" xfId="4729"/>
    <cellStyle name="T_09b_PhanThannhaso9_bieu ke hoach dau thau" xfId="4730"/>
    <cellStyle name="T_09b_PhanThannhaso9_bieu ke hoach dau thau 2" xfId="4731"/>
    <cellStyle name="T_09b_PhanThannhaso9_bieu ke hoach dau thau truong mam non SKH" xfId="4732"/>
    <cellStyle name="T_09b_PhanThannhaso9_bieu ke hoach dau thau truong mam non SKH 2" xfId="4733"/>
    <cellStyle name="T_09b_PhanThannhaso9_bieu ke hoach dau thau truong mam non SKH_BIEU KE HOACH  2015 (KTN 6.11 sua)" xfId="4734"/>
    <cellStyle name="T_09b_PhanThannhaso9_bieu ke hoach dau thau_BIEU KE HOACH  2015 (KTN 6.11 sua)" xfId="4735"/>
    <cellStyle name="T_09b_PhanThannhaso9_bieu tong hop lai kh von 2011 gui phong TH-KTDN" xfId="4736"/>
    <cellStyle name="T_09b_PhanThannhaso9_bieu tong hop lai kh von 2011 gui phong TH-KTDN 2" xfId="4737"/>
    <cellStyle name="T_09b_PhanThannhaso9_bieu tong hop lai kh von 2011 gui phong TH-KTDN_BIEU KE HOACH  2015 (KTN 6.11 sua)" xfId="4738"/>
    <cellStyle name="T_09b_PhanThannhaso9_Book1" xfId="4739"/>
    <cellStyle name="T_09b_PhanThannhaso9_Book1 2" xfId="4740"/>
    <cellStyle name="T_09b_PhanThannhaso9_Book1_BIEU KE HOACH  2015 (KTN 6.11 sua)" xfId="4741"/>
    <cellStyle name="T_09b_PhanThannhaso9_Book1_Ke hoach 2010 (theo doi 11-8-2010)" xfId="4742"/>
    <cellStyle name="T_09b_PhanThannhaso9_Book1_Ke hoach 2010 (theo doi 11-8-2010) 2" xfId="4743"/>
    <cellStyle name="T_09b_PhanThannhaso9_Book1_Ke hoach 2010 (theo doi 11-8-2010)_BIEU KE HOACH  2015 (KTN 6.11 sua)" xfId="4744"/>
    <cellStyle name="T_09b_PhanThannhaso9_Book1_ke hoach dau thau 30-6-2010" xfId="4745"/>
    <cellStyle name="T_09b_PhanThannhaso9_Book1_ke hoach dau thau 30-6-2010 2" xfId="4746"/>
    <cellStyle name="T_09b_PhanThannhaso9_Book1_ke hoach dau thau 30-6-2010_BIEU KE HOACH  2015 (KTN 6.11 sua)" xfId="4747"/>
    <cellStyle name="T_09b_PhanThannhaso9_Copy of KH PHAN BO VON ĐỐI ỨNG NAM 2011 (30 TY phuong án gop WB)" xfId="4748"/>
    <cellStyle name="T_09b_PhanThannhaso9_Copy of KH PHAN BO VON ĐỐI ỨNG NAM 2011 (30 TY phuong án gop WB) 2" xfId="4749"/>
    <cellStyle name="T_09b_PhanThannhaso9_Copy of KH PHAN BO VON ĐỐI ỨNG NAM 2011 (30 TY phuong án gop WB)_BIEU KE HOACH  2015 (KTN 6.11 sua)" xfId="4750"/>
    <cellStyle name="T_09b_PhanThannhaso9_DTTD chieng chan Tham lai 29-9-2009" xfId="4751"/>
    <cellStyle name="T_09b_PhanThannhaso9_DTTD chieng chan Tham lai 29-9-2009 2" xfId="4752"/>
    <cellStyle name="T_09b_PhanThannhaso9_DTTD chieng chan Tham lai 29-9-2009_BIEU KE HOACH  2015 (KTN 6.11 sua)" xfId="4753"/>
    <cellStyle name="T_09b_PhanThannhaso9_Du toan nuoc San Thang (GD2)" xfId="4755"/>
    <cellStyle name="T_09b_PhanThannhaso9_Du toan nuoc San Thang (GD2) 2" xfId="4756"/>
    <cellStyle name="T_09b_PhanThannhaso9_Du toan nuoc San Thang (GD2)_BIEU KE HOACH  2015 (KTN 6.11 sua)" xfId="4757"/>
    <cellStyle name="T_09b_PhanThannhaso9_dự toán 30a 2013" xfId="4754"/>
    <cellStyle name="T_09b_PhanThannhaso9_Ke hoach 2010 (theo doi 11-8-2010)" xfId="4758"/>
    <cellStyle name="T_09b_PhanThannhaso9_Ke hoach 2010 (theo doi 11-8-2010) 2" xfId="4759"/>
    <cellStyle name="T_09b_PhanThannhaso9_Ke hoach 2010 (theo doi 11-8-2010)_BIEU KE HOACH  2015 (KTN 6.11 sua)" xfId="4760"/>
    <cellStyle name="T_09b_PhanThannhaso9_ke hoach dau thau 30-6-2010" xfId="4761"/>
    <cellStyle name="T_09b_PhanThannhaso9_ke hoach dau thau 30-6-2010 2" xfId="4762"/>
    <cellStyle name="T_09b_PhanThannhaso9_ke hoach dau thau 30-6-2010_BIEU KE HOACH  2015 (KTN 6.11 sua)" xfId="4763"/>
    <cellStyle name="T_09b_PhanThannhaso9_KH Von 2012 gui BKH 1" xfId="4764"/>
    <cellStyle name="T_09b_PhanThannhaso9_KH Von 2012 gui BKH 1 2" xfId="4765"/>
    <cellStyle name="T_09b_PhanThannhaso9_KH Von 2012 gui BKH 1_BIEU KE HOACH  2015 (KTN 6.11 sua)" xfId="4766"/>
    <cellStyle name="T_09b_PhanThannhaso9_QD ke hoach dau thau" xfId="4767"/>
    <cellStyle name="T_09b_PhanThannhaso9_QD ke hoach dau thau 2" xfId="4768"/>
    <cellStyle name="T_09b_PhanThannhaso9_QD ke hoach dau thau_BIEU KE HOACH  2015 (KTN 6.11 sua)" xfId="4769"/>
    <cellStyle name="T_09b_PhanThannhaso9_Ra soat KH von 2011 (Huy-11-11-11)" xfId="4770"/>
    <cellStyle name="T_09b_PhanThannhaso9_Ra soat KH von 2011 (Huy-11-11-11) 2" xfId="4771"/>
    <cellStyle name="T_09b_PhanThannhaso9_Ra soat KH von 2011 (Huy-11-11-11)_BIEU KE HOACH  2015 (KTN 6.11 sua)" xfId="4772"/>
    <cellStyle name="T_09b_PhanThannhaso9_tinh toan hoang ha" xfId="4773"/>
    <cellStyle name="T_09b_PhanThannhaso9_tinh toan hoang ha 2" xfId="4774"/>
    <cellStyle name="T_09b_PhanThannhaso9_tinh toan hoang ha_BIEU KE HOACH  2015 (KTN 6.11 sua)" xfId="4775"/>
    <cellStyle name="T_09b_PhanThannhaso9_Tong von ĐTPT" xfId="4776"/>
    <cellStyle name="T_09b_PhanThannhaso9_Tong von ĐTPT 2" xfId="4777"/>
    <cellStyle name="T_09b_PhanThannhaso9_Tong von ĐTPT_BIEU KE HOACH  2015 (KTN 6.11 sua)" xfId="4778"/>
    <cellStyle name="T_09b_PhanThannhaso9_Viec Huy dang lam" xfId="4779"/>
    <cellStyle name="T_09b_PhanThannhaso9_Viec Huy dang lam_CT 134" xfId="4780"/>
    <cellStyle name="T_09c_PhandienNhaso9" xfId="4781"/>
    <cellStyle name="T_09c_PhandienNhaso9_Bieu chi tieu KH 2014 (Huy-04-11)" xfId="4782"/>
    <cellStyle name="T_09c_PhandienNhaso9_Bieu chi tieu KH 2014 (Huy-04-11) 2" xfId="4783"/>
    <cellStyle name="T_09c_PhandienNhaso9_bieu ke hoach dau thau" xfId="4784"/>
    <cellStyle name="T_09c_PhandienNhaso9_bieu ke hoach dau thau 2" xfId="4785"/>
    <cellStyle name="T_09c_PhandienNhaso9_bieu ke hoach dau thau truong mam non SKH" xfId="4786"/>
    <cellStyle name="T_09c_PhandienNhaso9_bieu ke hoach dau thau truong mam non SKH 2" xfId="4787"/>
    <cellStyle name="T_09c_PhandienNhaso9_bieu ke hoach dau thau truong mam non SKH_BIEU KE HOACH  2015 (KTN 6.11 sua)" xfId="4788"/>
    <cellStyle name="T_09c_PhandienNhaso9_bieu ke hoach dau thau_BIEU KE HOACH  2015 (KTN 6.11 sua)" xfId="4789"/>
    <cellStyle name="T_09c_PhandienNhaso9_bieu tong hop lai kh von 2011 gui phong TH-KTDN" xfId="4790"/>
    <cellStyle name="T_09c_PhandienNhaso9_bieu tong hop lai kh von 2011 gui phong TH-KTDN 2" xfId="4791"/>
    <cellStyle name="T_09c_PhandienNhaso9_bieu tong hop lai kh von 2011 gui phong TH-KTDN_BIEU KE HOACH  2015 (KTN 6.11 sua)" xfId="4792"/>
    <cellStyle name="T_09c_PhandienNhaso9_Book1" xfId="4793"/>
    <cellStyle name="T_09c_PhandienNhaso9_Book1 2" xfId="4794"/>
    <cellStyle name="T_09c_PhandienNhaso9_Book1_BIEU KE HOACH  2015 (KTN 6.11 sua)" xfId="4795"/>
    <cellStyle name="T_09c_PhandienNhaso9_Book1_Ke hoach 2010 (theo doi 11-8-2010)" xfId="4796"/>
    <cellStyle name="T_09c_PhandienNhaso9_Book1_Ke hoach 2010 (theo doi 11-8-2010) 2" xfId="4797"/>
    <cellStyle name="T_09c_PhandienNhaso9_Book1_Ke hoach 2010 (theo doi 11-8-2010)_BIEU KE HOACH  2015 (KTN 6.11 sua)" xfId="4798"/>
    <cellStyle name="T_09c_PhandienNhaso9_Book1_ke hoach dau thau 30-6-2010" xfId="4799"/>
    <cellStyle name="T_09c_PhandienNhaso9_Book1_ke hoach dau thau 30-6-2010 2" xfId="4800"/>
    <cellStyle name="T_09c_PhandienNhaso9_Book1_ke hoach dau thau 30-6-2010_BIEU KE HOACH  2015 (KTN 6.11 sua)" xfId="4801"/>
    <cellStyle name="T_09c_PhandienNhaso9_Copy of KH PHAN BO VON ĐỐI ỨNG NAM 2011 (30 TY phuong án gop WB)" xfId="4802"/>
    <cellStyle name="T_09c_PhandienNhaso9_Copy of KH PHAN BO VON ĐỐI ỨNG NAM 2011 (30 TY phuong án gop WB) 2" xfId="4803"/>
    <cellStyle name="T_09c_PhandienNhaso9_Copy of KH PHAN BO VON ĐỐI ỨNG NAM 2011 (30 TY phuong án gop WB)_BIEU KE HOACH  2015 (KTN 6.11 sua)" xfId="4804"/>
    <cellStyle name="T_09c_PhandienNhaso9_DTTD chieng chan Tham lai 29-9-2009" xfId="4805"/>
    <cellStyle name="T_09c_PhandienNhaso9_DTTD chieng chan Tham lai 29-9-2009 2" xfId="4806"/>
    <cellStyle name="T_09c_PhandienNhaso9_DTTD chieng chan Tham lai 29-9-2009_BIEU KE HOACH  2015 (KTN 6.11 sua)" xfId="4807"/>
    <cellStyle name="T_09c_PhandienNhaso9_Du toan nuoc San Thang (GD2)" xfId="4809"/>
    <cellStyle name="T_09c_PhandienNhaso9_Du toan nuoc San Thang (GD2) 2" xfId="4810"/>
    <cellStyle name="T_09c_PhandienNhaso9_Du toan nuoc San Thang (GD2)_BIEU KE HOACH  2015 (KTN 6.11 sua)" xfId="4811"/>
    <cellStyle name="T_09c_PhandienNhaso9_dự toán 30a 2013" xfId="4808"/>
    <cellStyle name="T_09c_PhandienNhaso9_Ke hoach 2010 (theo doi 11-8-2010)" xfId="4812"/>
    <cellStyle name="T_09c_PhandienNhaso9_Ke hoach 2010 (theo doi 11-8-2010) 2" xfId="4813"/>
    <cellStyle name="T_09c_PhandienNhaso9_Ke hoach 2010 (theo doi 11-8-2010)_BIEU KE HOACH  2015 (KTN 6.11 sua)" xfId="4814"/>
    <cellStyle name="T_09c_PhandienNhaso9_ke hoach dau thau 30-6-2010" xfId="4815"/>
    <cellStyle name="T_09c_PhandienNhaso9_ke hoach dau thau 30-6-2010 2" xfId="4816"/>
    <cellStyle name="T_09c_PhandienNhaso9_ke hoach dau thau 30-6-2010_BIEU KE HOACH  2015 (KTN 6.11 sua)" xfId="4817"/>
    <cellStyle name="T_09c_PhandienNhaso9_KH Von 2012 gui BKH 1" xfId="4818"/>
    <cellStyle name="T_09c_PhandienNhaso9_KH Von 2012 gui BKH 1 2" xfId="4819"/>
    <cellStyle name="T_09c_PhandienNhaso9_KH Von 2012 gui BKH 1_BIEU KE HOACH  2015 (KTN 6.11 sua)" xfId="4820"/>
    <cellStyle name="T_09c_PhandienNhaso9_QD ke hoach dau thau" xfId="4821"/>
    <cellStyle name="T_09c_PhandienNhaso9_QD ke hoach dau thau 2" xfId="4822"/>
    <cellStyle name="T_09c_PhandienNhaso9_QD ke hoach dau thau_BIEU KE HOACH  2015 (KTN 6.11 sua)" xfId="4823"/>
    <cellStyle name="T_09c_PhandienNhaso9_Ra soat KH von 2011 (Huy-11-11-11)" xfId="4824"/>
    <cellStyle name="T_09c_PhandienNhaso9_Ra soat KH von 2011 (Huy-11-11-11) 2" xfId="4825"/>
    <cellStyle name="T_09c_PhandienNhaso9_Ra soat KH von 2011 (Huy-11-11-11)_BIEU KE HOACH  2015 (KTN 6.11 sua)" xfId="4826"/>
    <cellStyle name="T_09c_PhandienNhaso9_tinh toan hoang ha" xfId="4827"/>
    <cellStyle name="T_09c_PhandienNhaso9_tinh toan hoang ha 2" xfId="4828"/>
    <cellStyle name="T_09c_PhandienNhaso9_tinh toan hoang ha_BIEU KE HOACH  2015 (KTN 6.11 sua)" xfId="4829"/>
    <cellStyle name="T_09c_PhandienNhaso9_Tong von ĐTPT" xfId="4830"/>
    <cellStyle name="T_09c_PhandienNhaso9_Tong von ĐTPT 2" xfId="4831"/>
    <cellStyle name="T_09c_PhandienNhaso9_Tong von ĐTPT_BIEU KE HOACH  2015 (KTN 6.11 sua)" xfId="4832"/>
    <cellStyle name="T_09c_PhandienNhaso9_Viec Huy dang lam" xfId="4833"/>
    <cellStyle name="T_09c_PhandienNhaso9_Viec Huy dang lam_CT 134" xfId="4834"/>
    <cellStyle name="T_09d_Phannuocnhaso9" xfId="4835"/>
    <cellStyle name="T_09d_Phannuocnhaso9_Bieu chi tieu KH 2014 (Huy-04-11)" xfId="4836"/>
    <cellStyle name="T_09d_Phannuocnhaso9_Bieu chi tieu KH 2014 (Huy-04-11) 2" xfId="4837"/>
    <cellStyle name="T_09d_Phannuocnhaso9_bieu ke hoach dau thau" xfId="4838"/>
    <cellStyle name="T_09d_Phannuocnhaso9_bieu ke hoach dau thau 2" xfId="4839"/>
    <cellStyle name="T_09d_Phannuocnhaso9_bieu ke hoach dau thau truong mam non SKH" xfId="4840"/>
    <cellStyle name="T_09d_Phannuocnhaso9_bieu ke hoach dau thau truong mam non SKH 2" xfId="4841"/>
    <cellStyle name="T_09d_Phannuocnhaso9_bieu ke hoach dau thau truong mam non SKH_BIEU KE HOACH  2015 (KTN 6.11 sua)" xfId="4842"/>
    <cellStyle name="T_09d_Phannuocnhaso9_bieu ke hoach dau thau_BIEU KE HOACH  2015 (KTN 6.11 sua)" xfId="4843"/>
    <cellStyle name="T_09d_Phannuocnhaso9_bieu tong hop lai kh von 2011 gui phong TH-KTDN" xfId="4844"/>
    <cellStyle name="T_09d_Phannuocnhaso9_bieu tong hop lai kh von 2011 gui phong TH-KTDN 2" xfId="4845"/>
    <cellStyle name="T_09d_Phannuocnhaso9_bieu tong hop lai kh von 2011 gui phong TH-KTDN_BIEU KE HOACH  2015 (KTN 6.11 sua)" xfId="4846"/>
    <cellStyle name="T_09d_Phannuocnhaso9_Book1" xfId="4847"/>
    <cellStyle name="T_09d_Phannuocnhaso9_Book1 2" xfId="4848"/>
    <cellStyle name="T_09d_Phannuocnhaso9_Book1_BIEU KE HOACH  2015 (KTN 6.11 sua)" xfId="4849"/>
    <cellStyle name="T_09d_Phannuocnhaso9_Book1_Ke hoach 2010 (theo doi 11-8-2010)" xfId="4850"/>
    <cellStyle name="T_09d_Phannuocnhaso9_Book1_Ke hoach 2010 (theo doi 11-8-2010) 2" xfId="4851"/>
    <cellStyle name="T_09d_Phannuocnhaso9_Book1_Ke hoach 2010 (theo doi 11-8-2010)_BIEU KE HOACH  2015 (KTN 6.11 sua)" xfId="4852"/>
    <cellStyle name="T_09d_Phannuocnhaso9_Book1_ke hoach dau thau 30-6-2010" xfId="4853"/>
    <cellStyle name="T_09d_Phannuocnhaso9_Book1_ke hoach dau thau 30-6-2010 2" xfId="4854"/>
    <cellStyle name="T_09d_Phannuocnhaso9_Book1_ke hoach dau thau 30-6-2010_BIEU KE HOACH  2015 (KTN 6.11 sua)" xfId="4855"/>
    <cellStyle name="T_09d_Phannuocnhaso9_Copy of KH PHAN BO VON ĐỐI ỨNG NAM 2011 (30 TY phuong án gop WB)" xfId="4856"/>
    <cellStyle name="T_09d_Phannuocnhaso9_Copy of KH PHAN BO VON ĐỐI ỨNG NAM 2011 (30 TY phuong án gop WB) 2" xfId="4857"/>
    <cellStyle name="T_09d_Phannuocnhaso9_Copy of KH PHAN BO VON ĐỐI ỨNG NAM 2011 (30 TY phuong án gop WB)_BIEU KE HOACH  2015 (KTN 6.11 sua)" xfId="4858"/>
    <cellStyle name="T_09d_Phannuocnhaso9_DTTD chieng chan Tham lai 29-9-2009" xfId="4859"/>
    <cellStyle name="T_09d_Phannuocnhaso9_DTTD chieng chan Tham lai 29-9-2009 2" xfId="4860"/>
    <cellStyle name="T_09d_Phannuocnhaso9_DTTD chieng chan Tham lai 29-9-2009_BIEU KE HOACH  2015 (KTN 6.11 sua)" xfId="4861"/>
    <cellStyle name="T_09d_Phannuocnhaso9_Du toan nuoc San Thang (GD2)" xfId="4863"/>
    <cellStyle name="T_09d_Phannuocnhaso9_Du toan nuoc San Thang (GD2) 2" xfId="4864"/>
    <cellStyle name="T_09d_Phannuocnhaso9_Du toan nuoc San Thang (GD2)_BIEU KE HOACH  2015 (KTN 6.11 sua)" xfId="4865"/>
    <cellStyle name="T_09d_Phannuocnhaso9_dự toán 30a 2013" xfId="4862"/>
    <cellStyle name="T_09d_Phannuocnhaso9_Ke hoach 2010 (theo doi 11-8-2010)" xfId="4866"/>
    <cellStyle name="T_09d_Phannuocnhaso9_Ke hoach 2010 (theo doi 11-8-2010) 2" xfId="4867"/>
    <cellStyle name="T_09d_Phannuocnhaso9_Ke hoach 2010 (theo doi 11-8-2010)_BIEU KE HOACH  2015 (KTN 6.11 sua)" xfId="4868"/>
    <cellStyle name="T_09d_Phannuocnhaso9_ke hoach dau thau 30-6-2010" xfId="4869"/>
    <cellStyle name="T_09d_Phannuocnhaso9_ke hoach dau thau 30-6-2010 2" xfId="4870"/>
    <cellStyle name="T_09d_Phannuocnhaso9_ke hoach dau thau 30-6-2010_BIEU KE HOACH  2015 (KTN 6.11 sua)" xfId="4871"/>
    <cellStyle name="T_09d_Phannuocnhaso9_KH Von 2012 gui BKH 1" xfId="4872"/>
    <cellStyle name="T_09d_Phannuocnhaso9_KH Von 2012 gui BKH 1 2" xfId="4873"/>
    <cellStyle name="T_09d_Phannuocnhaso9_KH Von 2012 gui BKH 1_BIEU KE HOACH  2015 (KTN 6.11 sua)" xfId="4874"/>
    <cellStyle name="T_09d_Phannuocnhaso9_QD ke hoach dau thau" xfId="4875"/>
    <cellStyle name="T_09d_Phannuocnhaso9_QD ke hoach dau thau 2" xfId="4876"/>
    <cellStyle name="T_09d_Phannuocnhaso9_QD ke hoach dau thau_BIEU KE HOACH  2015 (KTN 6.11 sua)" xfId="4877"/>
    <cellStyle name="T_09d_Phannuocnhaso9_Ra soat KH von 2011 (Huy-11-11-11)" xfId="4878"/>
    <cellStyle name="T_09d_Phannuocnhaso9_Ra soat KH von 2011 (Huy-11-11-11) 2" xfId="4879"/>
    <cellStyle name="T_09d_Phannuocnhaso9_Ra soat KH von 2011 (Huy-11-11-11)_BIEU KE HOACH  2015 (KTN 6.11 sua)" xfId="4880"/>
    <cellStyle name="T_09d_Phannuocnhaso9_tinh toan hoang ha" xfId="4881"/>
    <cellStyle name="T_09d_Phannuocnhaso9_tinh toan hoang ha 2" xfId="4882"/>
    <cellStyle name="T_09d_Phannuocnhaso9_tinh toan hoang ha_BIEU KE HOACH  2015 (KTN 6.11 sua)" xfId="4883"/>
    <cellStyle name="T_09d_Phannuocnhaso9_Tong von ĐTPT" xfId="4884"/>
    <cellStyle name="T_09d_Phannuocnhaso9_Tong von ĐTPT 2" xfId="4885"/>
    <cellStyle name="T_09d_Phannuocnhaso9_Tong von ĐTPT_BIEU KE HOACH  2015 (KTN 6.11 sua)" xfId="4886"/>
    <cellStyle name="T_09d_Phannuocnhaso9_Viec Huy dang lam" xfId="4887"/>
    <cellStyle name="T_09d_Phannuocnhaso9_Viec Huy dang lam_CT 134" xfId="4888"/>
    <cellStyle name="T_09f_TienluongThannhaso9" xfId="4889"/>
    <cellStyle name="T_09f_TienluongThannhaso9_Bieu chi tieu KH 2014 (Huy-04-11)" xfId="4890"/>
    <cellStyle name="T_09f_TienluongThannhaso9_Bieu chi tieu KH 2014 (Huy-04-11) 2" xfId="4891"/>
    <cellStyle name="T_09f_TienluongThannhaso9_bieu ke hoach dau thau" xfId="4892"/>
    <cellStyle name="T_09f_TienluongThannhaso9_bieu ke hoach dau thau 2" xfId="4893"/>
    <cellStyle name="T_09f_TienluongThannhaso9_bieu ke hoach dau thau truong mam non SKH" xfId="4894"/>
    <cellStyle name="T_09f_TienluongThannhaso9_bieu ke hoach dau thau truong mam non SKH 2" xfId="4895"/>
    <cellStyle name="T_09f_TienluongThannhaso9_bieu ke hoach dau thau truong mam non SKH_BIEU KE HOACH  2015 (KTN 6.11 sua)" xfId="4896"/>
    <cellStyle name="T_09f_TienluongThannhaso9_bieu ke hoach dau thau_BIEU KE HOACH  2015 (KTN 6.11 sua)" xfId="4897"/>
    <cellStyle name="T_09f_TienluongThannhaso9_bieu tong hop lai kh von 2011 gui phong TH-KTDN" xfId="4898"/>
    <cellStyle name="T_09f_TienluongThannhaso9_bieu tong hop lai kh von 2011 gui phong TH-KTDN 2" xfId="4899"/>
    <cellStyle name="T_09f_TienluongThannhaso9_bieu tong hop lai kh von 2011 gui phong TH-KTDN_BIEU KE HOACH  2015 (KTN 6.11 sua)" xfId="4900"/>
    <cellStyle name="T_09f_TienluongThannhaso9_Book1" xfId="4901"/>
    <cellStyle name="T_09f_TienluongThannhaso9_Book1 2" xfId="4902"/>
    <cellStyle name="T_09f_TienluongThannhaso9_Book1_BIEU KE HOACH  2015 (KTN 6.11 sua)" xfId="4903"/>
    <cellStyle name="T_09f_TienluongThannhaso9_Book1_Ke hoach 2010 (theo doi 11-8-2010)" xfId="4904"/>
    <cellStyle name="T_09f_TienluongThannhaso9_Book1_Ke hoach 2010 (theo doi 11-8-2010) 2" xfId="4905"/>
    <cellStyle name="T_09f_TienluongThannhaso9_Book1_Ke hoach 2010 (theo doi 11-8-2010)_BIEU KE HOACH  2015 (KTN 6.11 sua)" xfId="4906"/>
    <cellStyle name="T_09f_TienluongThannhaso9_Book1_ke hoach dau thau 30-6-2010" xfId="4907"/>
    <cellStyle name="T_09f_TienluongThannhaso9_Book1_ke hoach dau thau 30-6-2010 2" xfId="4908"/>
    <cellStyle name="T_09f_TienluongThannhaso9_Book1_ke hoach dau thau 30-6-2010_BIEU KE HOACH  2015 (KTN 6.11 sua)" xfId="4909"/>
    <cellStyle name="T_09f_TienluongThannhaso9_Copy of KH PHAN BO VON ĐỐI ỨNG NAM 2011 (30 TY phuong án gop WB)" xfId="4910"/>
    <cellStyle name="T_09f_TienluongThannhaso9_Copy of KH PHAN BO VON ĐỐI ỨNG NAM 2011 (30 TY phuong án gop WB) 2" xfId="4911"/>
    <cellStyle name="T_09f_TienluongThannhaso9_Copy of KH PHAN BO VON ĐỐI ỨNG NAM 2011 (30 TY phuong án gop WB)_BIEU KE HOACH  2015 (KTN 6.11 sua)" xfId="4912"/>
    <cellStyle name="T_09f_TienluongThannhaso9_DTTD chieng chan Tham lai 29-9-2009" xfId="4913"/>
    <cellStyle name="T_09f_TienluongThannhaso9_DTTD chieng chan Tham lai 29-9-2009 2" xfId="4914"/>
    <cellStyle name="T_09f_TienluongThannhaso9_DTTD chieng chan Tham lai 29-9-2009_BIEU KE HOACH  2015 (KTN 6.11 sua)" xfId="4915"/>
    <cellStyle name="T_09f_TienluongThannhaso9_Du toan nuoc San Thang (GD2)" xfId="4917"/>
    <cellStyle name="T_09f_TienluongThannhaso9_Du toan nuoc San Thang (GD2) 2" xfId="4918"/>
    <cellStyle name="T_09f_TienluongThannhaso9_Du toan nuoc San Thang (GD2)_BIEU KE HOACH  2015 (KTN 6.11 sua)" xfId="4919"/>
    <cellStyle name="T_09f_TienluongThannhaso9_dự toán 30a 2013" xfId="4916"/>
    <cellStyle name="T_09f_TienluongThannhaso9_Ke hoach 2010 (theo doi 11-8-2010)" xfId="4920"/>
    <cellStyle name="T_09f_TienluongThannhaso9_Ke hoach 2010 (theo doi 11-8-2010) 2" xfId="4921"/>
    <cellStyle name="T_09f_TienluongThannhaso9_Ke hoach 2010 (theo doi 11-8-2010)_BIEU KE HOACH  2015 (KTN 6.11 sua)" xfId="4922"/>
    <cellStyle name="T_09f_TienluongThannhaso9_ke hoach dau thau 30-6-2010" xfId="4923"/>
    <cellStyle name="T_09f_TienluongThannhaso9_ke hoach dau thau 30-6-2010 2" xfId="4924"/>
    <cellStyle name="T_09f_TienluongThannhaso9_ke hoach dau thau 30-6-2010_BIEU KE HOACH  2015 (KTN 6.11 sua)" xfId="4925"/>
    <cellStyle name="T_09f_TienluongThannhaso9_KH Von 2012 gui BKH 1" xfId="4926"/>
    <cellStyle name="T_09f_TienluongThannhaso9_KH Von 2012 gui BKH 1 2" xfId="4927"/>
    <cellStyle name="T_09f_TienluongThannhaso9_KH Von 2012 gui BKH 1_BIEU KE HOACH  2015 (KTN 6.11 sua)" xfId="4928"/>
    <cellStyle name="T_09f_TienluongThannhaso9_QD ke hoach dau thau" xfId="4929"/>
    <cellStyle name="T_09f_TienluongThannhaso9_QD ke hoach dau thau 2" xfId="4930"/>
    <cellStyle name="T_09f_TienluongThannhaso9_QD ke hoach dau thau_BIEU KE HOACH  2015 (KTN 6.11 sua)" xfId="4931"/>
    <cellStyle name="T_09f_TienluongThannhaso9_Ra soat KH von 2011 (Huy-11-11-11)" xfId="4932"/>
    <cellStyle name="T_09f_TienluongThannhaso9_Ra soat KH von 2011 (Huy-11-11-11) 2" xfId="4933"/>
    <cellStyle name="T_09f_TienluongThannhaso9_Ra soat KH von 2011 (Huy-11-11-11)_BIEU KE HOACH  2015 (KTN 6.11 sua)" xfId="4934"/>
    <cellStyle name="T_09f_TienluongThannhaso9_tinh toan hoang ha" xfId="4935"/>
    <cellStyle name="T_09f_TienluongThannhaso9_tinh toan hoang ha 2" xfId="4936"/>
    <cellStyle name="T_09f_TienluongThannhaso9_tinh toan hoang ha_BIEU KE HOACH  2015 (KTN 6.11 sua)" xfId="4937"/>
    <cellStyle name="T_09f_TienluongThannhaso9_Tong von ĐTPT" xfId="4938"/>
    <cellStyle name="T_09f_TienluongThannhaso9_Tong von ĐTPT 2" xfId="4939"/>
    <cellStyle name="T_09f_TienluongThannhaso9_Tong von ĐTPT_BIEU KE HOACH  2015 (KTN 6.11 sua)" xfId="4940"/>
    <cellStyle name="T_09f_TienluongThannhaso9_Viec Huy dang lam" xfId="4941"/>
    <cellStyle name="T_09f_TienluongThannhaso9_Viec Huy dang lam_CT 134" xfId="4942"/>
    <cellStyle name="T_10b_PhanThanNhaSo10" xfId="4943"/>
    <cellStyle name="T_10b_PhanThanNhaSo10_Bieu chi tieu KH 2014 (Huy-04-11)" xfId="4944"/>
    <cellStyle name="T_10b_PhanThanNhaSo10_Bieu chi tieu KH 2014 (Huy-04-11) 2" xfId="4945"/>
    <cellStyle name="T_10b_PhanThanNhaSo10_bieu ke hoach dau thau" xfId="4946"/>
    <cellStyle name="T_10b_PhanThanNhaSo10_bieu ke hoach dau thau 2" xfId="4947"/>
    <cellStyle name="T_10b_PhanThanNhaSo10_bieu ke hoach dau thau truong mam non SKH" xfId="4948"/>
    <cellStyle name="T_10b_PhanThanNhaSo10_bieu ke hoach dau thau truong mam non SKH 2" xfId="4949"/>
    <cellStyle name="T_10b_PhanThanNhaSo10_bieu ke hoach dau thau truong mam non SKH_BIEU KE HOACH  2015 (KTN 6.11 sua)" xfId="4950"/>
    <cellStyle name="T_10b_PhanThanNhaSo10_bieu ke hoach dau thau_BIEU KE HOACH  2015 (KTN 6.11 sua)" xfId="4951"/>
    <cellStyle name="T_10b_PhanThanNhaSo10_bieu tong hop lai kh von 2011 gui phong TH-KTDN" xfId="4952"/>
    <cellStyle name="T_10b_PhanThanNhaSo10_bieu tong hop lai kh von 2011 gui phong TH-KTDN 2" xfId="4953"/>
    <cellStyle name="T_10b_PhanThanNhaSo10_bieu tong hop lai kh von 2011 gui phong TH-KTDN_BIEU KE HOACH  2015 (KTN 6.11 sua)" xfId="4954"/>
    <cellStyle name="T_10b_PhanThanNhaSo10_Book1" xfId="4955"/>
    <cellStyle name="T_10b_PhanThanNhaSo10_Book1 2" xfId="4956"/>
    <cellStyle name="T_10b_PhanThanNhaSo10_Book1_BIEU KE HOACH  2015 (KTN 6.11 sua)" xfId="4957"/>
    <cellStyle name="T_10b_PhanThanNhaSo10_Book1_Ke hoach 2010 (theo doi 11-8-2010)" xfId="4958"/>
    <cellStyle name="T_10b_PhanThanNhaSo10_Book1_Ke hoach 2010 (theo doi 11-8-2010) 2" xfId="4959"/>
    <cellStyle name="T_10b_PhanThanNhaSo10_Book1_Ke hoach 2010 (theo doi 11-8-2010)_BIEU KE HOACH  2015 (KTN 6.11 sua)" xfId="4960"/>
    <cellStyle name="T_10b_PhanThanNhaSo10_Book1_ke hoach dau thau 30-6-2010" xfId="4961"/>
    <cellStyle name="T_10b_PhanThanNhaSo10_Book1_ke hoach dau thau 30-6-2010 2" xfId="4962"/>
    <cellStyle name="T_10b_PhanThanNhaSo10_Book1_ke hoach dau thau 30-6-2010_BIEU KE HOACH  2015 (KTN 6.11 sua)" xfId="4963"/>
    <cellStyle name="T_10b_PhanThanNhaSo10_Copy of KH PHAN BO VON ĐỐI ỨNG NAM 2011 (30 TY phuong án gop WB)" xfId="4964"/>
    <cellStyle name="T_10b_PhanThanNhaSo10_Copy of KH PHAN BO VON ĐỐI ỨNG NAM 2011 (30 TY phuong án gop WB) 2" xfId="4965"/>
    <cellStyle name="T_10b_PhanThanNhaSo10_Copy of KH PHAN BO VON ĐỐI ỨNG NAM 2011 (30 TY phuong án gop WB)_BIEU KE HOACH  2015 (KTN 6.11 sua)" xfId="4966"/>
    <cellStyle name="T_10b_PhanThanNhaSo10_DTTD chieng chan Tham lai 29-9-2009" xfId="4967"/>
    <cellStyle name="T_10b_PhanThanNhaSo10_DTTD chieng chan Tham lai 29-9-2009 2" xfId="4968"/>
    <cellStyle name="T_10b_PhanThanNhaSo10_DTTD chieng chan Tham lai 29-9-2009_BIEU KE HOACH  2015 (KTN 6.11 sua)" xfId="4969"/>
    <cellStyle name="T_10b_PhanThanNhaSo10_Du toan nuoc San Thang (GD2)" xfId="4971"/>
    <cellStyle name="T_10b_PhanThanNhaSo10_Du toan nuoc San Thang (GD2) 2" xfId="4972"/>
    <cellStyle name="T_10b_PhanThanNhaSo10_Du toan nuoc San Thang (GD2)_BIEU KE HOACH  2015 (KTN 6.11 sua)" xfId="4973"/>
    <cellStyle name="T_10b_PhanThanNhaSo10_dự toán 30a 2013" xfId="4970"/>
    <cellStyle name="T_10b_PhanThanNhaSo10_Ke hoach 2010 (theo doi 11-8-2010)" xfId="4974"/>
    <cellStyle name="T_10b_PhanThanNhaSo10_Ke hoach 2010 (theo doi 11-8-2010) 2" xfId="4975"/>
    <cellStyle name="T_10b_PhanThanNhaSo10_Ke hoach 2010 (theo doi 11-8-2010)_BIEU KE HOACH  2015 (KTN 6.11 sua)" xfId="4976"/>
    <cellStyle name="T_10b_PhanThanNhaSo10_ke hoach dau thau 30-6-2010" xfId="4977"/>
    <cellStyle name="T_10b_PhanThanNhaSo10_ke hoach dau thau 30-6-2010 2" xfId="4978"/>
    <cellStyle name="T_10b_PhanThanNhaSo10_ke hoach dau thau 30-6-2010_BIEU KE HOACH  2015 (KTN 6.11 sua)" xfId="4979"/>
    <cellStyle name="T_10b_PhanThanNhaSo10_KH Von 2012 gui BKH 1" xfId="4980"/>
    <cellStyle name="T_10b_PhanThanNhaSo10_KH Von 2012 gui BKH 1 2" xfId="4981"/>
    <cellStyle name="T_10b_PhanThanNhaSo10_KH Von 2012 gui BKH 1_BIEU KE HOACH  2015 (KTN 6.11 sua)" xfId="4982"/>
    <cellStyle name="T_10b_PhanThanNhaSo10_QD ke hoach dau thau" xfId="4983"/>
    <cellStyle name="T_10b_PhanThanNhaSo10_QD ke hoach dau thau 2" xfId="4984"/>
    <cellStyle name="T_10b_PhanThanNhaSo10_QD ke hoach dau thau_BIEU KE HOACH  2015 (KTN 6.11 sua)" xfId="4985"/>
    <cellStyle name="T_10b_PhanThanNhaSo10_Ra soat KH von 2011 (Huy-11-11-11)" xfId="4986"/>
    <cellStyle name="T_10b_PhanThanNhaSo10_Ra soat KH von 2011 (Huy-11-11-11) 2" xfId="4987"/>
    <cellStyle name="T_10b_PhanThanNhaSo10_Ra soat KH von 2011 (Huy-11-11-11)_BIEU KE HOACH  2015 (KTN 6.11 sua)" xfId="4988"/>
    <cellStyle name="T_10b_PhanThanNhaSo10_tinh toan hoang ha" xfId="4989"/>
    <cellStyle name="T_10b_PhanThanNhaSo10_tinh toan hoang ha 2" xfId="4990"/>
    <cellStyle name="T_10b_PhanThanNhaSo10_tinh toan hoang ha_BIEU KE HOACH  2015 (KTN 6.11 sua)" xfId="4991"/>
    <cellStyle name="T_10b_PhanThanNhaSo10_Tong von ĐTPT" xfId="4992"/>
    <cellStyle name="T_10b_PhanThanNhaSo10_Tong von ĐTPT 2" xfId="4993"/>
    <cellStyle name="T_10b_PhanThanNhaSo10_Tong von ĐTPT_BIEU KE HOACH  2015 (KTN 6.11 sua)" xfId="4994"/>
    <cellStyle name="T_10b_PhanThanNhaSo10_Viec Huy dang lam" xfId="4995"/>
    <cellStyle name="T_10b_PhanThanNhaSo10_Viec Huy dang lam_CT 134" xfId="4996"/>
    <cellStyle name="T_6 GIAN 3 TANG" xfId="4997"/>
    <cellStyle name="T_6 GIAN 3 TANG 2" xfId="4998"/>
    <cellStyle name="T_6 GIAN 3 TANG_BIEU KE HOACH  2015 (KTN 6.11 sua)" xfId="4999"/>
    <cellStyle name="T_bao cao" xfId="5000"/>
    <cellStyle name="T_bao cao 2" xfId="5001"/>
    <cellStyle name="T_Bao cao kttb milk yomilkYAO-mien bac" xfId="5002"/>
    <cellStyle name="T_Bao cao kttb milk yomilkYAO-mien bac 2" xfId="5003"/>
    <cellStyle name="T_Bao cao kttb milk yomilkYAO-mien bac_CT 134" xfId="5004"/>
    <cellStyle name="T_Bao cao so lieu kiem toan nam 2007 sua" xfId="5005"/>
    <cellStyle name="T_Bao cao so lieu kiem toan nam 2007 sua 2" xfId="5006"/>
    <cellStyle name="T_Bao cao so lieu kiem toan nam 2007 sua_CT 134" xfId="5007"/>
    <cellStyle name="T_Bao cao tinh hinh xay dung" xfId="5008"/>
    <cellStyle name="T_Bao cao TPCP" xfId="5009"/>
    <cellStyle name="T_Bao cao TPCP 2" xfId="5010"/>
    <cellStyle name="T_Bao cao TPCP_BIEU KE HOACH  2015 (KTN 6.11 sua)" xfId="5011"/>
    <cellStyle name="T_bao cao_BIEU KE HOACH  2015 (KTN 6.11 sua)" xfId="5012"/>
    <cellStyle name="T_BBTNG-06" xfId="5013"/>
    <cellStyle name="T_BBTNG-06 2" xfId="5014"/>
    <cellStyle name="T_BBTNG-06_BIEU KE HOACH  2015 (KTN 6.11 sua)" xfId="5015"/>
    <cellStyle name="T_BC CTMT-2008 Ttinh" xfId="5016"/>
    <cellStyle name="T_BC CTMT-2008 Ttinh 2" xfId="5017"/>
    <cellStyle name="T_BC CTMT-2008 Ttinh_CT 134" xfId="5018"/>
    <cellStyle name="T_bc_km_ngay" xfId="5019"/>
    <cellStyle name="T_bc_km_ngay 2" xfId="5020"/>
    <cellStyle name="T_bc_km_ngay_CT 134" xfId="5021"/>
    <cellStyle name="T_Bieu  KH CTMT QG trinh HDND" xfId="5022"/>
    <cellStyle name="T_Bieu  KH CTMT QG trinh HDND 2" xfId="5023"/>
    <cellStyle name="T_Bieu  KH CTMT QG trinh HDND_BIEU KE HOACH  2015 (KTN 6.11 sua)" xfId="5024"/>
    <cellStyle name="T_Bieu chi tieu KH 2008 10_12 IN" xfId="5025"/>
    <cellStyle name="T_Bieu chi tieu KH 2008 10_12 IN 2" xfId="5026"/>
    <cellStyle name="T_Bieu chi tieu KH 2008 10_12 IN_BIEU KE HOACH  2015 (KTN 6.11 sua)" xfId="5027"/>
    <cellStyle name="T_Bieu chi tieu KH 2014 (Huy-04-11)" xfId="5028"/>
    <cellStyle name="T_Bieu chi tieu KH 2014 (Huy-04-11) 2" xfId="5029"/>
    <cellStyle name="T_BIEU KE HOACH  2015 (KTN 6.11 sua)" xfId="5030"/>
    <cellStyle name="T_bieu ke hoach dau thau" xfId="5031"/>
    <cellStyle name="T_bieu ke hoach dau thau 2" xfId="5032"/>
    <cellStyle name="T_bieu ke hoach dau thau truong mam non SKH" xfId="5033"/>
    <cellStyle name="T_bieu ke hoach dau thau truong mam non SKH 2" xfId="5034"/>
    <cellStyle name="T_bieu ke hoach dau thau truong mam non SKH_BIEU KE HOACH  2015 (KTN 6.11 sua)" xfId="5035"/>
    <cellStyle name="T_bieu ke hoach dau thau_BIEU KE HOACH  2015 (KTN 6.11 sua)" xfId="5036"/>
    <cellStyle name="T_Bieu mau danh muc du an thuoc CTMTQG nam 2008" xfId="5037"/>
    <cellStyle name="T_Bieu mau danh muc du an thuoc CTMTQG nam 2008 2" xfId="5038"/>
    <cellStyle name="T_Bieu mau danh muc du an thuoc CTMTQG nam 2008_CT 134" xfId="5039"/>
    <cellStyle name="T_bieu tong hop lai kh von 2011 gui phong TH-KTDN" xfId="5040"/>
    <cellStyle name="T_bieu tong hop lai kh von 2011 gui phong TH-KTDN 2" xfId="5041"/>
    <cellStyle name="T_bieu tong hop lai kh von 2011 gui phong TH-KTDN_BIEU KE HOACH  2015 (KTN 6.11 sua)" xfId="5042"/>
    <cellStyle name="T_Bieu tong hop nhu cau ung 2011 da chon loc -Mien nui" xfId="5044"/>
    <cellStyle name="T_Bieu tong hop nhu cau ung 2011 da chon loc -Mien nui 2" xfId="5045"/>
    <cellStyle name="T_Bieu tong hop nhu cau ung 2011 da chon loc -Mien nui_CT 134" xfId="5046"/>
    <cellStyle name="T_bieu tong hop Sinh0" xfId="5047"/>
    <cellStyle name="T_Bieu TPCP Quynh sua ngay 14_7 IN" xfId="5048"/>
    <cellStyle name="T_bieu1" xfId="5049"/>
    <cellStyle name="T_BIỂU TỔNG HỢP LẦN CUỐI SỬA THEO NGHI QUYẾT SỐ 81" xfId="5043"/>
    <cellStyle name="T_Book1" xfId="5050"/>
    <cellStyle name="T_Book1 2" xfId="5051"/>
    <cellStyle name="T_Book1 3" xfId="5052"/>
    <cellStyle name="T_Book1 4" xfId="5053"/>
    <cellStyle name="T_Book1_09_BangTongHopKinhPhiNhaso9" xfId="5054"/>
    <cellStyle name="T_Book1_09_BangTongHopKinhPhiNhaso9 2" xfId="5055"/>
    <cellStyle name="T_Book1_09_BangTongHopKinhPhiNhaso9_Bieu chi tieu KH 2014 (Huy-04-11)" xfId="5056"/>
    <cellStyle name="T_Book1_09_BangTongHopKinhPhiNhaso9_bieu ke hoach dau thau" xfId="5057"/>
    <cellStyle name="T_Book1_09_BangTongHopKinhPhiNhaso9_bieu ke hoach dau thau truong mam non SKH" xfId="5058"/>
    <cellStyle name="T_Book1_09_BangTongHopKinhPhiNhaso9_bieu tong hop lai kh von 2011 gui phong TH-KTDN" xfId="5059"/>
    <cellStyle name="T_Book1_09_BangTongHopKinhPhiNhaso9_Book1" xfId="5060"/>
    <cellStyle name="T_Book1_09_BangTongHopKinhPhiNhaso9_Book1_Ke hoach 2010 (theo doi 11-8-2010)" xfId="5061"/>
    <cellStyle name="T_Book1_09_BangTongHopKinhPhiNhaso9_Book1_ke hoach dau thau 30-6-2010" xfId="5062"/>
    <cellStyle name="T_Book1_09_BangTongHopKinhPhiNhaso9_Copy of KH PHAN BO VON ĐỐI ỨNG NAM 2011 (30 TY phuong án gop WB)" xfId="5063"/>
    <cellStyle name="T_Book1_09_BangTongHopKinhPhiNhaso9_DTTD chieng chan Tham lai 29-9-2009" xfId="5064"/>
    <cellStyle name="T_Book1_09_BangTongHopKinhPhiNhaso9_Du toan nuoc San Thang (GD2)" xfId="5066"/>
    <cellStyle name="T_Book1_09_BangTongHopKinhPhiNhaso9_dự toán 30a 2013" xfId="5065"/>
    <cellStyle name="T_Book1_09_BangTongHopKinhPhiNhaso9_Ke hoach 2010 (theo doi 11-8-2010)" xfId="5067"/>
    <cellStyle name="T_Book1_09_BangTongHopKinhPhiNhaso9_ke hoach dau thau 30-6-2010" xfId="5068"/>
    <cellStyle name="T_Book1_09_BangTongHopKinhPhiNhaso9_KH Von 2012 gui BKH 1" xfId="5069"/>
    <cellStyle name="T_Book1_09_BangTongHopKinhPhiNhaso9_QD ke hoach dau thau" xfId="5070"/>
    <cellStyle name="T_Book1_09_BangTongHopKinhPhiNhaso9_Ra soat KH von 2011 (Huy-11-11-11)" xfId="5071"/>
    <cellStyle name="T_Book1_09_BangTongHopKinhPhiNhaso9_tinh toan hoang ha" xfId="5072"/>
    <cellStyle name="T_Book1_09_BangTongHopKinhPhiNhaso9_Tong von ĐTPT" xfId="5073"/>
    <cellStyle name="T_Book1_09_BangTongHopKinhPhiNhaso9_Viec Huy dang lam" xfId="5074"/>
    <cellStyle name="T_Book1_09a_PhanMongNhaSo9" xfId="5075"/>
    <cellStyle name="T_Book1_09a_PhanMongNhaSo9 2" xfId="8650"/>
    <cellStyle name="T_Book1_09a_PhanMongNhaSo9_Bieu chi tieu KH 2014 (Huy-04-11)" xfId="5076"/>
    <cellStyle name="T_Book1_09a_PhanMongNhaSo9_Bieu chi tieu KH 2014 (Huy-04-11) 2" xfId="5077"/>
    <cellStyle name="T_Book1_09a_PhanMongNhaSo9_bieu ke hoach dau thau" xfId="5078"/>
    <cellStyle name="T_Book1_09a_PhanMongNhaSo9_bieu ke hoach dau thau 2" xfId="5079"/>
    <cellStyle name="T_Book1_09a_PhanMongNhaSo9_bieu ke hoach dau thau 2 2" xfId="5080"/>
    <cellStyle name="T_Book1_09a_PhanMongNhaSo9_bieu ke hoach dau thau truong mam non SKH" xfId="5081"/>
    <cellStyle name="T_Book1_09a_PhanMongNhaSo9_bieu ke hoach dau thau truong mam non SKH 2" xfId="5082"/>
    <cellStyle name="T_Book1_09a_PhanMongNhaSo9_bieu ke hoach dau thau truong mam non SKH 2 2" xfId="5083"/>
    <cellStyle name="T_Book1_09a_PhanMongNhaSo9_bieu ke hoach dau thau truong mam non SKH_BIEU KE HOACH  2015 (KTN 6.11 sua)" xfId="5084"/>
    <cellStyle name="T_Book1_09a_PhanMongNhaSo9_bieu ke hoach dau thau_BIEU KE HOACH  2015 (KTN 6.11 sua)" xfId="5085"/>
    <cellStyle name="T_Book1_09a_PhanMongNhaSo9_bieu tong hop lai kh von 2011 gui phong TH-KTDN" xfId="5086"/>
    <cellStyle name="T_Book1_09a_PhanMongNhaSo9_bieu tong hop lai kh von 2011 gui phong TH-KTDN 2" xfId="5087"/>
    <cellStyle name="T_Book1_09a_PhanMongNhaSo9_bieu tong hop lai kh von 2011 gui phong TH-KTDN 2 2" xfId="5088"/>
    <cellStyle name="T_Book1_09a_PhanMongNhaSo9_bieu tong hop lai kh von 2011 gui phong TH-KTDN_BIEU KE HOACH  2015 (KTN 6.11 sua)" xfId="5089"/>
    <cellStyle name="T_Book1_09a_PhanMongNhaSo9_Book1" xfId="5090"/>
    <cellStyle name="T_Book1_09a_PhanMongNhaSo9_Book1 2" xfId="5091"/>
    <cellStyle name="T_Book1_09a_PhanMongNhaSo9_Book1 2 2" xfId="5092"/>
    <cellStyle name="T_Book1_09a_PhanMongNhaSo9_Book1_BIEU KE HOACH  2015 (KTN 6.11 sua)" xfId="5093"/>
    <cellStyle name="T_Book1_09a_PhanMongNhaSo9_Book1_Ke hoach 2010 (theo doi 11-8-2010)" xfId="5094"/>
    <cellStyle name="T_Book1_09a_PhanMongNhaSo9_Book1_Ke hoach 2010 (theo doi 11-8-2010) 2" xfId="5095"/>
    <cellStyle name="T_Book1_09a_PhanMongNhaSo9_Book1_Ke hoach 2010 (theo doi 11-8-2010) 2 2" xfId="5096"/>
    <cellStyle name="T_Book1_09a_PhanMongNhaSo9_Book1_Ke hoach 2010 (theo doi 11-8-2010)_BIEU KE HOACH  2015 (KTN 6.11 sua)" xfId="5097"/>
    <cellStyle name="T_Book1_09a_PhanMongNhaSo9_Book1_ke hoach dau thau 30-6-2010" xfId="5098"/>
    <cellStyle name="T_Book1_09a_PhanMongNhaSo9_Book1_ke hoach dau thau 30-6-2010 2" xfId="5099"/>
    <cellStyle name="T_Book1_09a_PhanMongNhaSo9_Book1_ke hoach dau thau 30-6-2010 2 2" xfId="5100"/>
    <cellStyle name="T_Book1_09a_PhanMongNhaSo9_Book1_ke hoach dau thau 30-6-2010_BIEU KE HOACH  2015 (KTN 6.11 sua)" xfId="5101"/>
    <cellStyle name="T_Book1_09a_PhanMongNhaSo9_Copy of KH PHAN BO VON ĐỐI ỨNG NAM 2011 (30 TY phuong án gop WB)" xfId="5102"/>
    <cellStyle name="T_Book1_09a_PhanMongNhaSo9_Copy of KH PHAN BO VON ĐỐI ỨNG NAM 2011 (30 TY phuong án gop WB) 2" xfId="5103"/>
    <cellStyle name="T_Book1_09a_PhanMongNhaSo9_Copy of KH PHAN BO VON ĐỐI ỨNG NAM 2011 (30 TY phuong án gop WB) 2 2" xfId="5104"/>
    <cellStyle name="T_Book1_09a_PhanMongNhaSo9_Copy of KH PHAN BO VON ĐỐI ỨNG NAM 2011 (30 TY phuong án gop WB)_BIEU KE HOACH  2015 (KTN 6.11 sua)" xfId="5105"/>
    <cellStyle name="T_Book1_09a_PhanMongNhaSo9_DTTD chieng chan Tham lai 29-9-2009" xfId="5106"/>
    <cellStyle name="T_Book1_09a_PhanMongNhaSo9_DTTD chieng chan Tham lai 29-9-2009 2" xfId="5107"/>
    <cellStyle name="T_Book1_09a_PhanMongNhaSo9_DTTD chieng chan Tham lai 29-9-2009 2 2" xfId="5108"/>
    <cellStyle name="T_Book1_09a_PhanMongNhaSo9_DTTD chieng chan Tham lai 29-9-2009_BIEU KE HOACH  2015 (KTN 6.11 sua)" xfId="5109"/>
    <cellStyle name="T_Book1_09a_PhanMongNhaSo9_Du toan nuoc San Thang (GD2)" xfId="5111"/>
    <cellStyle name="T_Book1_09a_PhanMongNhaSo9_Du toan nuoc San Thang (GD2) 2" xfId="5112"/>
    <cellStyle name="T_Book1_09a_PhanMongNhaSo9_Du toan nuoc San Thang (GD2) 2 2" xfId="5113"/>
    <cellStyle name="T_Book1_09a_PhanMongNhaSo9_Du toan nuoc San Thang (GD2)_BIEU KE HOACH  2015 (KTN 6.11 sua)" xfId="5114"/>
    <cellStyle name="T_Book1_09a_PhanMongNhaSo9_dự toán 30a 2013" xfId="5110"/>
    <cellStyle name="T_Book1_09a_PhanMongNhaSo9_Ke hoach 2010 (theo doi 11-8-2010)" xfId="5115"/>
    <cellStyle name="T_Book1_09a_PhanMongNhaSo9_Ke hoach 2010 (theo doi 11-8-2010) 2" xfId="5116"/>
    <cellStyle name="T_Book1_09a_PhanMongNhaSo9_Ke hoach 2010 (theo doi 11-8-2010) 2 2" xfId="5117"/>
    <cellStyle name="T_Book1_09a_PhanMongNhaSo9_Ke hoach 2010 (theo doi 11-8-2010)_BIEU KE HOACH  2015 (KTN 6.11 sua)" xfId="5118"/>
    <cellStyle name="T_Book1_09a_PhanMongNhaSo9_ke hoach dau thau 30-6-2010" xfId="5119"/>
    <cellStyle name="T_Book1_09a_PhanMongNhaSo9_ke hoach dau thau 30-6-2010 2" xfId="5120"/>
    <cellStyle name="T_Book1_09a_PhanMongNhaSo9_ke hoach dau thau 30-6-2010 2 2" xfId="5121"/>
    <cellStyle name="T_Book1_09a_PhanMongNhaSo9_ke hoach dau thau 30-6-2010_BIEU KE HOACH  2015 (KTN 6.11 sua)" xfId="5122"/>
    <cellStyle name="T_Book1_09a_PhanMongNhaSo9_KH Von 2012 gui BKH 1" xfId="5123"/>
    <cellStyle name="T_Book1_09a_PhanMongNhaSo9_KH Von 2012 gui BKH 1 2" xfId="5124"/>
    <cellStyle name="T_Book1_09a_PhanMongNhaSo9_KH Von 2012 gui BKH 1 2 2" xfId="5125"/>
    <cellStyle name="T_Book1_09a_PhanMongNhaSo9_KH Von 2012 gui BKH 1_BIEU KE HOACH  2015 (KTN 6.11 sua)" xfId="5126"/>
    <cellStyle name="T_Book1_09a_PhanMongNhaSo9_QD ke hoach dau thau" xfId="5127"/>
    <cellStyle name="T_Book1_09a_PhanMongNhaSo9_QD ke hoach dau thau 2" xfId="5128"/>
    <cellStyle name="T_Book1_09a_PhanMongNhaSo9_QD ke hoach dau thau 2 2" xfId="5129"/>
    <cellStyle name="T_Book1_09a_PhanMongNhaSo9_QD ke hoach dau thau_BIEU KE HOACH  2015 (KTN 6.11 sua)" xfId="5130"/>
    <cellStyle name="T_Book1_09a_PhanMongNhaSo9_Ra soat KH von 2011 (Huy-11-11-11)" xfId="5131"/>
    <cellStyle name="T_Book1_09a_PhanMongNhaSo9_Ra soat KH von 2011 (Huy-11-11-11) 2" xfId="5132"/>
    <cellStyle name="T_Book1_09a_PhanMongNhaSo9_Ra soat KH von 2011 (Huy-11-11-11) 2 2" xfId="5133"/>
    <cellStyle name="T_Book1_09a_PhanMongNhaSo9_Ra soat KH von 2011 (Huy-11-11-11)_BIEU KE HOACH  2015 (KTN 6.11 sua)" xfId="5134"/>
    <cellStyle name="T_Book1_09a_PhanMongNhaSo9_tinh toan hoang ha" xfId="5135"/>
    <cellStyle name="T_Book1_09a_PhanMongNhaSo9_tinh toan hoang ha 2" xfId="5136"/>
    <cellStyle name="T_Book1_09a_PhanMongNhaSo9_tinh toan hoang ha 2 2" xfId="5137"/>
    <cellStyle name="T_Book1_09a_PhanMongNhaSo9_tinh toan hoang ha_BIEU KE HOACH  2015 (KTN 6.11 sua)" xfId="5138"/>
    <cellStyle name="T_Book1_09a_PhanMongNhaSo9_Tong von ĐTPT" xfId="5139"/>
    <cellStyle name="T_Book1_09a_PhanMongNhaSo9_Tong von ĐTPT 2" xfId="5140"/>
    <cellStyle name="T_Book1_09a_PhanMongNhaSo9_Tong von ĐTPT 2 2" xfId="5141"/>
    <cellStyle name="T_Book1_09a_PhanMongNhaSo9_Tong von ĐTPT_BIEU KE HOACH  2015 (KTN 6.11 sua)" xfId="5142"/>
    <cellStyle name="T_Book1_09a_PhanMongNhaSo9_Viec Huy dang lam" xfId="5143"/>
    <cellStyle name="T_Book1_09a_PhanMongNhaSo9_Viec Huy dang lam_CT 134" xfId="5144"/>
    <cellStyle name="T_Book1_09b_PhanThannhaso9" xfId="5145"/>
    <cellStyle name="T_Book1_09b_PhanThannhaso9 2" xfId="8651"/>
    <cellStyle name="T_Book1_09b_PhanThannhaso9_Bieu chi tieu KH 2014 (Huy-04-11)" xfId="5146"/>
    <cellStyle name="T_Book1_09b_PhanThannhaso9_Bieu chi tieu KH 2014 (Huy-04-11) 2" xfId="5147"/>
    <cellStyle name="T_Book1_09b_PhanThannhaso9_bieu ke hoach dau thau" xfId="5148"/>
    <cellStyle name="T_Book1_09b_PhanThannhaso9_bieu ke hoach dau thau 2" xfId="5149"/>
    <cellStyle name="T_Book1_09b_PhanThannhaso9_bieu ke hoach dau thau 2 2" xfId="5150"/>
    <cellStyle name="T_Book1_09b_PhanThannhaso9_bieu ke hoach dau thau truong mam non SKH" xfId="5151"/>
    <cellStyle name="T_Book1_09b_PhanThannhaso9_bieu ke hoach dau thau truong mam non SKH 2" xfId="5152"/>
    <cellStyle name="T_Book1_09b_PhanThannhaso9_bieu ke hoach dau thau truong mam non SKH 2 2" xfId="5153"/>
    <cellStyle name="T_Book1_09b_PhanThannhaso9_bieu ke hoach dau thau truong mam non SKH_BIEU KE HOACH  2015 (KTN 6.11 sua)" xfId="5154"/>
    <cellStyle name="T_Book1_09b_PhanThannhaso9_bieu ke hoach dau thau_BIEU KE HOACH  2015 (KTN 6.11 sua)" xfId="5155"/>
    <cellStyle name="T_Book1_09b_PhanThannhaso9_bieu tong hop lai kh von 2011 gui phong TH-KTDN" xfId="5156"/>
    <cellStyle name="T_Book1_09b_PhanThannhaso9_bieu tong hop lai kh von 2011 gui phong TH-KTDN 2" xfId="5157"/>
    <cellStyle name="T_Book1_09b_PhanThannhaso9_bieu tong hop lai kh von 2011 gui phong TH-KTDN 2 2" xfId="5158"/>
    <cellStyle name="T_Book1_09b_PhanThannhaso9_bieu tong hop lai kh von 2011 gui phong TH-KTDN_BIEU KE HOACH  2015 (KTN 6.11 sua)" xfId="5159"/>
    <cellStyle name="T_Book1_09b_PhanThannhaso9_Book1" xfId="5160"/>
    <cellStyle name="T_Book1_09b_PhanThannhaso9_Book1 2" xfId="5161"/>
    <cellStyle name="T_Book1_09b_PhanThannhaso9_Book1 2 2" xfId="5162"/>
    <cellStyle name="T_Book1_09b_PhanThannhaso9_Book1_BIEU KE HOACH  2015 (KTN 6.11 sua)" xfId="5163"/>
    <cellStyle name="T_Book1_09b_PhanThannhaso9_Book1_Ke hoach 2010 (theo doi 11-8-2010)" xfId="5164"/>
    <cellStyle name="T_Book1_09b_PhanThannhaso9_Book1_Ke hoach 2010 (theo doi 11-8-2010) 2" xfId="5165"/>
    <cellStyle name="T_Book1_09b_PhanThannhaso9_Book1_Ke hoach 2010 (theo doi 11-8-2010) 2 2" xfId="5166"/>
    <cellStyle name="T_Book1_09b_PhanThannhaso9_Book1_Ke hoach 2010 (theo doi 11-8-2010)_BIEU KE HOACH  2015 (KTN 6.11 sua)" xfId="5167"/>
    <cellStyle name="T_Book1_09b_PhanThannhaso9_Book1_ke hoach dau thau 30-6-2010" xfId="5168"/>
    <cellStyle name="T_Book1_09b_PhanThannhaso9_Book1_ke hoach dau thau 30-6-2010 2" xfId="5169"/>
    <cellStyle name="T_Book1_09b_PhanThannhaso9_Book1_ke hoach dau thau 30-6-2010 2 2" xfId="5170"/>
    <cellStyle name="T_Book1_09b_PhanThannhaso9_Book1_ke hoach dau thau 30-6-2010_BIEU KE HOACH  2015 (KTN 6.11 sua)" xfId="5171"/>
    <cellStyle name="T_Book1_09b_PhanThannhaso9_Copy of KH PHAN BO VON ĐỐI ỨNG NAM 2011 (30 TY phuong án gop WB)" xfId="5172"/>
    <cellStyle name="T_Book1_09b_PhanThannhaso9_Copy of KH PHAN BO VON ĐỐI ỨNG NAM 2011 (30 TY phuong án gop WB) 2" xfId="5173"/>
    <cellStyle name="T_Book1_09b_PhanThannhaso9_Copy of KH PHAN BO VON ĐỐI ỨNG NAM 2011 (30 TY phuong án gop WB) 2 2" xfId="5174"/>
    <cellStyle name="T_Book1_09b_PhanThannhaso9_Copy of KH PHAN BO VON ĐỐI ỨNG NAM 2011 (30 TY phuong án gop WB)_BIEU KE HOACH  2015 (KTN 6.11 sua)" xfId="5175"/>
    <cellStyle name="T_Book1_09b_PhanThannhaso9_DTTD chieng chan Tham lai 29-9-2009" xfId="5176"/>
    <cellStyle name="T_Book1_09b_PhanThannhaso9_DTTD chieng chan Tham lai 29-9-2009 2" xfId="5177"/>
    <cellStyle name="T_Book1_09b_PhanThannhaso9_DTTD chieng chan Tham lai 29-9-2009 2 2" xfId="5178"/>
    <cellStyle name="T_Book1_09b_PhanThannhaso9_DTTD chieng chan Tham lai 29-9-2009_BIEU KE HOACH  2015 (KTN 6.11 sua)" xfId="5179"/>
    <cellStyle name="T_Book1_09b_PhanThannhaso9_Du toan nuoc San Thang (GD2)" xfId="5181"/>
    <cellStyle name="T_Book1_09b_PhanThannhaso9_Du toan nuoc San Thang (GD2) 2" xfId="5182"/>
    <cellStyle name="T_Book1_09b_PhanThannhaso9_Du toan nuoc San Thang (GD2) 2 2" xfId="5183"/>
    <cellStyle name="T_Book1_09b_PhanThannhaso9_Du toan nuoc San Thang (GD2)_BIEU KE HOACH  2015 (KTN 6.11 sua)" xfId="5184"/>
    <cellStyle name="T_Book1_09b_PhanThannhaso9_dự toán 30a 2013" xfId="5180"/>
    <cellStyle name="T_Book1_09b_PhanThannhaso9_Ke hoach 2010 (theo doi 11-8-2010)" xfId="5185"/>
    <cellStyle name="T_Book1_09b_PhanThannhaso9_Ke hoach 2010 (theo doi 11-8-2010) 2" xfId="5186"/>
    <cellStyle name="T_Book1_09b_PhanThannhaso9_Ke hoach 2010 (theo doi 11-8-2010) 2 2" xfId="5187"/>
    <cellStyle name="T_Book1_09b_PhanThannhaso9_Ke hoach 2010 (theo doi 11-8-2010)_BIEU KE HOACH  2015 (KTN 6.11 sua)" xfId="5188"/>
    <cellStyle name="T_Book1_09b_PhanThannhaso9_ke hoach dau thau 30-6-2010" xfId="5189"/>
    <cellStyle name="T_Book1_09b_PhanThannhaso9_ke hoach dau thau 30-6-2010 2" xfId="5190"/>
    <cellStyle name="T_Book1_09b_PhanThannhaso9_ke hoach dau thau 30-6-2010 2 2" xfId="5191"/>
    <cellStyle name="T_Book1_09b_PhanThannhaso9_ke hoach dau thau 30-6-2010_BIEU KE HOACH  2015 (KTN 6.11 sua)" xfId="5192"/>
    <cellStyle name="T_Book1_09b_PhanThannhaso9_KH Von 2012 gui BKH 1" xfId="5193"/>
    <cellStyle name="T_Book1_09b_PhanThannhaso9_KH Von 2012 gui BKH 1 2" xfId="5194"/>
    <cellStyle name="T_Book1_09b_PhanThannhaso9_KH Von 2012 gui BKH 1 2 2" xfId="5195"/>
    <cellStyle name="T_Book1_09b_PhanThannhaso9_KH Von 2012 gui BKH 1_BIEU KE HOACH  2015 (KTN 6.11 sua)" xfId="5196"/>
    <cellStyle name="T_Book1_09b_PhanThannhaso9_QD ke hoach dau thau" xfId="5197"/>
    <cellStyle name="T_Book1_09b_PhanThannhaso9_QD ke hoach dau thau 2" xfId="5198"/>
    <cellStyle name="T_Book1_09b_PhanThannhaso9_QD ke hoach dau thau 2 2" xfId="5199"/>
    <cellStyle name="T_Book1_09b_PhanThannhaso9_QD ke hoach dau thau_BIEU KE HOACH  2015 (KTN 6.11 sua)" xfId="5200"/>
    <cellStyle name="T_Book1_09b_PhanThannhaso9_Ra soat KH von 2011 (Huy-11-11-11)" xfId="5201"/>
    <cellStyle name="T_Book1_09b_PhanThannhaso9_Ra soat KH von 2011 (Huy-11-11-11) 2" xfId="5202"/>
    <cellStyle name="T_Book1_09b_PhanThannhaso9_Ra soat KH von 2011 (Huy-11-11-11) 2 2" xfId="5203"/>
    <cellStyle name="T_Book1_09b_PhanThannhaso9_Ra soat KH von 2011 (Huy-11-11-11)_BIEU KE HOACH  2015 (KTN 6.11 sua)" xfId="5204"/>
    <cellStyle name="T_Book1_09b_PhanThannhaso9_tinh toan hoang ha" xfId="5205"/>
    <cellStyle name="T_Book1_09b_PhanThannhaso9_tinh toan hoang ha 2" xfId="5206"/>
    <cellStyle name="T_Book1_09b_PhanThannhaso9_tinh toan hoang ha 2 2" xfId="5207"/>
    <cellStyle name="T_Book1_09b_PhanThannhaso9_tinh toan hoang ha_BIEU KE HOACH  2015 (KTN 6.11 sua)" xfId="5208"/>
    <cellStyle name="T_Book1_09b_PhanThannhaso9_Tong von ĐTPT" xfId="5209"/>
    <cellStyle name="T_Book1_09b_PhanThannhaso9_Tong von ĐTPT 2" xfId="5210"/>
    <cellStyle name="T_Book1_09b_PhanThannhaso9_Tong von ĐTPT 2 2" xfId="5211"/>
    <cellStyle name="T_Book1_09b_PhanThannhaso9_Tong von ĐTPT_BIEU KE HOACH  2015 (KTN 6.11 sua)" xfId="5212"/>
    <cellStyle name="T_Book1_09b_PhanThannhaso9_Viec Huy dang lam" xfId="5213"/>
    <cellStyle name="T_Book1_09b_PhanThannhaso9_Viec Huy dang lam_CT 134" xfId="5214"/>
    <cellStyle name="T_Book1_09c_PhandienNhaso9" xfId="5215"/>
    <cellStyle name="T_Book1_09c_PhandienNhaso9 2" xfId="8652"/>
    <cellStyle name="T_Book1_09c_PhandienNhaso9_Bieu chi tieu KH 2014 (Huy-04-11)" xfId="5216"/>
    <cellStyle name="T_Book1_09c_PhandienNhaso9_Bieu chi tieu KH 2014 (Huy-04-11) 2" xfId="5217"/>
    <cellStyle name="T_Book1_09c_PhandienNhaso9_bieu ke hoach dau thau" xfId="5218"/>
    <cellStyle name="T_Book1_09c_PhandienNhaso9_bieu ke hoach dau thau 2" xfId="5219"/>
    <cellStyle name="T_Book1_09c_PhandienNhaso9_bieu ke hoach dau thau 2 2" xfId="5220"/>
    <cellStyle name="T_Book1_09c_PhandienNhaso9_bieu ke hoach dau thau truong mam non SKH" xfId="5221"/>
    <cellStyle name="T_Book1_09c_PhandienNhaso9_bieu ke hoach dau thau truong mam non SKH 2" xfId="5222"/>
    <cellStyle name="T_Book1_09c_PhandienNhaso9_bieu ke hoach dau thau truong mam non SKH 2 2" xfId="5223"/>
    <cellStyle name="T_Book1_09c_PhandienNhaso9_bieu ke hoach dau thau truong mam non SKH_BIEU KE HOACH  2015 (KTN 6.11 sua)" xfId="5224"/>
    <cellStyle name="T_Book1_09c_PhandienNhaso9_bieu ke hoach dau thau_BIEU KE HOACH  2015 (KTN 6.11 sua)" xfId="5225"/>
    <cellStyle name="T_Book1_09c_PhandienNhaso9_bieu tong hop lai kh von 2011 gui phong TH-KTDN" xfId="5226"/>
    <cellStyle name="T_Book1_09c_PhandienNhaso9_bieu tong hop lai kh von 2011 gui phong TH-KTDN 2" xfId="5227"/>
    <cellStyle name="T_Book1_09c_PhandienNhaso9_bieu tong hop lai kh von 2011 gui phong TH-KTDN 2 2" xfId="5228"/>
    <cellStyle name="T_Book1_09c_PhandienNhaso9_bieu tong hop lai kh von 2011 gui phong TH-KTDN_BIEU KE HOACH  2015 (KTN 6.11 sua)" xfId="5229"/>
    <cellStyle name="T_Book1_09c_PhandienNhaso9_Book1" xfId="5230"/>
    <cellStyle name="T_Book1_09c_PhandienNhaso9_Book1 2" xfId="5231"/>
    <cellStyle name="T_Book1_09c_PhandienNhaso9_Book1 2 2" xfId="5232"/>
    <cellStyle name="T_Book1_09c_PhandienNhaso9_Book1_BIEU KE HOACH  2015 (KTN 6.11 sua)" xfId="5233"/>
    <cellStyle name="T_Book1_09c_PhandienNhaso9_Book1_Ke hoach 2010 (theo doi 11-8-2010)" xfId="5234"/>
    <cellStyle name="T_Book1_09c_PhandienNhaso9_Book1_Ke hoach 2010 (theo doi 11-8-2010) 2" xfId="5235"/>
    <cellStyle name="T_Book1_09c_PhandienNhaso9_Book1_Ke hoach 2010 (theo doi 11-8-2010) 2 2" xfId="5236"/>
    <cellStyle name="T_Book1_09c_PhandienNhaso9_Book1_Ke hoach 2010 (theo doi 11-8-2010)_BIEU KE HOACH  2015 (KTN 6.11 sua)" xfId="5237"/>
    <cellStyle name="T_Book1_09c_PhandienNhaso9_Book1_ke hoach dau thau 30-6-2010" xfId="5238"/>
    <cellStyle name="T_Book1_09c_PhandienNhaso9_Book1_ke hoach dau thau 30-6-2010 2" xfId="5239"/>
    <cellStyle name="T_Book1_09c_PhandienNhaso9_Book1_ke hoach dau thau 30-6-2010 2 2" xfId="5240"/>
    <cellStyle name="T_Book1_09c_PhandienNhaso9_Book1_ke hoach dau thau 30-6-2010_BIEU KE HOACH  2015 (KTN 6.11 sua)" xfId="5241"/>
    <cellStyle name="T_Book1_09c_PhandienNhaso9_Copy of KH PHAN BO VON ĐỐI ỨNG NAM 2011 (30 TY phuong án gop WB)" xfId="5242"/>
    <cellStyle name="T_Book1_09c_PhandienNhaso9_Copy of KH PHAN BO VON ĐỐI ỨNG NAM 2011 (30 TY phuong án gop WB) 2" xfId="5243"/>
    <cellStyle name="T_Book1_09c_PhandienNhaso9_Copy of KH PHAN BO VON ĐỐI ỨNG NAM 2011 (30 TY phuong án gop WB) 2 2" xfId="5244"/>
    <cellStyle name="T_Book1_09c_PhandienNhaso9_Copy of KH PHAN BO VON ĐỐI ỨNG NAM 2011 (30 TY phuong án gop WB)_BIEU KE HOACH  2015 (KTN 6.11 sua)" xfId="5245"/>
    <cellStyle name="T_Book1_09c_PhandienNhaso9_DTTD chieng chan Tham lai 29-9-2009" xfId="5246"/>
    <cellStyle name="T_Book1_09c_PhandienNhaso9_DTTD chieng chan Tham lai 29-9-2009 2" xfId="5247"/>
    <cellStyle name="T_Book1_09c_PhandienNhaso9_DTTD chieng chan Tham lai 29-9-2009 2 2" xfId="5248"/>
    <cellStyle name="T_Book1_09c_PhandienNhaso9_DTTD chieng chan Tham lai 29-9-2009_BIEU KE HOACH  2015 (KTN 6.11 sua)" xfId="5249"/>
    <cellStyle name="T_Book1_09c_PhandienNhaso9_Du toan nuoc San Thang (GD2)" xfId="5251"/>
    <cellStyle name="T_Book1_09c_PhandienNhaso9_Du toan nuoc San Thang (GD2) 2" xfId="5252"/>
    <cellStyle name="T_Book1_09c_PhandienNhaso9_Du toan nuoc San Thang (GD2) 2 2" xfId="5253"/>
    <cellStyle name="T_Book1_09c_PhandienNhaso9_Du toan nuoc San Thang (GD2)_BIEU KE HOACH  2015 (KTN 6.11 sua)" xfId="5254"/>
    <cellStyle name="T_Book1_09c_PhandienNhaso9_dự toán 30a 2013" xfId="5250"/>
    <cellStyle name="T_Book1_09c_PhandienNhaso9_Ke hoach 2010 (theo doi 11-8-2010)" xfId="5255"/>
    <cellStyle name="T_Book1_09c_PhandienNhaso9_Ke hoach 2010 (theo doi 11-8-2010) 2" xfId="5256"/>
    <cellStyle name="T_Book1_09c_PhandienNhaso9_Ke hoach 2010 (theo doi 11-8-2010) 2 2" xfId="5257"/>
    <cellStyle name="T_Book1_09c_PhandienNhaso9_Ke hoach 2010 (theo doi 11-8-2010)_BIEU KE HOACH  2015 (KTN 6.11 sua)" xfId="5258"/>
    <cellStyle name="T_Book1_09c_PhandienNhaso9_ke hoach dau thau 30-6-2010" xfId="5259"/>
    <cellStyle name="T_Book1_09c_PhandienNhaso9_ke hoach dau thau 30-6-2010 2" xfId="5260"/>
    <cellStyle name="T_Book1_09c_PhandienNhaso9_ke hoach dau thau 30-6-2010 2 2" xfId="5261"/>
    <cellStyle name="T_Book1_09c_PhandienNhaso9_ke hoach dau thau 30-6-2010_BIEU KE HOACH  2015 (KTN 6.11 sua)" xfId="5262"/>
    <cellStyle name="T_Book1_09c_PhandienNhaso9_KH Von 2012 gui BKH 1" xfId="5263"/>
    <cellStyle name="T_Book1_09c_PhandienNhaso9_KH Von 2012 gui BKH 1 2" xfId="5264"/>
    <cellStyle name="T_Book1_09c_PhandienNhaso9_KH Von 2012 gui BKH 1 2 2" xfId="5265"/>
    <cellStyle name="T_Book1_09c_PhandienNhaso9_KH Von 2012 gui BKH 1_BIEU KE HOACH  2015 (KTN 6.11 sua)" xfId="5266"/>
    <cellStyle name="T_Book1_09c_PhandienNhaso9_QD ke hoach dau thau" xfId="5267"/>
    <cellStyle name="T_Book1_09c_PhandienNhaso9_QD ke hoach dau thau 2" xfId="5268"/>
    <cellStyle name="T_Book1_09c_PhandienNhaso9_QD ke hoach dau thau 2 2" xfId="5269"/>
    <cellStyle name="T_Book1_09c_PhandienNhaso9_QD ke hoach dau thau_BIEU KE HOACH  2015 (KTN 6.11 sua)" xfId="5270"/>
    <cellStyle name="T_Book1_09c_PhandienNhaso9_Ra soat KH von 2011 (Huy-11-11-11)" xfId="5271"/>
    <cellStyle name="T_Book1_09c_PhandienNhaso9_Ra soat KH von 2011 (Huy-11-11-11) 2" xfId="5272"/>
    <cellStyle name="T_Book1_09c_PhandienNhaso9_Ra soat KH von 2011 (Huy-11-11-11) 2 2" xfId="5273"/>
    <cellStyle name="T_Book1_09c_PhandienNhaso9_Ra soat KH von 2011 (Huy-11-11-11)_BIEU KE HOACH  2015 (KTN 6.11 sua)" xfId="5274"/>
    <cellStyle name="T_Book1_09c_PhandienNhaso9_tinh toan hoang ha" xfId="5275"/>
    <cellStyle name="T_Book1_09c_PhandienNhaso9_tinh toan hoang ha 2" xfId="5276"/>
    <cellStyle name="T_Book1_09c_PhandienNhaso9_tinh toan hoang ha 2 2" xfId="5277"/>
    <cellStyle name="T_Book1_09c_PhandienNhaso9_tinh toan hoang ha_BIEU KE HOACH  2015 (KTN 6.11 sua)" xfId="5278"/>
    <cellStyle name="T_Book1_09c_PhandienNhaso9_Tong von ĐTPT" xfId="5279"/>
    <cellStyle name="T_Book1_09c_PhandienNhaso9_Tong von ĐTPT 2" xfId="5280"/>
    <cellStyle name="T_Book1_09c_PhandienNhaso9_Tong von ĐTPT 2 2" xfId="5281"/>
    <cellStyle name="T_Book1_09c_PhandienNhaso9_Tong von ĐTPT_BIEU KE HOACH  2015 (KTN 6.11 sua)" xfId="5282"/>
    <cellStyle name="T_Book1_09c_PhandienNhaso9_Viec Huy dang lam" xfId="5283"/>
    <cellStyle name="T_Book1_09c_PhandienNhaso9_Viec Huy dang lam_CT 134" xfId="5284"/>
    <cellStyle name="T_Book1_09d_Phannuocnhaso9" xfId="5285"/>
    <cellStyle name="T_Book1_09d_Phannuocnhaso9 2" xfId="8653"/>
    <cellStyle name="T_Book1_09d_Phannuocnhaso9_Bieu chi tieu KH 2014 (Huy-04-11)" xfId="5286"/>
    <cellStyle name="T_Book1_09d_Phannuocnhaso9_Bieu chi tieu KH 2014 (Huy-04-11) 2" xfId="5287"/>
    <cellStyle name="T_Book1_09d_Phannuocnhaso9_bieu ke hoach dau thau" xfId="5288"/>
    <cellStyle name="T_Book1_09d_Phannuocnhaso9_bieu ke hoach dau thau 2" xfId="5289"/>
    <cellStyle name="T_Book1_09d_Phannuocnhaso9_bieu ke hoach dau thau 2 2" xfId="5290"/>
    <cellStyle name="T_Book1_09d_Phannuocnhaso9_bieu ke hoach dau thau truong mam non SKH" xfId="5291"/>
    <cellStyle name="T_Book1_09d_Phannuocnhaso9_bieu ke hoach dau thau truong mam non SKH 2" xfId="5292"/>
    <cellStyle name="T_Book1_09d_Phannuocnhaso9_bieu ke hoach dau thau truong mam non SKH 2 2" xfId="5293"/>
    <cellStyle name="T_Book1_09d_Phannuocnhaso9_bieu ke hoach dau thau truong mam non SKH_BIEU KE HOACH  2015 (KTN 6.11 sua)" xfId="5294"/>
    <cellStyle name="T_Book1_09d_Phannuocnhaso9_bieu ke hoach dau thau_BIEU KE HOACH  2015 (KTN 6.11 sua)" xfId="5295"/>
    <cellStyle name="T_Book1_09d_Phannuocnhaso9_bieu tong hop lai kh von 2011 gui phong TH-KTDN" xfId="5296"/>
    <cellStyle name="T_Book1_09d_Phannuocnhaso9_bieu tong hop lai kh von 2011 gui phong TH-KTDN 2" xfId="5297"/>
    <cellStyle name="T_Book1_09d_Phannuocnhaso9_bieu tong hop lai kh von 2011 gui phong TH-KTDN 2 2" xfId="5298"/>
    <cellStyle name="T_Book1_09d_Phannuocnhaso9_bieu tong hop lai kh von 2011 gui phong TH-KTDN_BIEU KE HOACH  2015 (KTN 6.11 sua)" xfId="5299"/>
    <cellStyle name="T_Book1_09d_Phannuocnhaso9_Book1" xfId="5300"/>
    <cellStyle name="T_Book1_09d_Phannuocnhaso9_Book1 2" xfId="5301"/>
    <cellStyle name="T_Book1_09d_Phannuocnhaso9_Book1 2 2" xfId="5302"/>
    <cellStyle name="T_Book1_09d_Phannuocnhaso9_Book1_BIEU KE HOACH  2015 (KTN 6.11 sua)" xfId="5303"/>
    <cellStyle name="T_Book1_09d_Phannuocnhaso9_Book1_Ke hoach 2010 (theo doi 11-8-2010)" xfId="5304"/>
    <cellStyle name="T_Book1_09d_Phannuocnhaso9_Book1_Ke hoach 2010 (theo doi 11-8-2010) 2" xfId="5305"/>
    <cellStyle name="T_Book1_09d_Phannuocnhaso9_Book1_Ke hoach 2010 (theo doi 11-8-2010) 2 2" xfId="5306"/>
    <cellStyle name="T_Book1_09d_Phannuocnhaso9_Book1_Ke hoach 2010 (theo doi 11-8-2010)_BIEU KE HOACH  2015 (KTN 6.11 sua)" xfId="5307"/>
    <cellStyle name="T_Book1_09d_Phannuocnhaso9_Book1_ke hoach dau thau 30-6-2010" xfId="5308"/>
    <cellStyle name="T_Book1_09d_Phannuocnhaso9_Book1_ke hoach dau thau 30-6-2010 2" xfId="5309"/>
    <cellStyle name="T_Book1_09d_Phannuocnhaso9_Book1_ke hoach dau thau 30-6-2010 2 2" xfId="5310"/>
    <cellStyle name="T_Book1_09d_Phannuocnhaso9_Book1_ke hoach dau thau 30-6-2010_BIEU KE HOACH  2015 (KTN 6.11 sua)" xfId="5311"/>
    <cellStyle name="T_Book1_09d_Phannuocnhaso9_Copy of KH PHAN BO VON ĐỐI ỨNG NAM 2011 (30 TY phuong án gop WB)" xfId="5312"/>
    <cellStyle name="T_Book1_09d_Phannuocnhaso9_Copy of KH PHAN BO VON ĐỐI ỨNG NAM 2011 (30 TY phuong án gop WB) 2" xfId="5313"/>
    <cellStyle name="T_Book1_09d_Phannuocnhaso9_Copy of KH PHAN BO VON ĐỐI ỨNG NAM 2011 (30 TY phuong án gop WB) 2 2" xfId="5314"/>
    <cellStyle name="T_Book1_09d_Phannuocnhaso9_Copy of KH PHAN BO VON ĐỐI ỨNG NAM 2011 (30 TY phuong án gop WB)_BIEU KE HOACH  2015 (KTN 6.11 sua)" xfId="5315"/>
    <cellStyle name="T_Book1_09d_Phannuocnhaso9_DTTD chieng chan Tham lai 29-9-2009" xfId="5316"/>
    <cellStyle name="T_Book1_09d_Phannuocnhaso9_DTTD chieng chan Tham lai 29-9-2009 2" xfId="5317"/>
    <cellStyle name="T_Book1_09d_Phannuocnhaso9_DTTD chieng chan Tham lai 29-9-2009 2 2" xfId="5318"/>
    <cellStyle name="T_Book1_09d_Phannuocnhaso9_DTTD chieng chan Tham lai 29-9-2009_BIEU KE HOACH  2015 (KTN 6.11 sua)" xfId="5319"/>
    <cellStyle name="T_Book1_09d_Phannuocnhaso9_Du toan nuoc San Thang (GD2)" xfId="5321"/>
    <cellStyle name="T_Book1_09d_Phannuocnhaso9_Du toan nuoc San Thang (GD2) 2" xfId="5322"/>
    <cellStyle name="T_Book1_09d_Phannuocnhaso9_Du toan nuoc San Thang (GD2) 2 2" xfId="5323"/>
    <cellStyle name="T_Book1_09d_Phannuocnhaso9_Du toan nuoc San Thang (GD2)_BIEU KE HOACH  2015 (KTN 6.11 sua)" xfId="5324"/>
    <cellStyle name="T_Book1_09d_Phannuocnhaso9_dự toán 30a 2013" xfId="5320"/>
    <cellStyle name="T_Book1_09d_Phannuocnhaso9_Ke hoach 2010 (theo doi 11-8-2010)" xfId="5325"/>
    <cellStyle name="T_Book1_09d_Phannuocnhaso9_Ke hoach 2010 (theo doi 11-8-2010) 2" xfId="5326"/>
    <cellStyle name="T_Book1_09d_Phannuocnhaso9_Ke hoach 2010 (theo doi 11-8-2010) 2 2" xfId="5327"/>
    <cellStyle name="T_Book1_09d_Phannuocnhaso9_Ke hoach 2010 (theo doi 11-8-2010)_BIEU KE HOACH  2015 (KTN 6.11 sua)" xfId="5328"/>
    <cellStyle name="T_Book1_09d_Phannuocnhaso9_ke hoach dau thau 30-6-2010" xfId="5329"/>
    <cellStyle name="T_Book1_09d_Phannuocnhaso9_ke hoach dau thau 30-6-2010 2" xfId="5330"/>
    <cellStyle name="T_Book1_09d_Phannuocnhaso9_ke hoach dau thau 30-6-2010 2 2" xfId="5331"/>
    <cellStyle name="T_Book1_09d_Phannuocnhaso9_ke hoach dau thau 30-6-2010_BIEU KE HOACH  2015 (KTN 6.11 sua)" xfId="5332"/>
    <cellStyle name="T_Book1_09d_Phannuocnhaso9_KH Von 2012 gui BKH 1" xfId="5333"/>
    <cellStyle name="T_Book1_09d_Phannuocnhaso9_KH Von 2012 gui BKH 1 2" xfId="5334"/>
    <cellStyle name="T_Book1_09d_Phannuocnhaso9_KH Von 2012 gui BKH 1 2 2" xfId="5335"/>
    <cellStyle name="T_Book1_09d_Phannuocnhaso9_KH Von 2012 gui BKH 1_BIEU KE HOACH  2015 (KTN 6.11 sua)" xfId="5336"/>
    <cellStyle name="T_Book1_09d_Phannuocnhaso9_QD ke hoach dau thau" xfId="5337"/>
    <cellStyle name="T_Book1_09d_Phannuocnhaso9_QD ke hoach dau thau 2" xfId="5338"/>
    <cellStyle name="T_Book1_09d_Phannuocnhaso9_QD ke hoach dau thau 2 2" xfId="5339"/>
    <cellStyle name="T_Book1_09d_Phannuocnhaso9_QD ke hoach dau thau_BIEU KE HOACH  2015 (KTN 6.11 sua)" xfId="5340"/>
    <cellStyle name="T_Book1_09d_Phannuocnhaso9_Ra soat KH von 2011 (Huy-11-11-11)" xfId="5341"/>
    <cellStyle name="T_Book1_09d_Phannuocnhaso9_Ra soat KH von 2011 (Huy-11-11-11) 2" xfId="5342"/>
    <cellStyle name="T_Book1_09d_Phannuocnhaso9_Ra soat KH von 2011 (Huy-11-11-11) 2 2" xfId="5343"/>
    <cellStyle name="T_Book1_09d_Phannuocnhaso9_Ra soat KH von 2011 (Huy-11-11-11)_BIEU KE HOACH  2015 (KTN 6.11 sua)" xfId="5344"/>
    <cellStyle name="T_Book1_09d_Phannuocnhaso9_tinh toan hoang ha" xfId="5345"/>
    <cellStyle name="T_Book1_09d_Phannuocnhaso9_tinh toan hoang ha 2" xfId="5346"/>
    <cellStyle name="T_Book1_09d_Phannuocnhaso9_tinh toan hoang ha 2 2" xfId="5347"/>
    <cellStyle name="T_Book1_09d_Phannuocnhaso9_tinh toan hoang ha_BIEU KE HOACH  2015 (KTN 6.11 sua)" xfId="5348"/>
    <cellStyle name="T_Book1_09d_Phannuocnhaso9_Tong von ĐTPT" xfId="5349"/>
    <cellStyle name="T_Book1_09d_Phannuocnhaso9_Tong von ĐTPT 2" xfId="5350"/>
    <cellStyle name="T_Book1_09d_Phannuocnhaso9_Tong von ĐTPT 2 2" xfId="5351"/>
    <cellStyle name="T_Book1_09d_Phannuocnhaso9_Tong von ĐTPT_BIEU KE HOACH  2015 (KTN 6.11 sua)" xfId="5352"/>
    <cellStyle name="T_Book1_09d_Phannuocnhaso9_Viec Huy dang lam" xfId="5353"/>
    <cellStyle name="T_Book1_09d_Phannuocnhaso9_Viec Huy dang lam_CT 134" xfId="5354"/>
    <cellStyle name="T_Book1_09f_TienluongThannhaso9" xfId="5355"/>
    <cellStyle name="T_Book1_09f_TienluongThannhaso9 2" xfId="8654"/>
    <cellStyle name="T_Book1_09f_TienluongThannhaso9_Bieu chi tieu KH 2014 (Huy-04-11)" xfId="5356"/>
    <cellStyle name="T_Book1_09f_TienluongThannhaso9_Bieu chi tieu KH 2014 (Huy-04-11) 2" xfId="5357"/>
    <cellStyle name="T_Book1_09f_TienluongThannhaso9_bieu ke hoach dau thau" xfId="5358"/>
    <cellStyle name="T_Book1_09f_TienluongThannhaso9_bieu ke hoach dau thau 2" xfId="5359"/>
    <cellStyle name="T_Book1_09f_TienluongThannhaso9_bieu ke hoach dau thau 2 2" xfId="5360"/>
    <cellStyle name="T_Book1_09f_TienluongThannhaso9_bieu ke hoach dau thau truong mam non SKH" xfId="5361"/>
    <cellStyle name="T_Book1_09f_TienluongThannhaso9_bieu ke hoach dau thau truong mam non SKH 2" xfId="5362"/>
    <cellStyle name="T_Book1_09f_TienluongThannhaso9_bieu ke hoach dau thau truong mam non SKH 2 2" xfId="5363"/>
    <cellStyle name="T_Book1_09f_TienluongThannhaso9_bieu ke hoach dau thau truong mam non SKH_BIEU KE HOACH  2015 (KTN 6.11 sua)" xfId="5364"/>
    <cellStyle name="T_Book1_09f_TienluongThannhaso9_bieu ke hoach dau thau_BIEU KE HOACH  2015 (KTN 6.11 sua)" xfId="5365"/>
    <cellStyle name="T_Book1_09f_TienluongThannhaso9_bieu tong hop lai kh von 2011 gui phong TH-KTDN" xfId="5366"/>
    <cellStyle name="T_Book1_09f_TienluongThannhaso9_bieu tong hop lai kh von 2011 gui phong TH-KTDN 2" xfId="5367"/>
    <cellStyle name="T_Book1_09f_TienluongThannhaso9_bieu tong hop lai kh von 2011 gui phong TH-KTDN 2 2" xfId="5368"/>
    <cellStyle name="T_Book1_09f_TienluongThannhaso9_bieu tong hop lai kh von 2011 gui phong TH-KTDN_BIEU KE HOACH  2015 (KTN 6.11 sua)" xfId="5369"/>
    <cellStyle name="T_Book1_09f_TienluongThannhaso9_Book1" xfId="5370"/>
    <cellStyle name="T_Book1_09f_TienluongThannhaso9_Book1 2" xfId="5371"/>
    <cellStyle name="T_Book1_09f_TienluongThannhaso9_Book1 2 2" xfId="5372"/>
    <cellStyle name="T_Book1_09f_TienluongThannhaso9_Book1_BIEU KE HOACH  2015 (KTN 6.11 sua)" xfId="5373"/>
    <cellStyle name="T_Book1_09f_TienluongThannhaso9_Book1_Ke hoach 2010 (theo doi 11-8-2010)" xfId="5374"/>
    <cellStyle name="T_Book1_09f_TienluongThannhaso9_Book1_Ke hoach 2010 (theo doi 11-8-2010) 2" xfId="5375"/>
    <cellStyle name="T_Book1_09f_TienluongThannhaso9_Book1_Ke hoach 2010 (theo doi 11-8-2010) 2 2" xfId="5376"/>
    <cellStyle name="T_Book1_09f_TienluongThannhaso9_Book1_Ke hoach 2010 (theo doi 11-8-2010)_BIEU KE HOACH  2015 (KTN 6.11 sua)" xfId="5377"/>
    <cellStyle name="T_Book1_09f_TienluongThannhaso9_Book1_ke hoach dau thau 30-6-2010" xfId="5378"/>
    <cellStyle name="T_Book1_09f_TienluongThannhaso9_Book1_ke hoach dau thau 30-6-2010 2" xfId="5379"/>
    <cellStyle name="T_Book1_09f_TienluongThannhaso9_Book1_ke hoach dau thau 30-6-2010 2 2" xfId="5380"/>
    <cellStyle name="T_Book1_09f_TienluongThannhaso9_Book1_ke hoach dau thau 30-6-2010_BIEU KE HOACH  2015 (KTN 6.11 sua)" xfId="5381"/>
    <cellStyle name="T_Book1_09f_TienluongThannhaso9_Copy of KH PHAN BO VON ĐỐI ỨNG NAM 2011 (30 TY phuong án gop WB)" xfId="5382"/>
    <cellStyle name="T_Book1_09f_TienluongThannhaso9_Copy of KH PHAN BO VON ĐỐI ỨNG NAM 2011 (30 TY phuong án gop WB) 2" xfId="5383"/>
    <cellStyle name="T_Book1_09f_TienluongThannhaso9_Copy of KH PHAN BO VON ĐỐI ỨNG NAM 2011 (30 TY phuong án gop WB) 2 2" xfId="5384"/>
    <cellStyle name="T_Book1_09f_TienluongThannhaso9_Copy of KH PHAN BO VON ĐỐI ỨNG NAM 2011 (30 TY phuong án gop WB)_BIEU KE HOACH  2015 (KTN 6.11 sua)" xfId="5385"/>
    <cellStyle name="T_Book1_09f_TienluongThannhaso9_DTTD chieng chan Tham lai 29-9-2009" xfId="5386"/>
    <cellStyle name="T_Book1_09f_TienluongThannhaso9_DTTD chieng chan Tham lai 29-9-2009 2" xfId="5387"/>
    <cellStyle name="T_Book1_09f_TienluongThannhaso9_DTTD chieng chan Tham lai 29-9-2009 2 2" xfId="5388"/>
    <cellStyle name="T_Book1_09f_TienluongThannhaso9_DTTD chieng chan Tham lai 29-9-2009_BIEU KE HOACH  2015 (KTN 6.11 sua)" xfId="5389"/>
    <cellStyle name="T_Book1_09f_TienluongThannhaso9_Du toan nuoc San Thang (GD2)" xfId="5391"/>
    <cellStyle name="T_Book1_09f_TienluongThannhaso9_Du toan nuoc San Thang (GD2) 2" xfId="5392"/>
    <cellStyle name="T_Book1_09f_TienluongThannhaso9_Du toan nuoc San Thang (GD2) 2 2" xfId="5393"/>
    <cellStyle name="T_Book1_09f_TienluongThannhaso9_Du toan nuoc San Thang (GD2)_BIEU KE HOACH  2015 (KTN 6.11 sua)" xfId="5394"/>
    <cellStyle name="T_Book1_09f_TienluongThannhaso9_dự toán 30a 2013" xfId="5390"/>
    <cellStyle name="T_Book1_09f_TienluongThannhaso9_Ke hoach 2010 (theo doi 11-8-2010)" xfId="5395"/>
    <cellStyle name="T_Book1_09f_TienluongThannhaso9_Ke hoach 2010 (theo doi 11-8-2010) 2" xfId="5396"/>
    <cellStyle name="T_Book1_09f_TienluongThannhaso9_Ke hoach 2010 (theo doi 11-8-2010) 2 2" xfId="5397"/>
    <cellStyle name="T_Book1_09f_TienluongThannhaso9_Ke hoach 2010 (theo doi 11-8-2010)_BIEU KE HOACH  2015 (KTN 6.11 sua)" xfId="5398"/>
    <cellStyle name="T_Book1_09f_TienluongThannhaso9_ke hoach dau thau 30-6-2010" xfId="5399"/>
    <cellStyle name="T_Book1_09f_TienluongThannhaso9_ke hoach dau thau 30-6-2010 2" xfId="5400"/>
    <cellStyle name="T_Book1_09f_TienluongThannhaso9_ke hoach dau thau 30-6-2010 2 2" xfId="5401"/>
    <cellStyle name="T_Book1_09f_TienluongThannhaso9_ke hoach dau thau 30-6-2010_BIEU KE HOACH  2015 (KTN 6.11 sua)" xfId="5402"/>
    <cellStyle name="T_Book1_09f_TienluongThannhaso9_KH Von 2012 gui BKH 1" xfId="5403"/>
    <cellStyle name="T_Book1_09f_TienluongThannhaso9_KH Von 2012 gui BKH 1 2" xfId="5404"/>
    <cellStyle name="T_Book1_09f_TienluongThannhaso9_KH Von 2012 gui BKH 1 2 2" xfId="5405"/>
    <cellStyle name="T_Book1_09f_TienluongThannhaso9_KH Von 2012 gui BKH 1_BIEU KE HOACH  2015 (KTN 6.11 sua)" xfId="5406"/>
    <cellStyle name="T_Book1_09f_TienluongThannhaso9_QD ke hoach dau thau" xfId="5407"/>
    <cellStyle name="T_Book1_09f_TienluongThannhaso9_QD ke hoach dau thau 2" xfId="5408"/>
    <cellStyle name="T_Book1_09f_TienluongThannhaso9_QD ke hoach dau thau 2 2" xfId="5409"/>
    <cellStyle name="T_Book1_09f_TienluongThannhaso9_QD ke hoach dau thau_BIEU KE HOACH  2015 (KTN 6.11 sua)" xfId="5410"/>
    <cellStyle name="T_Book1_09f_TienluongThannhaso9_Ra soat KH von 2011 (Huy-11-11-11)" xfId="5411"/>
    <cellStyle name="T_Book1_09f_TienluongThannhaso9_Ra soat KH von 2011 (Huy-11-11-11) 2" xfId="5412"/>
    <cellStyle name="T_Book1_09f_TienluongThannhaso9_Ra soat KH von 2011 (Huy-11-11-11) 2 2" xfId="5413"/>
    <cellStyle name="T_Book1_09f_TienluongThannhaso9_Ra soat KH von 2011 (Huy-11-11-11)_BIEU KE HOACH  2015 (KTN 6.11 sua)" xfId="5414"/>
    <cellStyle name="T_Book1_09f_TienluongThannhaso9_tinh toan hoang ha" xfId="5415"/>
    <cellStyle name="T_Book1_09f_TienluongThannhaso9_tinh toan hoang ha 2" xfId="5416"/>
    <cellStyle name="T_Book1_09f_TienluongThannhaso9_tinh toan hoang ha 2 2" xfId="5417"/>
    <cellStyle name="T_Book1_09f_TienluongThannhaso9_tinh toan hoang ha_BIEU KE HOACH  2015 (KTN 6.11 sua)" xfId="5418"/>
    <cellStyle name="T_Book1_09f_TienluongThannhaso9_Tong von ĐTPT" xfId="5419"/>
    <cellStyle name="T_Book1_09f_TienluongThannhaso9_Tong von ĐTPT 2" xfId="5420"/>
    <cellStyle name="T_Book1_09f_TienluongThannhaso9_Tong von ĐTPT 2 2" xfId="5421"/>
    <cellStyle name="T_Book1_09f_TienluongThannhaso9_Tong von ĐTPT_BIEU KE HOACH  2015 (KTN 6.11 sua)" xfId="5422"/>
    <cellStyle name="T_Book1_09f_TienluongThannhaso9_Viec Huy dang lam" xfId="5423"/>
    <cellStyle name="T_Book1_09f_TienluongThannhaso9_Viec Huy dang lam_CT 134" xfId="5424"/>
    <cellStyle name="T_Book1_1" xfId="5425"/>
    <cellStyle name="T_Book1_1 2" xfId="5426"/>
    <cellStyle name="T_Book1_1 2 2" xfId="5427"/>
    <cellStyle name="T_Book1_1 3" xfId="5428"/>
    <cellStyle name="T_Book1_1 4" xfId="5429"/>
    <cellStyle name="T_Book1_1_Bao cao danh muc cac cong trinh tren dia ban huyen 4-2010" xfId="5430"/>
    <cellStyle name="T_Book1_1_Bao cao TPCP" xfId="5431"/>
    <cellStyle name="T_Book1_1_Bao cao TPCP 2" xfId="5432"/>
    <cellStyle name="T_Book1_1_Bao cao TPCP 2 2" xfId="5433"/>
    <cellStyle name="T_Book1_1_Bao cao TPCP_BIEU KE HOACH  2015 (KTN 6.11 sua)" xfId="5434"/>
    <cellStyle name="T_Book1_1_bao_cao_TH_th_cong_tac_dau_thau_-_ngay251209" xfId="5435"/>
    <cellStyle name="T_Book1_1_Bieu chi tieu KH 2014 (Huy-04-11)" xfId="5436"/>
    <cellStyle name="T_Book1_1_BIEU KE HOACH  2015 (KTN 6.11 sua)" xfId="5437"/>
    <cellStyle name="T_Book1_1_bieu ke hoach dau thau" xfId="5438"/>
    <cellStyle name="T_Book1_1_bieu ke hoach dau thau 2" xfId="5439"/>
    <cellStyle name="T_Book1_1_bieu ke hoach dau thau truong mam non SKH" xfId="5440"/>
    <cellStyle name="T_Book1_1_bieu ke hoach dau thau truong mam non SKH 2" xfId="5441"/>
    <cellStyle name="T_Book1_1_bieu ke hoach dau thau truong mam non SKH_BIEU KE HOACH  2015 (KTN 6.11 sua)" xfId="5442"/>
    <cellStyle name="T_Book1_1_bieu ke hoach dau thau_BIEU KE HOACH  2015 (KTN 6.11 sua)" xfId="5443"/>
    <cellStyle name="T_Book1_1_bieu tong hop lai kh von 2011 gui phong TH-KTDN" xfId="5444"/>
    <cellStyle name="T_Book1_1_bieu tong hop lai kh von 2011 gui phong TH-KTDN 2" xfId="5445"/>
    <cellStyle name="T_Book1_1_bieu tong hop lai kh von 2011 gui phong TH-KTDN 2 2" xfId="5446"/>
    <cellStyle name="T_Book1_1_bieu tong hop lai kh von 2011 gui phong TH-KTDN_BIEU KE HOACH  2015 (KTN 6.11 sua)" xfId="5447"/>
    <cellStyle name="T_Book1_1_Bieu tong hop nhu cau ung 2011 da chon loc -Mien nui" xfId="5449"/>
    <cellStyle name="T_Book1_1_Bieu tong hop nhu cau ung 2011 da chon loc -Mien nui 2" xfId="5450"/>
    <cellStyle name="T_Book1_1_Bieu tong hop nhu cau ung 2011 da chon loc -Mien nui_CT 134" xfId="5451"/>
    <cellStyle name="T_Book1_1_BIỂU TỔNG HỢP LẦN CUỐI SỬA THEO NGHI QUYẾT SỐ 81" xfId="5448"/>
    <cellStyle name="T_Book1_1_Book1" xfId="5452"/>
    <cellStyle name="T_Book1_1_Book1 2" xfId="5453"/>
    <cellStyle name="T_Book1_1_Book1 3" xfId="5454"/>
    <cellStyle name="T_Book1_1_Book1_1" xfId="5455"/>
    <cellStyle name="T_Book1_1_Book1_1 2" xfId="5456"/>
    <cellStyle name="T_Book1_1_Book1_1 2 2" xfId="5457"/>
    <cellStyle name="T_Book1_1_Book1_1_Bao cao TPCP" xfId="5458"/>
    <cellStyle name="T_Book1_1_Book1_1_BIEU KE HOACH  2015 (KTN 6.11 sua)" xfId="5459"/>
    <cellStyle name="T_Book1_1_Book1_1_dự toán 30a 2013" xfId="5460"/>
    <cellStyle name="T_Book1_1_Book1_1_Ke hoach 2010 (theo doi 11-8-2010)" xfId="5461"/>
    <cellStyle name="T_Book1_1_Book1_1_ke hoach dau thau 30-6-2010" xfId="5462"/>
    <cellStyle name="T_Book1_1_Book1_1_ke hoach dau thau 30-6-2010 2" xfId="5463"/>
    <cellStyle name="T_Book1_1_Book1_1_ke hoach dau thau 30-6-2010_BIEU KE HOACH  2015 (KTN 6.11 sua)" xfId="5464"/>
    <cellStyle name="T_Book1_1_Book1_1_Ra soat KH von 2011 (Huy-11-11-11)" xfId="5465"/>
    <cellStyle name="T_Book1_1_Book1_1_Ra soat KH von 2011 (Huy-11-11-11) 2" xfId="5466"/>
    <cellStyle name="T_Book1_1_Book1_1_Ra soat KH von 2011 (Huy-11-11-11) 2 2" xfId="5467"/>
    <cellStyle name="T_Book1_1_Book1_1_Ra soat KH von 2011 (Huy-11-11-11)_BIEU KE HOACH  2015 (KTN 6.11 sua)" xfId="5468"/>
    <cellStyle name="T_Book1_1_Book1_1_Viec Huy dang lam" xfId="5469"/>
    <cellStyle name="T_Book1_1_Book1_2" xfId="5470"/>
    <cellStyle name="T_Book1_1_Book1_2 2" xfId="5471"/>
    <cellStyle name="T_Book1_1_Book1_2_BIEU KE HOACH  2015 (KTN 6.11 sua)" xfId="5472"/>
    <cellStyle name="T_Book1_1_Book1_2_Ke hoach 2010 (theo doi 11-8-2010)" xfId="5473"/>
    <cellStyle name="T_Book1_1_Book1_2_Ke hoach 2010 (theo doi 11-8-2010) 2" xfId="5474"/>
    <cellStyle name="T_Book1_1_Book1_2_Ke hoach 2010 (theo doi 11-8-2010)_BIEU KE HOACH  2015 (KTN 6.11 sua)" xfId="5475"/>
    <cellStyle name="T_Book1_1_Book1_3" xfId="5476"/>
    <cellStyle name="T_Book1_1_Book1_3 2" xfId="5477"/>
    <cellStyle name="T_Book1_1_Book1_3 2 2" xfId="5478"/>
    <cellStyle name="T_Book1_1_Book1_3_BIEU KE HOACH  2015 (KTN 6.11 sua)" xfId="5479"/>
    <cellStyle name="T_Book1_1_Book1_Bao cao 9 thang  XDCB" xfId="5480"/>
    <cellStyle name="T_Book1_1_Book1_Bao cao phòng lao động phụ lục 3" xfId="5481"/>
    <cellStyle name="T_Book1_1_Book1_Bao cao TPCP" xfId="5482"/>
    <cellStyle name="T_Book1_1_Book1_Bao cao TPCP 2" xfId="5483"/>
    <cellStyle name="T_Book1_1_Book1_Bao cao TPCP_BIEU KE HOACH  2015 (KTN 6.11 sua)" xfId="5484"/>
    <cellStyle name="T_Book1_1_Book1_DTTD chieng chan Tham lai 29-9-2009" xfId="5485"/>
    <cellStyle name="T_Book1_1_Book1_dự toán 30a 2013" xfId="5486"/>
    <cellStyle name="T_Book1_1_Book1_Ke hoach 2010 (theo doi 11-8-2010)" xfId="5487"/>
    <cellStyle name="T_Book1_1_Book1_Ke hoach 2010 (theo doi 11-8-2010) 2" xfId="5488"/>
    <cellStyle name="T_Book1_1_Book1_Ke hoach 2010 (theo doi 11-8-2010)_BIEU KE HOACH  2015 (KTN 6.11 sua)" xfId="5489"/>
    <cellStyle name="T_Book1_1_Book1_ke hoach dau thau 30-6-2010" xfId="5490"/>
    <cellStyle name="T_Book1_1_Book1_ke hoach dau thau 30-6-2010 2" xfId="5491"/>
    <cellStyle name="T_Book1_1_Book1_ke hoach dau thau 30-6-2010 2 2" xfId="5492"/>
    <cellStyle name="T_Book1_1_Book1_ke hoach dau thau 30-6-2010_BIEU KE HOACH  2015 (KTN 6.11 sua)" xfId="5493"/>
    <cellStyle name="T_Book1_1_Book1_KH Von 2012 gui BKH 1" xfId="5494"/>
    <cellStyle name="T_Book1_1_Book1_KH Von 2012 gui BKH 1 2" xfId="5495"/>
    <cellStyle name="T_Book1_1_Book1_KH Von 2012 gui BKH 1_BIEU KE HOACH  2015 (KTN 6.11 sua)" xfId="5496"/>
    <cellStyle name="T_Book1_1_Book1_KH Von 2012 gui BKH 2" xfId="5497"/>
    <cellStyle name="T_Book1_1_Book1_KH Von 2012 gui BKH 2 2" xfId="5498"/>
    <cellStyle name="T_Book1_1_Book1_KH Von 2012 gui BKH 2_BIEU KE HOACH  2015 (KTN 6.11 sua)" xfId="5499"/>
    <cellStyle name="T_Book1_1_Book1_Ra soat KH von 2011 (Huy-11-11-11)" xfId="5500"/>
    <cellStyle name="T_Book1_1_Book1_Ra soat KH von 2011 (Huy-11-11-11) 2" xfId="5501"/>
    <cellStyle name="T_Book1_1_Book1_Ra soat KH von 2011 (Huy-11-11-11) 2 2" xfId="5502"/>
    <cellStyle name="T_Book1_1_Book1_Ra soat KH von 2011 (Huy-11-11-11)_BIEU KE HOACH  2015 (KTN 6.11 sua)" xfId="5503"/>
    <cellStyle name="T_Book1_1_Book1_Viec Huy dang lam" xfId="5504"/>
    <cellStyle name="T_Book1_1_Book1_Viec Huy dang lam_CT 134" xfId="5505"/>
    <cellStyle name="T_Book1_1_Can ho 2p phai goc 0.5" xfId="5506"/>
    <cellStyle name="T_Book1_1_cong bo gia VLXD thang 4" xfId="5510"/>
    <cellStyle name="T_Book1_1_cong bo gia VLXD thang 4 2" xfId="5511"/>
    <cellStyle name="T_Book1_1_cong bo gia VLXD thang 4 2 2" xfId="5512"/>
    <cellStyle name="T_Book1_1_cong bo gia VLXD thang 4_BIEU KE HOACH  2015 (KTN 6.11 sua)" xfId="5513"/>
    <cellStyle name="T_Book1_1_Copy of Biểu BC điều chỉnh chỉ tiêu NN các huyện chia tách 404 ngay 23.5" xfId="5514"/>
    <cellStyle name="T_Book1_1_Copy of KH PHAN BO VON ĐỐI ỨNG NAM 2011 (30 TY phuong án gop WB)" xfId="5515"/>
    <cellStyle name="T_Book1_1_Copy of KH PHAN BO VON ĐỐI ỨNG NAM 2011 (30 TY phuong án gop WB) 2" xfId="5516"/>
    <cellStyle name="T_Book1_1_Copy of KH PHAN BO VON ĐỐI ỨNG NAM 2011 (30 TY phuong án gop WB) 2 2" xfId="5517"/>
    <cellStyle name="T_Book1_1_Copy of KH PHAN BO VON ĐỐI ỨNG NAM 2011 (30 TY phuong án gop WB)_BIEU KE HOACH  2015 (KTN 6.11 sua)" xfId="5518"/>
    <cellStyle name="T_Book1_1_CPK" xfId="5519"/>
    <cellStyle name="T_Book1_1_CPK 2" xfId="8655"/>
    <cellStyle name="T_Book1_1_CPK_Bieu chi tieu KH 2014 (Huy-04-11)" xfId="5520"/>
    <cellStyle name="T_Book1_1_CPK_Bieu chi tieu KH 2014 (Huy-04-11) 2" xfId="5521"/>
    <cellStyle name="T_Book1_1_CPK_bieu ke hoach dau thau" xfId="5522"/>
    <cellStyle name="T_Book1_1_CPK_bieu ke hoach dau thau 2" xfId="5523"/>
    <cellStyle name="T_Book1_1_CPK_bieu ke hoach dau thau 2 2" xfId="5524"/>
    <cellStyle name="T_Book1_1_CPK_bieu ke hoach dau thau truong mam non SKH" xfId="5525"/>
    <cellStyle name="T_Book1_1_CPK_bieu ke hoach dau thau truong mam non SKH 2" xfId="5526"/>
    <cellStyle name="T_Book1_1_CPK_bieu ke hoach dau thau truong mam non SKH 2 2" xfId="5527"/>
    <cellStyle name="T_Book1_1_CPK_bieu ke hoach dau thau truong mam non SKH_BIEU KE HOACH  2015 (KTN 6.11 sua)" xfId="5528"/>
    <cellStyle name="T_Book1_1_CPK_bieu ke hoach dau thau_BIEU KE HOACH  2015 (KTN 6.11 sua)" xfId="5529"/>
    <cellStyle name="T_Book1_1_CPK_bieu tong hop lai kh von 2011 gui phong TH-KTDN" xfId="5530"/>
    <cellStyle name="T_Book1_1_CPK_bieu tong hop lai kh von 2011 gui phong TH-KTDN 2" xfId="5531"/>
    <cellStyle name="T_Book1_1_CPK_bieu tong hop lai kh von 2011 gui phong TH-KTDN 2 2" xfId="5532"/>
    <cellStyle name="T_Book1_1_CPK_bieu tong hop lai kh von 2011 gui phong TH-KTDN_BIEU KE HOACH  2015 (KTN 6.11 sua)" xfId="5533"/>
    <cellStyle name="T_Book1_1_CPK_Book1" xfId="5534"/>
    <cellStyle name="T_Book1_1_CPK_Book1 2" xfId="5535"/>
    <cellStyle name="T_Book1_1_CPK_Book1 2 2" xfId="5536"/>
    <cellStyle name="T_Book1_1_CPK_Book1_BIEU KE HOACH  2015 (KTN 6.11 sua)" xfId="5537"/>
    <cellStyle name="T_Book1_1_CPK_Book1_Ke hoach 2010 (theo doi 11-8-2010)" xfId="5538"/>
    <cellStyle name="T_Book1_1_CPK_Book1_Ke hoach 2010 (theo doi 11-8-2010) 2" xfId="5539"/>
    <cellStyle name="T_Book1_1_CPK_Book1_Ke hoach 2010 (theo doi 11-8-2010) 2 2" xfId="5540"/>
    <cellStyle name="T_Book1_1_CPK_Book1_Ke hoach 2010 (theo doi 11-8-2010)_BIEU KE HOACH  2015 (KTN 6.11 sua)" xfId="5541"/>
    <cellStyle name="T_Book1_1_CPK_Book1_ke hoach dau thau 30-6-2010" xfId="5542"/>
    <cellStyle name="T_Book1_1_CPK_Book1_ke hoach dau thau 30-6-2010 2" xfId="5543"/>
    <cellStyle name="T_Book1_1_CPK_Book1_ke hoach dau thau 30-6-2010 2 2" xfId="5544"/>
    <cellStyle name="T_Book1_1_CPK_Book1_ke hoach dau thau 30-6-2010_BIEU KE HOACH  2015 (KTN 6.11 sua)" xfId="5545"/>
    <cellStyle name="T_Book1_1_CPK_Copy of KH PHAN BO VON ĐỐI ỨNG NAM 2011 (30 TY phuong án gop WB)" xfId="5546"/>
    <cellStyle name="T_Book1_1_CPK_Copy of KH PHAN BO VON ĐỐI ỨNG NAM 2011 (30 TY phuong án gop WB) 2" xfId="5547"/>
    <cellStyle name="T_Book1_1_CPK_Copy of KH PHAN BO VON ĐỐI ỨNG NAM 2011 (30 TY phuong án gop WB) 2 2" xfId="5548"/>
    <cellStyle name="T_Book1_1_CPK_Copy of KH PHAN BO VON ĐỐI ỨNG NAM 2011 (30 TY phuong án gop WB)_BIEU KE HOACH  2015 (KTN 6.11 sua)" xfId="5549"/>
    <cellStyle name="T_Book1_1_CPK_DTTD chieng chan Tham lai 29-9-2009" xfId="5550"/>
    <cellStyle name="T_Book1_1_CPK_DTTD chieng chan Tham lai 29-9-2009 2" xfId="5551"/>
    <cellStyle name="T_Book1_1_CPK_DTTD chieng chan Tham lai 29-9-2009 2 2" xfId="5552"/>
    <cellStyle name="T_Book1_1_CPK_DTTD chieng chan Tham lai 29-9-2009_BIEU KE HOACH  2015 (KTN 6.11 sua)" xfId="5553"/>
    <cellStyle name="T_Book1_1_CPK_Du toan nuoc San Thang (GD2)" xfId="5555"/>
    <cellStyle name="T_Book1_1_CPK_Du toan nuoc San Thang (GD2) 2" xfId="5556"/>
    <cellStyle name="T_Book1_1_CPK_Du toan nuoc San Thang (GD2) 2 2" xfId="5557"/>
    <cellStyle name="T_Book1_1_CPK_Du toan nuoc San Thang (GD2)_BIEU KE HOACH  2015 (KTN 6.11 sua)" xfId="5558"/>
    <cellStyle name="T_Book1_1_CPK_dự toán 30a 2013" xfId="5554"/>
    <cellStyle name="T_Book1_1_CPK_Ke hoach 2010 (theo doi 11-8-2010)" xfId="5559"/>
    <cellStyle name="T_Book1_1_CPK_Ke hoach 2010 (theo doi 11-8-2010) 2" xfId="5560"/>
    <cellStyle name="T_Book1_1_CPK_Ke hoach 2010 (theo doi 11-8-2010) 2 2" xfId="5561"/>
    <cellStyle name="T_Book1_1_CPK_Ke hoach 2010 (theo doi 11-8-2010)_BIEU KE HOACH  2015 (KTN 6.11 sua)" xfId="5562"/>
    <cellStyle name="T_Book1_1_CPK_ke hoach dau thau 30-6-2010" xfId="5563"/>
    <cellStyle name="T_Book1_1_CPK_ke hoach dau thau 30-6-2010 2" xfId="5564"/>
    <cellStyle name="T_Book1_1_CPK_ke hoach dau thau 30-6-2010 2 2" xfId="5565"/>
    <cellStyle name="T_Book1_1_CPK_ke hoach dau thau 30-6-2010_BIEU KE HOACH  2015 (KTN 6.11 sua)" xfId="5566"/>
    <cellStyle name="T_Book1_1_CPK_KH Von 2012 gui BKH 1" xfId="5567"/>
    <cellStyle name="T_Book1_1_CPK_KH Von 2012 gui BKH 1 2" xfId="5568"/>
    <cellStyle name="T_Book1_1_CPK_KH Von 2012 gui BKH 1 2 2" xfId="5569"/>
    <cellStyle name="T_Book1_1_CPK_KH Von 2012 gui BKH 1_BIEU KE HOACH  2015 (KTN 6.11 sua)" xfId="5570"/>
    <cellStyle name="T_Book1_1_CPK_QD ke hoach dau thau" xfId="5571"/>
    <cellStyle name="T_Book1_1_CPK_QD ke hoach dau thau 2" xfId="5572"/>
    <cellStyle name="T_Book1_1_CPK_QD ke hoach dau thau 2 2" xfId="5573"/>
    <cellStyle name="T_Book1_1_CPK_QD ke hoach dau thau_BIEU KE HOACH  2015 (KTN 6.11 sua)" xfId="5574"/>
    <cellStyle name="T_Book1_1_CPK_Ra soat KH von 2011 (Huy-11-11-11)" xfId="5575"/>
    <cellStyle name="T_Book1_1_CPK_Ra soat KH von 2011 (Huy-11-11-11) 2" xfId="5576"/>
    <cellStyle name="T_Book1_1_CPK_Ra soat KH von 2011 (Huy-11-11-11) 2 2" xfId="5577"/>
    <cellStyle name="T_Book1_1_CPK_Ra soat KH von 2011 (Huy-11-11-11)_BIEU KE HOACH  2015 (KTN 6.11 sua)" xfId="5578"/>
    <cellStyle name="T_Book1_1_CPK_tinh toan hoang ha" xfId="5579"/>
    <cellStyle name="T_Book1_1_CPK_tinh toan hoang ha 2" xfId="5580"/>
    <cellStyle name="T_Book1_1_CPK_tinh toan hoang ha 2 2" xfId="5581"/>
    <cellStyle name="T_Book1_1_CPK_tinh toan hoang ha_BIEU KE HOACH  2015 (KTN 6.11 sua)" xfId="5582"/>
    <cellStyle name="T_Book1_1_CPK_Tong von ĐTPT" xfId="5583"/>
    <cellStyle name="T_Book1_1_CPK_Tong von ĐTPT 2" xfId="5584"/>
    <cellStyle name="T_Book1_1_CPK_Tong von ĐTPT 2 2" xfId="5585"/>
    <cellStyle name="T_Book1_1_CPK_Tong von ĐTPT_BIEU KE HOACH  2015 (KTN 6.11 sua)" xfId="5586"/>
    <cellStyle name="T_Book1_1_CPK_Viec Huy dang lam" xfId="5587"/>
    <cellStyle name="T_Book1_1_CPK_Viec Huy dang lam_CT 134" xfId="5588"/>
    <cellStyle name="T_Book1_1_Chi tieu KH nam 2009" xfId="5507"/>
    <cellStyle name="T_Book1_1_Chi tieu KH nam 2009 2" xfId="5508"/>
    <cellStyle name="T_Book1_1_Chi tieu KH nam 2009_BIEU KE HOACH  2015 (KTN 6.11 sua)" xfId="5509"/>
    <cellStyle name="T_Book1_1_dang vien mói" xfId="5589"/>
    <cellStyle name="T_Book1_1_Danh Mục KCM trinh BKH 2011 (BS 30A)" xfId="5590"/>
    <cellStyle name="T_Book1_1_DT 1751 Muong Khoa" xfId="5591"/>
    <cellStyle name="T_Book1_1_DT Nam vai" xfId="5592"/>
    <cellStyle name="T_Book1_1_DT Nam vai_bieu ke hoach dau thau" xfId="5593"/>
    <cellStyle name="T_Book1_1_DT Nam vai_bieu ke hoach dau thau truong mam non SKH" xfId="5594"/>
    <cellStyle name="T_Book1_1_DT Nam vai_Book1" xfId="5595"/>
    <cellStyle name="T_Book1_1_DT Nam vai_DTTD chieng chan Tham lai 29-9-2009" xfId="5596"/>
    <cellStyle name="T_Book1_1_DT Nam vai_Ke hoach 2010 (theo doi 11-8-2010)" xfId="5597"/>
    <cellStyle name="T_Book1_1_DT Nam vai_ke hoach dau thau 30-6-2010" xfId="5598"/>
    <cellStyle name="T_Book1_1_DT Nam vai_QD ke hoach dau thau" xfId="5599"/>
    <cellStyle name="T_Book1_1_DT Nam vai_tinh toan hoang ha" xfId="5600"/>
    <cellStyle name="T_Book1_1_DT NHA KHACH -12" xfId="5601"/>
    <cellStyle name="T_Book1_1_DT NHA KHACH -12 2" xfId="5602"/>
    <cellStyle name="T_Book1_1_DT NHA KHACH -12 2 2" xfId="5603"/>
    <cellStyle name="T_Book1_1_DT NHA KHACH -12_BIEU KE HOACH  2015 (KTN 6.11 sua)" xfId="5604"/>
    <cellStyle name="T_Book1_1_DT tieu hoc diem TDC ban Cho 28-02-09" xfId="5605"/>
    <cellStyle name="T_Book1_1_DT tieu hoc diem TDC ban Cho 28-02-09 2" xfId="5606"/>
    <cellStyle name="T_Book1_1_DT tieu hoc diem TDC ban Cho 28-02-09 2 2" xfId="5607"/>
    <cellStyle name="T_Book1_1_DT tieu hoc diem TDC ban Cho 28-02-09_BIEU KE HOACH  2015 (KTN 6.11 sua)" xfId="5608"/>
    <cellStyle name="T_Book1_1_DTTD chieng chan Tham lai 29-9-2009" xfId="5609"/>
    <cellStyle name="T_Book1_1_DTTD chieng chan Tham lai 29-9-2009 2" xfId="5610"/>
    <cellStyle name="T_Book1_1_DTTD chieng chan Tham lai 29-9-2009 2 2" xfId="5611"/>
    <cellStyle name="T_Book1_1_DTTD chieng chan Tham lai 29-9-2009_BIEU KE HOACH  2015 (KTN 6.11 sua)" xfId="5612"/>
    <cellStyle name="T_Book1_1_Du toan nuoc San Thang (GD2)" xfId="5614"/>
    <cellStyle name="T_Book1_1_DuToan92009Luong650" xfId="5615"/>
    <cellStyle name="T_Book1_1_DuToan92009Luong650 2" xfId="8656"/>
    <cellStyle name="T_Book1_1_DuToan92009Luong650_CT 134" xfId="5616"/>
    <cellStyle name="T_Book1_1_dự toán 30a 2013" xfId="5613"/>
    <cellStyle name="T_Book1_1_GVL" xfId="5617"/>
    <cellStyle name="T_Book1_1_GVL 2" xfId="5618"/>
    <cellStyle name="T_Book1_1_GVL_BIEU KE HOACH  2015 (KTN 6.11 sua)" xfId="5619"/>
    <cellStyle name="T_Book1_1_HD TT1" xfId="5620"/>
    <cellStyle name="T_Book1_1_HD TT1 2" xfId="5621"/>
    <cellStyle name="T_Book1_1_HD TT1_BIEU KE HOACH  2015 (KTN 6.11 sua)" xfId="5622"/>
    <cellStyle name="T_Book1_1_Ke hoach 2010 ngay 14.4.10" xfId="5623"/>
    <cellStyle name="T_Book1_1_Ke hoach 2010 ngay 14.4.10 2" xfId="5624"/>
    <cellStyle name="T_Book1_1_Ke hoach 2010 ngay 14.4.10_BIEU KE HOACH  2015 (KTN 6.11 sua)" xfId="5625"/>
    <cellStyle name="T_Book1_1_Ke hoach 2010 ngay 31-01" xfId="5626"/>
    <cellStyle name="T_Book1_1_ke hoach dau thau 30-6-2010" xfId="5627"/>
    <cellStyle name="T_Book1_1_ke hoach dau thau 30-6-2010 2" xfId="5628"/>
    <cellStyle name="T_Book1_1_ke hoach dau thau 30-6-2010_BIEU KE HOACH  2015 (KTN 6.11 sua)" xfId="5629"/>
    <cellStyle name="T_Book1_1_Ke hoạch thuc hien goi thau" xfId="5630"/>
    <cellStyle name="T_Book1_1_Ket du ung NS" xfId="5631"/>
    <cellStyle name="T_Book1_1_kinh phi che nam 2012" xfId="5636"/>
    <cellStyle name="T_Book1_1_KH Von 2012 gui BKH 1" xfId="5632"/>
    <cellStyle name="T_Book1_1_KH Von 2012 gui BKH 1 2" xfId="5633"/>
    <cellStyle name="T_Book1_1_KH Von 2012 gui BKH 1 2 2" xfId="5634"/>
    <cellStyle name="T_Book1_1_KH Von 2012 gui BKH 1_BIEU KE HOACH  2015 (KTN 6.11 sua)" xfId="5635"/>
    <cellStyle name="T_Book1_1_Nha lop hoc 8 P" xfId="5637"/>
    <cellStyle name="T_Book1_1_Nha lop hoc 8 P 2" xfId="5638"/>
    <cellStyle name="T_Book1_1_Nha lop hoc 8 P_BIEU KE HOACH  2015 (KTN 6.11 sua)" xfId="5639"/>
    <cellStyle name="T_Book1_1_Phan pha do" xfId="5640"/>
    <cellStyle name="T_Book1_1_QD ke hoach dau thau" xfId="5642"/>
    <cellStyle name="T_Book1_1_QD ke hoach dau thau 2" xfId="5643"/>
    <cellStyle name="T_Book1_1_QD ke hoach dau thau_BIEU KE HOACH  2015 (KTN 6.11 sua)" xfId="5644"/>
    <cellStyle name="T_Book1_1_QĐ 980" xfId="5641"/>
    <cellStyle name="T_Book1_1_Ra soat KH von 2011 (Huy-11-11-11)" xfId="5645"/>
    <cellStyle name="T_Book1_1_Ra soat KH von 2011 (Huy-11-11-11) 2" xfId="5646"/>
    <cellStyle name="T_Book1_1_Ra soat KH von 2011 (Huy-11-11-11)_BIEU KE HOACH  2015 (KTN 6.11 sua)" xfId="5647"/>
    <cellStyle name="T_Book1_1_Sheet2" xfId="5648"/>
    <cellStyle name="T_Book1_1_tien luong" xfId="5720"/>
    <cellStyle name="T_Book1_1_Tien luong chuan 01" xfId="5721"/>
    <cellStyle name="T_Book1_1_Tienluong" xfId="5722"/>
    <cellStyle name="T_Book1_1_Tienluong 2" xfId="5723"/>
    <cellStyle name="T_Book1_1_Tienluong 2 2" xfId="5724"/>
    <cellStyle name="T_Book1_1_Tienluong_BIEU KE HOACH  2015 (KTN 6.11 sua)" xfId="5725"/>
    <cellStyle name="T_Book1_1_tinh toan hoang ha" xfId="5726"/>
    <cellStyle name="T_Book1_1_tinh toan hoang ha 2" xfId="5727"/>
    <cellStyle name="T_Book1_1_tinh toan hoang ha_BIEU KE HOACH  2015 (KTN 6.11 sua)" xfId="5728"/>
    <cellStyle name="T_Book1_1_Tong hop  " xfId="5729"/>
    <cellStyle name="T_Book1_1_Tong von ĐTPT" xfId="5730"/>
    <cellStyle name="T_Book1_1_Tong von ĐTPT 2" xfId="5731"/>
    <cellStyle name="T_Book1_1_Tong von ĐTPT_BIEU KE HOACH  2015 (KTN 6.11 sua)" xfId="5732"/>
    <cellStyle name="T_Book1_1_TU VAN THUY LOI THAM  PHE" xfId="5733"/>
    <cellStyle name="T_Book1_1_TU VAN THUY LOI THAM  PHE 2" xfId="5734"/>
    <cellStyle name="T_Book1_1_TU VAN THUY LOI THAM  PHE_BIEU KE HOACH  2015 (KTN 6.11 sua)" xfId="5735"/>
    <cellStyle name="T_Book1_1_TH danh muc 08-09 den ngay 30-8-09" xfId="5649"/>
    <cellStyle name="T_Book1_1_Thiet bi" xfId="5650"/>
    <cellStyle name="T_Book1_1_Thiet bi 2" xfId="8657"/>
    <cellStyle name="T_Book1_1_Thiet bi_Bieu chi tieu KH 2014 (Huy-04-11)" xfId="5651"/>
    <cellStyle name="T_Book1_1_Thiet bi_Bieu chi tieu KH 2014 (Huy-04-11) 2" xfId="5652"/>
    <cellStyle name="T_Book1_1_Thiet bi_bieu ke hoach dau thau" xfId="5653"/>
    <cellStyle name="T_Book1_1_Thiet bi_bieu ke hoach dau thau 2" xfId="5654"/>
    <cellStyle name="T_Book1_1_Thiet bi_bieu ke hoach dau thau 2 2" xfId="5655"/>
    <cellStyle name="T_Book1_1_Thiet bi_bieu ke hoach dau thau truong mam non SKH" xfId="5656"/>
    <cellStyle name="T_Book1_1_Thiet bi_bieu ke hoach dau thau truong mam non SKH 2" xfId="5657"/>
    <cellStyle name="T_Book1_1_Thiet bi_bieu ke hoach dau thau truong mam non SKH 2 2" xfId="5658"/>
    <cellStyle name="T_Book1_1_Thiet bi_bieu ke hoach dau thau truong mam non SKH_BIEU KE HOACH  2015 (KTN 6.11 sua)" xfId="5659"/>
    <cellStyle name="T_Book1_1_Thiet bi_bieu ke hoach dau thau_BIEU KE HOACH  2015 (KTN 6.11 sua)" xfId="5660"/>
    <cellStyle name="T_Book1_1_Thiet bi_bieu tong hop lai kh von 2011 gui phong TH-KTDN" xfId="5661"/>
    <cellStyle name="T_Book1_1_Thiet bi_bieu tong hop lai kh von 2011 gui phong TH-KTDN 2" xfId="5662"/>
    <cellStyle name="T_Book1_1_Thiet bi_bieu tong hop lai kh von 2011 gui phong TH-KTDN 2 2" xfId="5663"/>
    <cellStyle name="T_Book1_1_Thiet bi_bieu tong hop lai kh von 2011 gui phong TH-KTDN_BIEU KE HOACH  2015 (KTN 6.11 sua)" xfId="5664"/>
    <cellStyle name="T_Book1_1_Thiet bi_Book1" xfId="5665"/>
    <cellStyle name="T_Book1_1_Thiet bi_Book1 2" xfId="5666"/>
    <cellStyle name="T_Book1_1_Thiet bi_Book1 2 2" xfId="5667"/>
    <cellStyle name="T_Book1_1_Thiet bi_Book1_BIEU KE HOACH  2015 (KTN 6.11 sua)" xfId="5668"/>
    <cellStyle name="T_Book1_1_Thiet bi_Book1_Ke hoach 2010 (theo doi 11-8-2010)" xfId="5669"/>
    <cellStyle name="T_Book1_1_Thiet bi_Book1_Ke hoach 2010 (theo doi 11-8-2010) 2" xfId="5670"/>
    <cellStyle name="T_Book1_1_Thiet bi_Book1_Ke hoach 2010 (theo doi 11-8-2010) 2 2" xfId="5671"/>
    <cellStyle name="T_Book1_1_Thiet bi_Book1_Ke hoach 2010 (theo doi 11-8-2010)_BIEU KE HOACH  2015 (KTN 6.11 sua)" xfId="5672"/>
    <cellStyle name="T_Book1_1_Thiet bi_Book1_ke hoach dau thau 30-6-2010" xfId="5673"/>
    <cellStyle name="T_Book1_1_Thiet bi_Book1_ke hoach dau thau 30-6-2010 2" xfId="5674"/>
    <cellStyle name="T_Book1_1_Thiet bi_Book1_ke hoach dau thau 30-6-2010 2 2" xfId="5675"/>
    <cellStyle name="T_Book1_1_Thiet bi_Book1_ke hoach dau thau 30-6-2010_BIEU KE HOACH  2015 (KTN 6.11 sua)" xfId="5676"/>
    <cellStyle name="T_Book1_1_Thiet bi_Copy of KH PHAN BO VON ĐỐI ỨNG NAM 2011 (30 TY phuong án gop WB)" xfId="5677"/>
    <cellStyle name="T_Book1_1_Thiet bi_Copy of KH PHAN BO VON ĐỐI ỨNG NAM 2011 (30 TY phuong án gop WB) 2" xfId="5678"/>
    <cellStyle name="T_Book1_1_Thiet bi_Copy of KH PHAN BO VON ĐỐI ỨNG NAM 2011 (30 TY phuong án gop WB) 2 2" xfId="5679"/>
    <cellStyle name="T_Book1_1_Thiet bi_Copy of KH PHAN BO VON ĐỐI ỨNG NAM 2011 (30 TY phuong án gop WB)_BIEU KE HOACH  2015 (KTN 6.11 sua)" xfId="5680"/>
    <cellStyle name="T_Book1_1_Thiet bi_DTTD chieng chan Tham lai 29-9-2009" xfId="5681"/>
    <cellStyle name="T_Book1_1_Thiet bi_DTTD chieng chan Tham lai 29-9-2009 2" xfId="5682"/>
    <cellStyle name="T_Book1_1_Thiet bi_DTTD chieng chan Tham lai 29-9-2009 2 2" xfId="5683"/>
    <cellStyle name="T_Book1_1_Thiet bi_DTTD chieng chan Tham lai 29-9-2009_BIEU KE HOACH  2015 (KTN 6.11 sua)" xfId="5684"/>
    <cellStyle name="T_Book1_1_Thiet bi_Du toan nuoc San Thang (GD2)" xfId="5686"/>
    <cellStyle name="T_Book1_1_Thiet bi_Du toan nuoc San Thang (GD2) 2" xfId="5687"/>
    <cellStyle name="T_Book1_1_Thiet bi_Du toan nuoc San Thang (GD2) 2 2" xfId="5688"/>
    <cellStyle name="T_Book1_1_Thiet bi_Du toan nuoc San Thang (GD2)_BIEU KE HOACH  2015 (KTN 6.11 sua)" xfId="5689"/>
    <cellStyle name="T_Book1_1_Thiet bi_dự toán 30a 2013" xfId="5685"/>
    <cellStyle name="T_Book1_1_Thiet bi_Ke hoach 2010 (theo doi 11-8-2010)" xfId="5690"/>
    <cellStyle name="T_Book1_1_Thiet bi_Ke hoach 2010 (theo doi 11-8-2010) 2" xfId="5691"/>
    <cellStyle name="T_Book1_1_Thiet bi_Ke hoach 2010 (theo doi 11-8-2010) 2 2" xfId="5692"/>
    <cellStyle name="T_Book1_1_Thiet bi_Ke hoach 2010 (theo doi 11-8-2010)_BIEU KE HOACH  2015 (KTN 6.11 sua)" xfId="5693"/>
    <cellStyle name="T_Book1_1_Thiet bi_ke hoach dau thau 30-6-2010" xfId="5694"/>
    <cellStyle name="T_Book1_1_Thiet bi_ke hoach dau thau 30-6-2010 2" xfId="5695"/>
    <cellStyle name="T_Book1_1_Thiet bi_ke hoach dau thau 30-6-2010 2 2" xfId="5696"/>
    <cellStyle name="T_Book1_1_Thiet bi_ke hoach dau thau 30-6-2010_BIEU KE HOACH  2015 (KTN 6.11 sua)" xfId="5697"/>
    <cellStyle name="T_Book1_1_Thiet bi_KH Von 2012 gui BKH 1" xfId="5698"/>
    <cellStyle name="T_Book1_1_Thiet bi_KH Von 2012 gui BKH 1 2" xfId="5699"/>
    <cellStyle name="T_Book1_1_Thiet bi_KH Von 2012 gui BKH 1 2 2" xfId="5700"/>
    <cellStyle name="T_Book1_1_Thiet bi_KH Von 2012 gui BKH 1_BIEU KE HOACH  2015 (KTN 6.11 sua)" xfId="5701"/>
    <cellStyle name="T_Book1_1_Thiet bi_QD ke hoach dau thau" xfId="5702"/>
    <cellStyle name="T_Book1_1_Thiet bi_QD ke hoach dau thau 2" xfId="5703"/>
    <cellStyle name="T_Book1_1_Thiet bi_QD ke hoach dau thau 2 2" xfId="5704"/>
    <cellStyle name="T_Book1_1_Thiet bi_QD ke hoach dau thau_BIEU KE HOACH  2015 (KTN 6.11 sua)" xfId="5705"/>
    <cellStyle name="T_Book1_1_Thiet bi_Ra soat KH von 2011 (Huy-11-11-11)" xfId="5706"/>
    <cellStyle name="T_Book1_1_Thiet bi_Ra soat KH von 2011 (Huy-11-11-11) 2" xfId="5707"/>
    <cellStyle name="T_Book1_1_Thiet bi_Ra soat KH von 2011 (Huy-11-11-11) 2 2" xfId="5708"/>
    <cellStyle name="T_Book1_1_Thiet bi_Ra soat KH von 2011 (Huy-11-11-11)_BIEU KE HOACH  2015 (KTN 6.11 sua)" xfId="5709"/>
    <cellStyle name="T_Book1_1_Thiet bi_tinh toan hoang ha" xfId="5710"/>
    <cellStyle name="T_Book1_1_Thiet bi_tinh toan hoang ha 2" xfId="5711"/>
    <cellStyle name="T_Book1_1_Thiet bi_tinh toan hoang ha 2 2" xfId="5712"/>
    <cellStyle name="T_Book1_1_Thiet bi_tinh toan hoang ha_BIEU KE HOACH  2015 (KTN 6.11 sua)" xfId="5713"/>
    <cellStyle name="T_Book1_1_Thiet bi_Tong von ĐTPT" xfId="5714"/>
    <cellStyle name="T_Book1_1_Thiet bi_Tong von ĐTPT 2" xfId="5715"/>
    <cellStyle name="T_Book1_1_Thiet bi_Tong von ĐTPT 2 2" xfId="5716"/>
    <cellStyle name="T_Book1_1_Thiet bi_Tong von ĐTPT_BIEU KE HOACH  2015 (KTN 6.11 sua)" xfId="5717"/>
    <cellStyle name="T_Book1_1_Thiet bi_Viec Huy dang lam" xfId="5718"/>
    <cellStyle name="T_Book1_1_Thiet bi_Viec Huy dang lam_CT 134" xfId="5719"/>
    <cellStyle name="T_Book1_1_Viec Huy dang lam" xfId="5736"/>
    <cellStyle name="T_Book1_10b_PhanThanNhaSo10" xfId="5737"/>
    <cellStyle name="T_Book1_10b_PhanThanNhaSo10 2" xfId="8658"/>
    <cellStyle name="T_Book1_10b_PhanThanNhaSo10_Bieu chi tieu KH 2014 (Huy-04-11)" xfId="5738"/>
    <cellStyle name="T_Book1_10b_PhanThanNhaSo10_Bieu chi tieu KH 2014 (Huy-04-11) 2" xfId="5739"/>
    <cellStyle name="T_Book1_10b_PhanThanNhaSo10_bieu ke hoach dau thau" xfId="5740"/>
    <cellStyle name="T_Book1_10b_PhanThanNhaSo10_bieu ke hoach dau thau 2" xfId="5741"/>
    <cellStyle name="T_Book1_10b_PhanThanNhaSo10_bieu ke hoach dau thau 2 2" xfId="5742"/>
    <cellStyle name="T_Book1_10b_PhanThanNhaSo10_bieu ke hoach dau thau truong mam non SKH" xfId="5743"/>
    <cellStyle name="T_Book1_10b_PhanThanNhaSo10_bieu ke hoach dau thau truong mam non SKH 2" xfId="5744"/>
    <cellStyle name="T_Book1_10b_PhanThanNhaSo10_bieu ke hoach dau thau truong mam non SKH 2 2" xfId="5745"/>
    <cellStyle name="T_Book1_10b_PhanThanNhaSo10_bieu ke hoach dau thau truong mam non SKH_BIEU KE HOACH  2015 (KTN 6.11 sua)" xfId="5746"/>
    <cellStyle name="T_Book1_10b_PhanThanNhaSo10_bieu ke hoach dau thau_BIEU KE HOACH  2015 (KTN 6.11 sua)" xfId="5747"/>
    <cellStyle name="T_Book1_10b_PhanThanNhaSo10_bieu tong hop lai kh von 2011 gui phong TH-KTDN" xfId="5748"/>
    <cellStyle name="T_Book1_10b_PhanThanNhaSo10_bieu tong hop lai kh von 2011 gui phong TH-KTDN 2" xfId="5749"/>
    <cellStyle name="T_Book1_10b_PhanThanNhaSo10_bieu tong hop lai kh von 2011 gui phong TH-KTDN 2 2" xfId="5750"/>
    <cellStyle name="T_Book1_10b_PhanThanNhaSo10_bieu tong hop lai kh von 2011 gui phong TH-KTDN_BIEU KE HOACH  2015 (KTN 6.11 sua)" xfId="5751"/>
    <cellStyle name="T_Book1_10b_PhanThanNhaSo10_Book1" xfId="5752"/>
    <cellStyle name="T_Book1_10b_PhanThanNhaSo10_Book1 2" xfId="5753"/>
    <cellStyle name="T_Book1_10b_PhanThanNhaSo10_Book1 2 2" xfId="5754"/>
    <cellStyle name="T_Book1_10b_PhanThanNhaSo10_Book1_BIEU KE HOACH  2015 (KTN 6.11 sua)" xfId="5755"/>
    <cellStyle name="T_Book1_10b_PhanThanNhaSo10_Book1_Ke hoach 2010 (theo doi 11-8-2010)" xfId="5756"/>
    <cellStyle name="T_Book1_10b_PhanThanNhaSo10_Book1_Ke hoach 2010 (theo doi 11-8-2010) 2" xfId="5757"/>
    <cellStyle name="T_Book1_10b_PhanThanNhaSo10_Book1_Ke hoach 2010 (theo doi 11-8-2010) 2 2" xfId="5758"/>
    <cellStyle name="T_Book1_10b_PhanThanNhaSo10_Book1_Ke hoach 2010 (theo doi 11-8-2010)_BIEU KE HOACH  2015 (KTN 6.11 sua)" xfId="5759"/>
    <cellStyle name="T_Book1_10b_PhanThanNhaSo10_Book1_ke hoach dau thau 30-6-2010" xfId="5760"/>
    <cellStyle name="T_Book1_10b_PhanThanNhaSo10_Book1_ke hoach dau thau 30-6-2010 2" xfId="5761"/>
    <cellStyle name="T_Book1_10b_PhanThanNhaSo10_Book1_ke hoach dau thau 30-6-2010 2 2" xfId="5762"/>
    <cellStyle name="T_Book1_10b_PhanThanNhaSo10_Book1_ke hoach dau thau 30-6-2010_BIEU KE HOACH  2015 (KTN 6.11 sua)" xfId="5763"/>
    <cellStyle name="T_Book1_10b_PhanThanNhaSo10_Copy of KH PHAN BO VON ĐỐI ỨNG NAM 2011 (30 TY phuong án gop WB)" xfId="5764"/>
    <cellStyle name="T_Book1_10b_PhanThanNhaSo10_Copy of KH PHAN BO VON ĐỐI ỨNG NAM 2011 (30 TY phuong án gop WB) 2" xfId="5765"/>
    <cellStyle name="T_Book1_10b_PhanThanNhaSo10_Copy of KH PHAN BO VON ĐỐI ỨNG NAM 2011 (30 TY phuong án gop WB) 2 2" xfId="5766"/>
    <cellStyle name="T_Book1_10b_PhanThanNhaSo10_Copy of KH PHAN BO VON ĐỐI ỨNG NAM 2011 (30 TY phuong án gop WB)_BIEU KE HOACH  2015 (KTN 6.11 sua)" xfId="5767"/>
    <cellStyle name="T_Book1_10b_PhanThanNhaSo10_DTTD chieng chan Tham lai 29-9-2009" xfId="5768"/>
    <cellStyle name="T_Book1_10b_PhanThanNhaSo10_DTTD chieng chan Tham lai 29-9-2009 2" xfId="5769"/>
    <cellStyle name="T_Book1_10b_PhanThanNhaSo10_DTTD chieng chan Tham lai 29-9-2009 2 2" xfId="5770"/>
    <cellStyle name="T_Book1_10b_PhanThanNhaSo10_DTTD chieng chan Tham lai 29-9-2009_BIEU KE HOACH  2015 (KTN 6.11 sua)" xfId="5771"/>
    <cellStyle name="T_Book1_10b_PhanThanNhaSo10_Du toan nuoc San Thang (GD2)" xfId="5773"/>
    <cellStyle name="T_Book1_10b_PhanThanNhaSo10_Du toan nuoc San Thang (GD2) 2" xfId="5774"/>
    <cellStyle name="T_Book1_10b_PhanThanNhaSo10_Du toan nuoc San Thang (GD2) 2 2" xfId="5775"/>
    <cellStyle name="T_Book1_10b_PhanThanNhaSo10_Du toan nuoc San Thang (GD2)_BIEU KE HOACH  2015 (KTN 6.11 sua)" xfId="5776"/>
    <cellStyle name="T_Book1_10b_PhanThanNhaSo10_dự toán 30a 2013" xfId="5772"/>
    <cellStyle name="T_Book1_10b_PhanThanNhaSo10_Ke hoach 2010 (theo doi 11-8-2010)" xfId="5777"/>
    <cellStyle name="T_Book1_10b_PhanThanNhaSo10_Ke hoach 2010 (theo doi 11-8-2010) 2" xfId="5778"/>
    <cellStyle name="T_Book1_10b_PhanThanNhaSo10_Ke hoach 2010 (theo doi 11-8-2010) 2 2" xfId="5779"/>
    <cellStyle name="T_Book1_10b_PhanThanNhaSo10_Ke hoach 2010 (theo doi 11-8-2010)_BIEU KE HOACH  2015 (KTN 6.11 sua)" xfId="5780"/>
    <cellStyle name="T_Book1_10b_PhanThanNhaSo10_ke hoach dau thau 30-6-2010" xfId="5781"/>
    <cellStyle name="T_Book1_10b_PhanThanNhaSo10_ke hoach dau thau 30-6-2010 2" xfId="5782"/>
    <cellStyle name="T_Book1_10b_PhanThanNhaSo10_ke hoach dau thau 30-6-2010 2 2" xfId="5783"/>
    <cellStyle name="T_Book1_10b_PhanThanNhaSo10_ke hoach dau thau 30-6-2010_BIEU KE HOACH  2015 (KTN 6.11 sua)" xfId="5784"/>
    <cellStyle name="T_Book1_10b_PhanThanNhaSo10_KH Von 2012 gui BKH 1" xfId="5785"/>
    <cellStyle name="T_Book1_10b_PhanThanNhaSo10_KH Von 2012 gui BKH 1 2" xfId="5786"/>
    <cellStyle name="T_Book1_10b_PhanThanNhaSo10_KH Von 2012 gui BKH 1 2 2" xfId="5787"/>
    <cellStyle name="T_Book1_10b_PhanThanNhaSo10_KH Von 2012 gui BKH 1_BIEU KE HOACH  2015 (KTN 6.11 sua)" xfId="5788"/>
    <cellStyle name="T_Book1_10b_PhanThanNhaSo10_QD ke hoach dau thau" xfId="5789"/>
    <cellStyle name="T_Book1_10b_PhanThanNhaSo10_QD ke hoach dau thau 2" xfId="5790"/>
    <cellStyle name="T_Book1_10b_PhanThanNhaSo10_QD ke hoach dau thau 2 2" xfId="5791"/>
    <cellStyle name="T_Book1_10b_PhanThanNhaSo10_QD ke hoach dau thau_BIEU KE HOACH  2015 (KTN 6.11 sua)" xfId="5792"/>
    <cellStyle name="T_Book1_10b_PhanThanNhaSo10_Ra soat KH von 2011 (Huy-11-11-11)" xfId="5793"/>
    <cellStyle name="T_Book1_10b_PhanThanNhaSo10_Ra soat KH von 2011 (Huy-11-11-11) 2" xfId="5794"/>
    <cellStyle name="T_Book1_10b_PhanThanNhaSo10_Ra soat KH von 2011 (Huy-11-11-11) 2 2" xfId="5795"/>
    <cellStyle name="T_Book1_10b_PhanThanNhaSo10_Ra soat KH von 2011 (Huy-11-11-11)_BIEU KE HOACH  2015 (KTN 6.11 sua)" xfId="5796"/>
    <cellStyle name="T_Book1_10b_PhanThanNhaSo10_tinh toan hoang ha" xfId="5797"/>
    <cellStyle name="T_Book1_10b_PhanThanNhaSo10_tinh toan hoang ha 2" xfId="5798"/>
    <cellStyle name="T_Book1_10b_PhanThanNhaSo10_tinh toan hoang ha 2 2" xfId="5799"/>
    <cellStyle name="T_Book1_10b_PhanThanNhaSo10_tinh toan hoang ha_BIEU KE HOACH  2015 (KTN 6.11 sua)" xfId="5800"/>
    <cellStyle name="T_Book1_10b_PhanThanNhaSo10_Tong von ĐTPT" xfId="5801"/>
    <cellStyle name="T_Book1_10b_PhanThanNhaSo10_Tong von ĐTPT 2" xfId="5802"/>
    <cellStyle name="T_Book1_10b_PhanThanNhaSo10_Tong von ĐTPT 2 2" xfId="5803"/>
    <cellStyle name="T_Book1_10b_PhanThanNhaSo10_Tong von ĐTPT_BIEU KE HOACH  2015 (KTN 6.11 sua)" xfId="5804"/>
    <cellStyle name="T_Book1_10b_PhanThanNhaSo10_Viec Huy dang lam" xfId="5805"/>
    <cellStyle name="T_Book1_10b_PhanThanNhaSo10_Viec Huy dang lam_CT 134" xfId="5806"/>
    <cellStyle name="T_Book1_2" xfId="5807"/>
    <cellStyle name="T_Book1_2 2" xfId="5808"/>
    <cellStyle name="T_Book1_2 3" xfId="5809"/>
    <cellStyle name="T_Book1_2_Bao cao danh muc cac cong trinh tren dia ban huyen 4-2010" xfId="5810"/>
    <cellStyle name="T_Book1_2_Bao cao TPCP" xfId="5811"/>
    <cellStyle name="T_Book1_2_Bao cao TPCP 2" xfId="5812"/>
    <cellStyle name="T_Book1_2_Bao cao TPCP_BIEU KE HOACH  2015 (KTN 6.11 sua)" xfId="5813"/>
    <cellStyle name="T_Book1_2_bao_cao_TH_th_cong_tac_dau_thau_-_ngay251209" xfId="5814"/>
    <cellStyle name="T_Book1_2_Bieu chi tieu KH 2014 (Huy-04-11)" xfId="5815"/>
    <cellStyle name="T_Book1_2_Bieu chi tieu KH 2014 (Huy-04-11) 2" xfId="5816"/>
    <cellStyle name="T_Book1_2_BIEU KE HOACH  2015 (KTN 6.11 sua)" xfId="5817"/>
    <cellStyle name="T_Book1_2_bieu ke hoach dau thau" xfId="5818"/>
    <cellStyle name="T_Book1_2_bieu ke hoach dau thau 2" xfId="5819"/>
    <cellStyle name="T_Book1_2_bieu ke hoach dau thau truong mam non SKH" xfId="5820"/>
    <cellStyle name="T_Book1_2_bieu ke hoach dau thau truong mam non SKH 2" xfId="5821"/>
    <cellStyle name="T_Book1_2_bieu ke hoach dau thau truong mam non SKH_BIEU KE HOACH  2015 (KTN 6.11 sua)" xfId="5822"/>
    <cellStyle name="T_Book1_2_bieu ke hoach dau thau_BIEU KE HOACH  2015 (KTN 6.11 sua)" xfId="5823"/>
    <cellStyle name="T_Book1_2_bieu tong hop lai kh von 2011 gui phong TH-KTDN" xfId="5824"/>
    <cellStyle name="T_Book1_2_bieu tong hop lai kh von 2011 gui phong TH-KTDN 2" xfId="5825"/>
    <cellStyle name="T_Book1_2_bieu tong hop lai kh von 2011 gui phong TH-KTDN_BIEU KE HOACH  2015 (KTN 6.11 sua)" xfId="5826"/>
    <cellStyle name="T_Book1_2_BIỂU TỔNG HỢP LẦN CUỐI SỬA THEO NGHI QUYẾT SỐ 81" xfId="5827"/>
    <cellStyle name="T_Book1_2_Book1" xfId="5828"/>
    <cellStyle name="T_Book1_2_Book1 2" xfId="5829"/>
    <cellStyle name="T_Book1_2_Book1 3" xfId="5830"/>
    <cellStyle name="T_Book1_2_Book1_1" xfId="5831"/>
    <cellStyle name="T_Book1_2_Book1_1 2" xfId="5832"/>
    <cellStyle name="T_Book1_2_Book1_1_BIEU KE HOACH  2015 (KTN 6.11 sua)" xfId="5833"/>
    <cellStyle name="T_Book1_2_Book1_1_Book1" xfId="5834"/>
    <cellStyle name="T_Book1_2_Book1_1_Book1 2" xfId="5835"/>
    <cellStyle name="T_Book1_2_Book1_1_Book1_BIEU KE HOACH  2015 (KTN 6.11 sua)" xfId="5836"/>
    <cellStyle name="T_Book1_2_Book1_1_Book1_Ke hoach 2010 (theo doi 11-8-2010)" xfId="5837"/>
    <cellStyle name="T_Book1_2_Book1_1_Book1_Ke hoach 2010 (theo doi 11-8-2010) 2" xfId="5838"/>
    <cellStyle name="T_Book1_2_Book1_1_Book1_Ke hoach 2010 (theo doi 11-8-2010)_BIEU KE HOACH  2015 (KTN 6.11 sua)" xfId="5839"/>
    <cellStyle name="T_Book1_2_Book1_1_Ke hoach 2010 (theo doi 11-8-2010)" xfId="5840"/>
    <cellStyle name="T_Book1_2_Book1_1_Ke hoach 2010 (theo doi 11-8-2010) 2" xfId="5841"/>
    <cellStyle name="T_Book1_2_Book1_1_Ke hoach 2010 (theo doi 11-8-2010)_BIEU KE HOACH  2015 (KTN 6.11 sua)" xfId="5842"/>
    <cellStyle name="T_Book1_2_Book1_1_ke hoach dau thau 30-6-2010" xfId="5843"/>
    <cellStyle name="T_Book1_2_Book1_1_ke hoach dau thau 30-6-2010 2" xfId="5844"/>
    <cellStyle name="T_Book1_2_Book1_1_ke hoach dau thau 30-6-2010_BIEU KE HOACH  2015 (KTN 6.11 sua)" xfId="5845"/>
    <cellStyle name="T_Book1_2_Book1_2" xfId="5846"/>
    <cellStyle name="T_Book1_2_Book1_2 2" xfId="5847"/>
    <cellStyle name="T_Book1_2_Book1_2 2 2" xfId="5848"/>
    <cellStyle name="T_Book1_2_Book1_2_BIEU KE HOACH  2015 (KTN 6.11 sua)" xfId="5849"/>
    <cellStyle name="T_Book1_2_Book1_2_Ke hoach 2010 (theo doi 11-8-2010)" xfId="5850"/>
    <cellStyle name="T_Book1_2_Book1_2_Ke hoach 2010 (theo doi 11-8-2010) 2" xfId="5851"/>
    <cellStyle name="T_Book1_2_Book1_2_Ke hoach 2010 (theo doi 11-8-2010)_BIEU KE HOACH  2015 (KTN 6.11 sua)" xfId="5852"/>
    <cellStyle name="T_Book1_2_Book1_Bao cao 9 thang  XDCB" xfId="5853"/>
    <cellStyle name="T_Book1_2_Book1_Bao cao phòng lao động phụ lục 3" xfId="5854"/>
    <cellStyle name="T_Book1_2_Book1_Book1" xfId="5855"/>
    <cellStyle name="T_Book1_2_Book1_Book1 2" xfId="5856"/>
    <cellStyle name="T_Book1_2_Book1_Book1_BIEU KE HOACH  2015 (KTN 6.11 sua)" xfId="5857"/>
    <cellStyle name="T_Book1_2_Book1_Book1_Ke hoach 2010 (theo doi 11-8-2010)" xfId="5858"/>
    <cellStyle name="T_Book1_2_Book1_Book1_Ke hoach 2010 (theo doi 11-8-2010) 2" xfId="5859"/>
    <cellStyle name="T_Book1_2_Book1_Book1_Ke hoach 2010 (theo doi 11-8-2010)_BIEU KE HOACH  2015 (KTN 6.11 sua)" xfId="5860"/>
    <cellStyle name="T_Book1_2_Book1_Danh Mục KCM trinh BKH 2011 (BS 30A)" xfId="5861"/>
    <cellStyle name="T_Book1_2_Book1_dự toán 30a 2013" xfId="5862"/>
    <cellStyle name="T_Book1_2_Book1_Ke hoach 2010 (theo doi 11-8-2010)" xfId="5863"/>
    <cellStyle name="T_Book1_2_Book1_Ke hoach 2010 (theo doi 11-8-2010) 2" xfId="5864"/>
    <cellStyle name="T_Book1_2_Book1_Ke hoach 2010 (theo doi 11-8-2010) 2 2" xfId="5865"/>
    <cellStyle name="T_Book1_2_Book1_Ke hoach 2010 (theo doi 11-8-2010)_BIEU KE HOACH  2015 (KTN 6.11 sua)" xfId="5866"/>
    <cellStyle name="T_Book1_2_Book1_ke hoach dau thau 30-6-2010" xfId="5867"/>
    <cellStyle name="T_Book1_2_Book1_ke hoach dau thau 30-6-2010 2" xfId="5868"/>
    <cellStyle name="T_Book1_2_Book1_ke hoach dau thau 30-6-2010_BIEU KE HOACH  2015 (KTN 6.11 sua)" xfId="5869"/>
    <cellStyle name="T_Book1_2_Book1_KH Von 2012 gui BKH 1" xfId="5870"/>
    <cellStyle name="T_Book1_2_Book1_KH Von 2012 gui BKH 1 2" xfId="5871"/>
    <cellStyle name="T_Book1_2_Book1_KH Von 2012 gui BKH 1_BIEU KE HOACH  2015 (KTN 6.11 sua)" xfId="5872"/>
    <cellStyle name="T_Book1_2_Book1_KH Von 2012 gui BKH 2" xfId="5873"/>
    <cellStyle name="T_Book1_2_Book1_KH Von 2012 gui BKH 2 2" xfId="5874"/>
    <cellStyle name="T_Book1_2_Book1_KH Von 2012 gui BKH 2_BIEU KE HOACH  2015 (KTN 6.11 sua)" xfId="5875"/>
    <cellStyle name="T_Book1_2_Book1_Ra soat KH von 2011 (Huy-11-11-11)" xfId="5876"/>
    <cellStyle name="T_Book1_2_Book1_Theo doi thanh toan" xfId="5877"/>
    <cellStyle name="T_Book1_2_Book1_Viec Huy dang lam" xfId="5878"/>
    <cellStyle name="T_Book1_2_Book1_Viec Huy dang lam_CT 134" xfId="5879"/>
    <cellStyle name="T_Book1_2_cong bo gia VLXD thang 4" xfId="5883"/>
    <cellStyle name="T_Book1_2_cong bo gia VLXD thang 4 2" xfId="5884"/>
    <cellStyle name="T_Book1_2_cong bo gia VLXD thang 4_BIEU KE HOACH  2015 (KTN 6.11 sua)" xfId="5885"/>
    <cellStyle name="T_Book1_2_Copy of KH PHAN BO VON ĐỐI ỨNG NAM 2011 (30 TY phuong án gop WB)" xfId="5886"/>
    <cellStyle name="T_Book1_2_Copy of KH PHAN BO VON ĐỐI ỨNG NAM 2011 (30 TY phuong án gop WB) 2" xfId="5887"/>
    <cellStyle name="T_Book1_2_Copy of KH PHAN BO VON ĐỐI ỨNG NAM 2011 (30 TY phuong án gop WB)_BIEU KE HOACH  2015 (KTN 6.11 sua)" xfId="5888"/>
    <cellStyle name="T_Book1_2_Chi tieu KH nam 2009" xfId="5880"/>
    <cellStyle name="T_Book1_2_Chi tieu KH nam 2009 2" xfId="5881"/>
    <cellStyle name="T_Book1_2_Chi tieu KH nam 2009_BIEU KE HOACH  2015 (KTN 6.11 sua)" xfId="5882"/>
    <cellStyle name="T_Book1_2_dang vien mói" xfId="5889"/>
    <cellStyle name="T_Book1_2_Danh Mục KCM trinh BKH 2011 (BS 30A)" xfId="5890"/>
    <cellStyle name="T_Book1_2_DT 1751 Muong Khoa" xfId="5891"/>
    <cellStyle name="T_Book1_2_DT 1751 Muong Khoa 2" xfId="5892"/>
    <cellStyle name="T_Book1_2_DT 1751 Muong Khoa_BIEU KE HOACH  2015 (KTN 6.11 sua)" xfId="5893"/>
    <cellStyle name="T_Book1_2_DT Nam vai" xfId="5894"/>
    <cellStyle name="T_Book1_2_DT Nam vai 2" xfId="5895"/>
    <cellStyle name="T_Book1_2_DT Nam vai_BIEU KE HOACH  2015 (KTN 6.11 sua)" xfId="5896"/>
    <cellStyle name="T_Book1_2_DT Nam vai_bieu ke hoach dau thau" xfId="5897"/>
    <cellStyle name="T_Book1_2_DT Nam vai_bieu ke hoach dau thau 2" xfId="5898"/>
    <cellStyle name="T_Book1_2_DT Nam vai_bieu ke hoach dau thau truong mam non SKH" xfId="5899"/>
    <cellStyle name="T_Book1_2_DT Nam vai_bieu ke hoach dau thau truong mam non SKH 2" xfId="5900"/>
    <cellStyle name="T_Book1_2_DT Nam vai_bieu ke hoach dau thau truong mam non SKH_BIEU KE HOACH  2015 (KTN 6.11 sua)" xfId="5901"/>
    <cellStyle name="T_Book1_2_DT Nam vai_bieu ke hoach dau thau_BIEU KE HOACH  2015 (KTN 6.11 sua)" xfId="5902"/>
    <cellStyle name="T_Book1_2_DT Nam vai_Book1" xfId="5903"/>
    <cellStyle name="T_Book1_2_DT Nam vai_Book1 2" xfId="5904"/>
    <cellStyle name="T_Book1_2_DT Nam vai_Book1_BIEU KE HOACH  2015 (KTN 6.11 sua)" xfId="5905"/>
    <cellStyle name="T_Book1_2_DT Nam vai_DTTD chieng chan Tham lai 29-9-2009" xfId="5906"/>
    <cellStyle name="T_Book1_2_DT Nam vai_DTTD chieng chan Tham lai 29-9-2009 2" xfId="5907"/>
    <cellStyle name="T_Book1_2_DT Nam vai_DTTD chieng chan Tham lai 29-9-2009_BIEU KE HOACH  2015 (KTN 6.11 sua)" xfId="5908"/>
    <cellStyle name="T_Book1_2_DT Nam vai_Ke hoach 2010 (theo doi 11-8-2010)" xfId="5909"/>
    <cellStyle name="T_Book1_2_DT Nam vai_Ke hoach 2010 (theo doi 11-8-2010) 2" xfId="5910"/>
    <cellStyle name="T_Book1_2_DT Nam vai_Ke hoach 2010 (theo doi 11-8-2010)_BIEU KE HOACH  2015 (KTN 6.11 sua)" xfId="5911"/>
    <cellStyle name="T_Book1_2_DT Nam vai_ke hoach dau thau 30-6-2010" xfId="5912"/>
    <cellStyle name="T_Book1_2_DT Nam vai_ke hoach dau thau 30-6-2010 2" xfId="5913"/>
    <cellStyle name="T_Book1_2_DT Nam vai_ke hoach dau thau 30-6-2010_BIEU KE HOACH  2015 (KTN 6.11 sua)" xfId="5914"/>
    <cellStyle name="T_Book1_2_DT Nam vai_QD ke hoach dau thau" xfId="5915"/>
    <cellStyle name="T_Book1_2_DT Nam vai_QD ke hoach dau thau 2" xfId="5916"/>
    <cellStyle name="T_Book1_2_DT Nam vai_QD ke hoach dau thau_BIEU KE HOACH  2015 (KTN 6.11 sua)" xfId="5917"/>
    <cellStyle name="T_Book1_2_DT Nam vai_tinh toan hoang ha" xfId="5918"/>
    <cellStyle name="T_Book1_2_DT Nam vai_tinh toan hoang ha 2" xfId="5919"/>
    <cellStyle name="T_Book1_2_DT Nam vai_tinh toan hoang ha_BIEU KE HOACH  2015 (KTN 6.11 sua)" xfId="5920"/>
    <cellStyle name="T_Book1_2_DT NHA KHACH -12" xfId="5921"/>
    <cellStyle name="T_Book1_2_DT NHA KHACH -12 2" xfId="5922"/>
    <cellStyle name="T_Book1_2_DT NHA KHACH -12_BIEU KE HOACH  2015 (KTN 6.11 sua)" xfId="5923"/>
    <cellStyle name="T_Book1_2_DT tieu hoc diem TDC ban Cho 28-02-09" xfId="5924"/>
    <cellStyle name="T_Book1_2_DT tieu hoc diem TDC ban Cho 28-02-09 2" xfId="5925"/>
    <cellStyle name="T_Book1_2_DT tieu hoc diem TDC ban Cho 28-02-09_BIEU KE HOACH  2015 (KTN 6.11 sua)" xfId="5926"/>
    <cellStyle name="T_Book1_2_DTTD chieng chan Tham lai 29-9-2009" xfId="5927"/>
    <cellStyle name="T_Book1_2_DTTD chieng chan Tham lai 29-9-2009 2" xfId="5928"/>
    <cellStyle name="T_Book1_2_DTTD chieng chan Tham lai 29-9-2009_BIEU KE HOACH  2015 (KTN 6.11 sua)" xfId="5929"/>
    <cellStyle name="T_Book1_2_Du toan nuoc San Thang (GD2)" xfId="5931"/>
    <cellStyle name="T_Book1_2_Du toan nuoc San Thang (GD2) 2" xfId="5932"/>
    <cellStyle name="T_Book1_2_Du toan nuoc San Thang (GD2)_BIEU KE HOACH  2015 (KTN 6.11 sua)" xfId="5933"/>
    <cellStyle name="T_Book1_2_DuToan92009Luong650" xfId="5934"/>
    <cellStyle name="T_Book1_2_DuToan92009Luong650 2" xfId="5935"/>
    <cellStyle name="T_Book1_2_DuToan92009Luong650_CT 134" xfId="5936"/>
    <cellStyle name="T_Book1_2_dự toán 30a 2013" xfId="5930"/>
    <cellStyle name="T_Book1_2_GVL" xfId="5937"/>
    <cellStyle name="T_Book1_2_GVL 2" xfId="5938"/>
    <cellStyle name="T_Book1_2_GVL_BIEU KE HOACH  2015 (KTN 6.11 sua)" xfId="5939"/>
    <cellStyle name="T_Book1_2_HD TT1" xfId="5940"/>
    <cellStyle name="T_Book1_2_HD TT1 2" xfId="5941"/>
    <cellStyle name="T_Book1_2_HD TT1_BIEU KE HOACH  2015 (KTN 6.11 sua)" xfId="5942"/>
    <cellStyle name="T_Book1_2_Ke hoach 2010 ngay 14.4.10" xfId="5943"/>
    <cellStyle name="T_Book1_2_Ke hoach 2010 ngay 14.4.10 2" xfId="5944"/>
    <cellStyle name="T_Book1_2_Ke hoach 2010 ngay 14.4.10_BIEU KE HOACH  2015 (KTN 6.11 sua)" xfId="5945"/>
    <cellStyle name="T_Book1_2_ke hoach dau thau 30-6-2010" xfId="5946"/>
    <cellStyle name="T_Book1_2_ke hoach dau thau 30-6-2010 2" xfId="5947"/>
    <cellStyle name="T_Book1_2_ke hoach dau thau 30-6-2010_BIEU KE HOACH  2015 (KTN 6.11 sua)" xfId="5948"/>
    <cellStyle name="T_Book1_2_KH 2014" xfId="5949"/>
    <cellStyle name="T_Book1_2_KH Von 2012 gui BKH 1" xfId="5950"/>
    <cellStyle name="T_Book1_2_KH Von 2012 gui BKH 1 2" xfId="5951"/>
    <cellStyle name="T_Book1_2_KH Von 2012 gui BKH 1_BIEU KE HOACH  2015 (KTN 6.11 sua)" xfId="5952"/>
    <cellStyle name="T_Book1_2_Nha lop hoc 8 P" xfId="5953"/>
    <cellStyle name="T_Book1_2_Nha lop hoc 8 P 2" xfId="5954"/>
    <cellStyle name="T_Book1_2_Nha lop hoc 8 P_BIEU KE HOACH  2015 (KTN 6.11 sua)" xfId="5955"/>
    <cellStyle name="T_Book1_2_Phan pha do" xfId="5956"/>
    <cellStyle name="T_Book1_2_QD ke hoach dau thau" xfId="5958"/>
    <cellStyle name="T_Book1_2_QD ke hoach dau thau 2" xfId="5959"/>
    <cellStyle name="T_Book1_2_QD ke hoach dau thau_BIEU KE HOACH  2015 (KTN 6.11 sua)" xfId="5960"/>
    <cellStyle name="T_Book1_2_QĐ 980" xfId="5957"/>
    <cellStyle name="T_Book1_2_Ra soat KH von 2011 (Huy-11-11-11)" xfId="5961"/>
    <cellStyle name="T_Book1_2_Ra soat KH von 2011 (Huy-11-11-11) 2" xfId="5962"/>
    <cellStyle name="T_Book1_2_Ra soat KH von 2011 (Huy-11-11-11)_BIEU KE HOACH  2015 (KTN 6.11 sua)" xfId="5963"/>
    <cellStyle name="T_Book1_2_Sheet2" xfId="5964"/>
    <cellStyle name="T_Book1_2_Sheet2 2" xfId="5965"/>
    <cellStyle name="T_Book1_2_Sheet2_BIEU KE HOACH  2015 (KTN 6.11 sua)" xfId="5966"/>
    <cellStyle name="T_Book1_2_Tienluong" xfId="5968"/>
    <cellStyle name="T_Book1_2_Tienluong 2" xfId="5969"/>
    <cellStyle name="T_Book1_2_Tienluong_BIEU KE HOACH  2015 (KTN 6.11 sua)" xfId="5970"/>
    <cellStyle name="T_Book1_2_tinh toan hoang ha" xfId="5971"/>
    <cellStyle name="T_Book1_2_tinh toan hoang ha 2" xfId="5972"/>
    <cellStyle name="T_Book1_2_tinh toan hoang ha_BIEU KE HOACH  2015 (KTN 6.11 sua)" xfId="5973"/>
    <cellStyle name="T_Book1_2_Tong von ĐTPT" xfId="5974"/>
    <cellStyle name="T_Book1_2_Tong von ĐTPT 2" xfId="5975"/>
    <cellStyle name="T_Book1_2_Tong von ĐTPT_BIEU KE HOACH  2015 (KTN 6.11 sua)" xfId="5976"/>
    <cellStyle name="T_Book1_2_TU VAN THUY LOI THAM  PHE" xfId="5977"/>
    <cellStyle name="T_Book1_2_TU VAN THUY LOI THAM  PHE 2" xfId="5978"/>
    <cellStyle name="T_Book1_2_TU VAN THUY LOI THAM  PHE_BIEU KE HOACH  2015 (KTN 6.11 sua)" xfId="5979"/>
    <cellStyle name="T_Book1_2_TH danh muc 08-09 den ngay 30-8-09" xfId="5967"/>
    <cellStyle name="T_Book1_2_Viec Huy dang lam" xfId="5980"/>
    <cellStyle name="T_Book1_2_Viec Huy dang lam_CT 134" xfId="5981"/>
    <cellStyle name="T_Book1_3" xfId="5982"/>
    <cellStyle name="T_Book1_3 2" xfId="5983"/>
    <cellStyle name="T_Book1_3 2 2" xfId="5984"/>
    <cellStyle name="T_Book1_3_BIEU KE HOACH  2015 (KTN 6.11 sua)" xfId="5985"/>
    <cellStyle name="T_Book1_3_Book1" xfId="5986"/>
    <cellStyle name="T_Book1_3_Book1 2" xfId="5987"/>
    <cellStyle name="T_Book1_3_Book1_BIEU KE HOACH  2015 (KTN 6.11 sua)" xfId="5988"/>
    <cellStyle name="T_Book1_3_Book1_Ke hoach 2010 (theo doi 11-8-2010)" xfId="5989"/>
    <cellStyle name="T_Book1_3_Book1_Ke hoach 2010 (theo doi 11-8-2010) 2" xfId="5990"/>
    <cellStyle name="T_Book1_3_Book1_Ke hoach 2010 (theo doi 11-8-2010)_CT 134" xfId="5991"/>
    <cellStyle name="T_Book1_3_Danh Mục KCM trinh BKH 2011 (BS 30A)" xfId="5992"/>
    <cellStyle name="T_Book1_3_DTTD chieng chan Tham lai 29-9-2009" xfId="5993"/>
    <cellStyle name="T_Book1_3_DTTD chieng chan Tham lai 29-9-2009 2" xfId="5994"/>
    <cellStyle name="T_Book1_3_DTTD chieng chan Tham lai 29-9-2009_BIEU KE HOACH  2015 (KTN 6.11 sua)" xfId="5995"/>
    <cellStyle name="T_Book1_3_dự toán 30a 2013" xfId="5996"/>
    <cellStyle name="T_Book1_3_GVL" xfId="5997"/>
    <cellStyle name="T_Book1_3_GVL 2" xfId="5998"/>
    <cellStyle name="T_Book1_3_GVL_BIEU KE HOACH  2015 (KTN 6.11 sua)" xfId="5999"/>
    <cellStyle name="T_Book1_3_Ke hoach 2010 (theo doi 11-8-2010)" xfId="6000"/>
    <cellStyle name="T_Book1_3_Ke hoach 2010 (theo doi 11-8-2010) 2" xfId="6001"/>
    <cellStyle name="T_Book1_3_Ke hoach 2010 (theo doi 11-8-2010)_BIEU KE HOACH  2015 (KTN 6.11 sua)" xfId="6002"/>
    <cellStyle name="T_Book1_3_KH Von 2012 gui BKH 1" xfId="6003"/>
    <cellStyle name="T_Book1_3_KH Von 2012 gui BKH 1 2" xfId="6004"/>
    <cellStyle name="T_Book1_3_KH Von 2012 gui BKH 1_BIEU KE HOACH  2015 (KTN 6.11 sua)" xfId="6005"/>
    <cellStyle name="T_Book1_3_KH Von 2012 gui BKH 2" xfId="6006"/>
    <cellStyle name="T_Book1_3_KH Von 2012 gui BKH 2 2" xfId="6007"/>
    <cellStyle name="T_Book1_3_KH Von 2012 gui BKH 2_BIEU KE HOACH  2015 (KTN 6.11 sua)" xfId="6008"/>
    <cellStyle name="T_Book1_3_Ra soat KH von 2011 (Huy-11-11-11)" xfId="6009"/>
    <cellStyle name="T_Book1_3_Ra soat KH von 2011 (Huy-11-11-11) 2" xfId="6010"/>
    <cellStyle name="T_Book1_3_Ra soat KH von 2011 (Huy-11-11-11)_BIEU KE HOACH  2015 (KTN 6.11 sua)" xfId="6011"/>
    <cellStyle name="T_Book1_3_tien luong" xfId="6013"/>
    <cellStyle name="T_Book1_3_Tien luong chuan 01" xfId="6014"/>
    <cellStyle name="T_Book1_3_Tong hop  " xfId="6015"/>
    <cellStyle name="T_Book1_3_Theo doi thanh toan" xfId="6012"/>
    <cellStyle name="T_Book1_3_Viec Huy dang lam" xfId="6016"/>
    <cellStyle name="T_Book1_4" xfId="6017"/>
    <cellStyle name="T_Book1_4 2" xfId="6018"/>
    <cellStyle name="T_Book1_4_BIEU KE HOACH  2015 (KTN 6.11 sua)" xfId="6019"/>
    <cellStyle name="T_Book1_4_Book1" xfId="6020"/>
    <cellStyle name="T_Book1_4_Book1 2" xfId="6021"/>
    <cellStyle name="T_Book1_4_Book1_BIEU KE HOACH  2015 (KTN 6.11 sua)" xfId="6022"/>
    <cellStyle name="T_Book1_4_Danh Mục KCM trinh BKH 2011 (BS 30A)" xfId="6023"/>
    <cellStyle name="T_Book1_4_dự toán 30a 2013" xfId="6024"/>
    <cellStyle name="T_Book1_4_Ke hoach 2010 (theo doi 11-8-2010)" xfId="6025"/>
    <cellStyle name="T_Book1_4_Ke hoach 2010 (theo doi 11-8-2010) 2" xfId="6026"/>
    <cellStyle name="T_Book1_4_Ke hoach 2010 (theo doi 11-8-2010)_CT 134" xfId="6027"/>
    <cellStyle name="T_Book1_4_Theo doi thanh toan" xfId="6028"/>
    <cellStyle name="T_Book1_5" xfId="6029"/>
    <cellStyle name="T_Book1_5 2" xfId="6030"/>
    <cellStyle name="T_Book1_5_BIEU KE HOACH  2015 (KTN 6.11 sua)" xfId="6031"/>
    <cellStyle name="T_Book1_5_Ke hoach 2010 (theo doi 11-8-2010)" xfId="6032"/>
    <cellStyle name="T_Book1_5_Ke hoach 2010 (theo doi 11-8-2010) 2" xfId="6033"/>
    <cellStyle name="T_Book1_5_Ke hoach 2010 (theo doi 11-8-2010)_BIEU KE HOACH  2015 (KTN 6.11 sua)" xfId="6034"/>
    <cellStyle name="T_Book1_Báo cáo 2005 theo Văn phòng của A. Quang" xfId="6035"/>
    <cellStyle name="T_Book1_Báo cáo 2005 theo Văn phòng của A. Quang 2" xfId="6036"/>
    <cellStyle name="T_Book1_Báo cáo 2005 theo Văn phòng của A. Quang_CT 134" xfId="6037"/>
    <cellStyle name="T_Book1_Bao cao danh muc cac cong trinh tren dia ban huyen 4-2010" xfId="6038"/>
    <cellStyle name="T_Book1_Bao cao tinh hinh xay dung" xfId="6039"/>
    <cellStyle name="T_Book1_Bao cao TPCP" xfId="6040"/>
    <cellStyle name="T_Book1_Bao cao TPCP 2" xfId="6041"/>
    <cellStyle name="T_Book1_Bao cao TPCP_BIEU KE HOACH  2015 (KTN 6.11 sua)" xfId="6042"/>
    <cellStyle name="T_Book1_bao_cao_TH_th_cong_tac_dau_thau_-_ngay251209" xfId="6043"/>
    <cellStyle name="T_Book1_Bieu chi tieu KH 2014 (Huy-04-11)" xfId="6044"/>
    <cellStyle name="T_Book1_Bieu chi tieu KH 2014 (Huy-04-11) 2" xfId="6045"/>
    <cellStyle name="T_Book1_BIEU KE HOACH  2015 (KTN 6.11 sua)" xfId="6046"/>
    <cellStyle name="T_Book1_bieu ke hoach dau thau" xfId="6047"/>
    <cellStyle name="T_Book1_bieu ke hoach dau thau 2" xfId="6048"/>
    <cellStyle name="T_Book1_bieu ke hoach dau thau 2 2" xfId="6049"/>
    <cellStyle name="T_Book1_bieu ke hoach dau thau truong mam non SKH" xfId="6050"/>
    <cellStyle name="T_Book1_bieu ke hoach dau thau truong mam non SKH 2" xfId="6051"/>
    <cellStyle name="T_Book1_bieu ke hoach dau thau truong mam non SKH 2 2" xfId="6052"/>
    <cellStyle name="T_Book1_bieu ke hoach dau thau truong mam non SKH_BIEU KE HOACH  2015 (KTN 6.11 sua)" xfId="6053"/>
    <cellStyle name="T_Book1_bieu ke hoach dau thau_BIEU KE HOACH  2015 (KTN 6.11 sua)" xfId="6054"/>
    <cellStyle name="T_Book1_Bieu mau danh muc du an thuoc CTMTQG nam 2008" xfId="6055"/>
    <cellStyle name="T_Book1_Bieu mau danh muc du an thuoc CTMTQG nam 2008 2" xfId="6056"/>
    <cellStyle name="T_Book1_Bieu mau danh muc du an thuoc CTMTQG nam 2008_CT 134" xfId="6057"/>
    <cellStyle name="T_Book1_Bieu tong hop nhu cau ung 2011 da chon loc -Mien nui" xfId="6059"/>
    <cellStyle name="T_Book1_Bieu tong hop nhu cau ung 2011 da chon loc -Mien nui 2" xfId="6060"/>
    <cellStyle name="T_Book1_Bieu tong hop nhu cau ung 2011 da chon loc -Mien nui_CT 134" xfId="6061"/>
    <cellStyle name="T_Book1_bieu1" xfId="6062"/>
    <cellStyle name="T_Book1_BIỂU TỔNG HỢP LẦN CUỐI SỬA THEO NGHI QUYẾT SỐ 81" xfId="6058"/>
    <cellStyle name="T_Book1_Book1" xfId="6063"/>
    <cellStyle name="T_Book1_Book1 2" xfId="6064"/>
    <cellStyle name="T_Book1_Book1 3" xfId="6065"/>
    <cellStyle name="T_Book1_Book1_1" xfId="6066"/>
    <cellStyle name="T_Book1_Book1_1 2" xfId="6067"/>
    <cellStyle name="T_Book1_Book1_1_Bao cao 9 thang  XDCB" xfId="6068"/>
    <cellStyle name="T_Book1_Book1_1_Bao cao phòng lao động phụ lục 3" xfId="6069"/>
    <cellStyle name="T_Book1_Book1_1_Bao cao TPCP" xfId="6070"/>
    <cellStyle name="T_Book1_Book1_1_Bao cao TPCP 2" xfId="6071"/>
    <cellStyle name="T_Book1_Book1_1_Bao cao TPCP_BIEU KE HOACH  2015 (KTN 6.11 sua)" xfId="6072"/>
    <cellStyle name="T_Book1_Book1_1_Book1" xfId="6073"/>
    <cellStyle name="T_Book1_Book1_1_Book1 2" xfId="6074"/>
    <cellStyle name="T_Book1_Book1_1_Book1_1" xfId="6075"/>
    <cellStyle name="T_Book1_Book1_1_Book1_1 2" xfId="6076"/>
    <cellStyle name="T_Book1_Book1_1_Book1_1_BIEU KE HOACH  2015 (KTN 6.11 sua)" xfId="6077"/>
    <cellStyle name="T_Book1_Book1_1_Book1_BIEU KE HOACH  2015 (KTN 6.11 sua)" xfId="6078"/>
    <cellStyle name="T_Book1_Book1_1_Danh Mục KCM trinh BKH 2011 (BS 30A)" xfId="6079"/>
    <cellStyle name="T_Book1_Book1_1_dự toán 30a 2013" xfId="6080"/>
    <cellStyle name="T_Book1_Book1_1_Ra soat KH von 2011 (Huy-11-11-11)" xfId="6081"/>
    <cellStyle name="T_Book1_Book1_1_Ra soat KH von 2011 (Huy-11-11-11) 2" xfId="6082"/>
    <cellStyle name="T_Book1_Book1_1_Ra soat KH von 2011 (Huy-11-11-11)_BIEU KE HOACH  2015 (KTN 6.11 sua)" xfId="6083"/>
    <cellStyle name="T_Book1_Book1_1_Theo doi thanh toan" xfId="6084"/>
    <cellStyle name="T_Book1_Book1_1_Viec Huy dang lam" xfId="6085"/>
    <cellStyle name="T_Book1_Book1_1_Viec Huy dang lam_CT 134" xfId="6086"/>
    <cellStyle name="T_Book1_Book1_2" xfId="6087"/>
    <cellStyle name="T_Book1_Book1_2 2" xfId="6088"/>
    <cellStyle name="T_Book1_Book1_2 2 2" xfId="6089"/>
    <cellStyle name="T_Book1_Book1_2_BIEU KE HOACH  2015 (KTN 6.11 sua)" xfId="6090"/>
    <cellStyle name="T_Book1_Book1_2_dự toán 30a 2013" xfId="6091"/>
    <cellStyle name="T_Book1_Book1_2_Ra soat KH von 2011 (Huy-11-11-11)" xfId="6092"/>
    <cellStyle name="T_Book1_Book1_2_Ra soat KH von 2011 (Huy-11-11-11) 2" xfId="6093"/>
    <cellStyle name="T_Book1_Book1_2_Ra soat KH von 2011 (Huy-11-11-11)_BIEU KE HOACH  2015 (KTN 6.11 sua)" xfId="6094"/>
    <cellStyle name="T_Book1_Book1_2_Viec Huy dang lam" xfId="6095"/>
    <cellStyle name="T_Book1_Book1_Bao cao danh muc cac cong trinh tren dia ban huyen 4-2010" xfId="6096"/>
    <cellStyle name="T_Book1_Book1_Bieu chi tieu KH 2014 (Huy-04-11)" xfId="6097"/>
    <cellStyle name="T_Book1_Book1_Bieu chi tieu KH 2014 (Huy-04-11) 2" xfId="6098"/>
    <cellStyle name="T_Book1_Book1_BIEU KE HOACH  2015 (KTN 6.11 sua)" xfId="6099"/>
    <cellStyle name="T_Book1_Book1_bieu ke hoach dau thau" xfId="6100"/>
    <cellStyle name="T_Book1_Book1_bieu ke hoach dau thau 2" xfId="6101"/>
    <cellStyle name="T_Book1_Book1_bieu ke hoach dau thau 2 2" xfId="6102"/>
    <cellStyle name="T_Book1_Book1_bieu ke hoach dau thau truong mam non SKH" xfId="6103"/>
    <cellStyle name="T_Book1_Book1_bieu ke hoach dau thau truong mam non SKH 2" xfId="6104"/>
    <cellStyle name="T_Book1_Book1_bieu ke hoach dau thau truong mam non SKH 2 2" xfId="6105"/>
    <cellStyle name="T_Book1_Book1_bieu ke hoach dau thau truong mam non SKH_BIEU KE HOACH  2015 (KTN 6.11 sua)" xfId="6106"/>
    <cellStyle name="T_Book1_Book1_bieu ke hoach dau thau_BIEU KE HOACH  2015 (KTN 6.11 sua)" xfId="6107"/>
    <cellStyle name="T_Book1_Book1_bieu tong hop lai kh von 2011 gui phong TH-KTDN" xfId="6108"/>
    <cellStyle name="T_Book1_Book1_bieu tong hop lai kh von 2011 gui phong TH-KTDN 2" xfId="6109"/>
    <cellStyle name="T_Book1_Book1_bieu tong hop lai kh von 2011 gui phong TH-KTDN_BIEU KE HOACH  2015 (KTN 6.11 sua)" xfId="6110"/>
    <cellStyle name="T_Book1_Book1_Book1" xfId="6111"/>
    <cellStyle name="T_Book1_Book1_Book1 2" xfId="6112"/>
    <cellStyle name="T_Book1_Book1_Book1 3" xfId="6113"/>
    <cellStyle name="T_Book1_Book1_Book1_1" xfId="6114"/>
    <cellStyle name="T_Book1_Book1_Book1_1 2" xfId="6115"/>
    <cellStyle name="T_Book1_Book1_Book1_1_BIEU KE HOACH  2015 (KTN 6.11 sua)" xfId="6116"/>
    <cellStyle name="T_Book1_Book1_Book1_Bao cao 9 thang  XDCB" xfId="6117"/>
    <cellStyle name="T_Book1_Book1_Book1_Bao cao phòng lao động phụ lục 3" xfId="6118"/>
    <cellStyle name="T_Book1_Book1_Book1_Book1" xfId="6119"/>
    <cellStyle name="T_Book1_Book1_Book1_Book1 2" xfId="6120"/>
    <cellStyle name="T_Book1_Book1_Book1_Book1 2 2" xfId="6121"/>
    <cellStyle name="T_Book1_Book1_Book1_Book1_BIEU KE HOACH  2015 (KTN 6.11 sua)" xfId="6122"/>
    <cellStyle name="T_Book1_Book1_Book1_dự toán 30a 2013" xfId="6123"/>
    <cellStyle name="T_Book1_Book1_Book1_Ke hoach 2010 (theo doi 11-8-2010)" xfId="6124"/>
    <cellStyle name="T_Book1_Book1_Book1_Ke hoach 2010 (theo doi 11-8-2010) 2" xfId="6125"/>
    <cellStyle name="T_Book1_Book1_Book1_Ke hoach 2010 (theo doi 11-8-2010)_BIEU KE HOACH  2015 (KTN 6.11 sua)" xfId="6126"/>
    <cellStyle name="T_Book1_Book1_Book1_ke hoach dau thau 30-6-2010" xfId="6127"/>
    <cellStyle name="T_Book1_Book1_Book1_ke hoach dau thau 30-6-2010 2" xfId="6128"/>
    <cellStyle name="T_Book1_Book1_Book1_ke hoach dau thau 30-6-2010_BIEU KE HOACH  2015 (KTN 6.11 sua)" xfId="6129"/>
    <cellStyle name="T_Book1_Book1_Book1_Ra soat KH von 2011 (Huy-11-11-11)" xfId="6130"/>
    <cellStyle name="T_Book1_Book1_Book1_Ra soat KH von 2011 (Huy-11-11-11) 2" xfId="6131"/>
    <cellStyle name="T_Book1_Book1_Book1_Ra soat KH von 2011 (Huy-11-11-11) 2 2" xfId="6132"/>
    <cellStyle name="T_Book1_Book1_Book1_Ra soat KH von 2011 (Huy-11-11-11)_BIEU KE HOACH  2015 (KTN 6.11 sua)" xfId="6133"/>
    <cellStyle name="T_Book1_Book1_Book1_Viec Huy dang lam" xfId="6134"/>
    <cellStyle name="T_Book1_Book1_Book1_Viec Huy dang lam_CT 134" xfId="6135"/>
    <cellStyle name="T_Book1_Book1_cong bo gia VLXD thang 4" xfId="6136"/>
    <cellStyle name="T_Book1_Book1_cong bo gia VLXD thang 4 2" xfId="6137"/>
    <cellStyle name="T_Book1_Book1_cong bo gia VLXD thang 4_BIEU KE HOACH  2015 (KTN 6.11 sua)" xfId="6138"/>
    <cellStyle name="T_Book1_Book1_Copy of KH PHAN BO VON ĐỐI ỨNG NAM 2011 (30 TY phuong án gop WB)" xfId="6139"/>
    <cellStyle name="T_Book1_Book1_Copy of KH PHAN BO VON ĐỐI ỨNG NAM 2011 (30 TY phuong án gop WB) 2" xfId="6140"/>
    <cellStyle name="T_Book1_Book1_Copy of KH PHAN BO VON ĐỐI ỨNG NAM 2011 (30 TY phuong án gop WB)_BIEU KE HOACH  2015 (KTN 6.11 sua)" xfId="6141"/>
    <cellStyle name="T_Book1_Book1_dang vien mói" xfId="6142"/>
    <cellStyle name="T_Book1_Book1_Danh Mục KCM trinh BKH 2011 (BS 30A)" xfId="6143"/>
    <cellStyle name="T_Book1_Book1_DTTD chieng chan Tham lai 29-9-2009" xfId="6144"/>
    <cellStyle name="T_Book1_Book1_DTTD chieng chan Tham lai 29-9-2009 2" xfId="6145"/>
    <cellStyle name="T_Book1_Book1_DTTD chieng chan Tham lai 29-9-2009_BIEU KE HOACH  2015 (KTN 6.11 sua)" xfId="6146"/>
    <cellStyle name="T_Book1_Book1_Du toan nuoc San Thang (GD2)" xfId="6148"/>
    <cellStyle name="T_Book1_Book1_Du toan nuoc San Thang (GD2) 2" xfId="6149"/>
    <cellStyle name="T_Book1_Book1_Du toan nuoc San Thang (GD2) 2 2" xfId="6150"/>
    <cellStyle name="T_Book1_Book1_Du toan nuoc San Thang (GD2)_BIEU KE HOACH  2015 (KTN 6.11 sua)" xfId="6151"/>
    <cellStyle name="T_Book1_Book1_DuToan92009Luong650" xfId="6152"/>
    <cellStyle name="T_Book1_Book1_DuToan92009Luong650 2" xfId="6153"/>
    <cellStyle name="T_Book1_Book1_DuToan92009Luong650 2 2" xfId="6154"/>
    <cellStyle name="T_Book1_Book1_DuToan92009Luong650_BIEU KE HOACH  2015 (KTN 6.11 sua)" xfId="6155"/>
    <cellStyle name="T_Book1_Book1_dự toán 30a 2013" xfId="6147"/>
    <cellStyle name="T_Book1_Book1_HD TT1" xfId="6156"/>
    <cellStyle name="T_Book1_Book1_HD TT1 2" xfId="6157"/>
    <cellStyle name="T_Book1_Book1_HD TT1 2 2" xfId="6158"/>
    <cellStyle name="T_Book1_Book1_HD TT1_BIEU KE HOACH  2015 (KTN 6.11 sua)" xfId="6159"/>
    <cellStyle name="T_Book1_Book1_Ke hoach 2010 ngay 14.4.10" xfId="6160"/>
    <cellStyle name="T_Book1_Book1_Ke hoach 2010 ngay 14.4.10 2" xfId="6161"/>
    <cellStyle name="T_Book1_Book1_Ke hoach 2010 ngay 14.4.10 2 2" xfId="6162"/>
    <cellStyle name="T_Book1_Book1_Ke hoach 2010 ngay 14.4.10_BIEU KE HOACH  2015 (KTN 6.11 sua)" xfId="6163"/>
    <cellStyle name="T_Book1_Book1_ke hoach dau thau 30-6-2010" xfId="6164"/>
    <cellStyle name="T_Book1_Book1_ke hoach dau thau 30-6-2010 2" xfId="6165"/>
    <cellStyle name="T_Book1_Book1_ke hoach dau thau 30-6-2010 2 2" xfId="6166"/>
    <cellStyle name="T_Book1_Book1_ke hoach dau thau 30-6-2010_BIEU KE HOACH  2015 (KTN 6.11 sua)" xfId="6167"/>
    <cellStyle name="T_Book1_Book1_KH 2014" xfId="6168"/>
    <cellStyle name="T_Book1_Book1_KH Von 2012 gui BKH 1" xfId="6169"/>
    <cellStyle name="T_Book1_Book1_KH Von 2012 gui BKH 1 2" xfId="6170"/>
    <cellStyle name="T_Book1_Book1_KH Von 2012 gui BKH 1_BIEU KE HOACH  2015 (KTN 6.11 sua)" xfId="6171"/>
    <cellStyle name="T_Book1_Book1_Nha lop hoc 8 P" xfId="6172"/>
    <cellStyle name="T_Book1_Book1_Nha lop hoc 8 P 2" xfId="6173"/>
    <cellStyle name="T_Book1_Book1_Nha lop hoc 8 P 2 2" xfId="6174"/>
    <cellStyle name="T_Book1_Book1_Nha lop hoc 8 P_BIEU KE HOACH  2015 (KTN 6.11 sua)" xfId="6175"/>
    <cellStyle name="T_Book1_Book1_Phan pha do" xfId="6176"/>
    <cellStyle name="T_Book1_Book1_QD ke hoach dau thau" xfId="6178"/>
    <cellStyle name="T_Book1_Book1_QD ke hoach dau thau 2" xfId="6179"/>
    <cellStyle name="T_Book1_Book1_QD ke hoach dau thau 2 2" xfId="6180"/>
    <cellStyle name="T_Book1_Book1_QD ke hoach dau thau_BIEU KE HOACH  2015 (KTN 6.11 sua)" xfId="6181"/>
    <cellStyle name="T_Book1_Book1_QĐ 980" xfId="6177"/>
    <cellStyle name="T_Book1_Book1_Ra soat KH von 2011 (Huy-11-11-11)" xfId="6182"/>
    <cellStyle name="T_Book1_Book1_Ra soat KH von 2011 (Huy-11-11-11) 2" xfId="6183"/>
    <cellStyle name="T_Book1_Book1_Ra soat KH von 2011 (Huy-11-11-11) 2 2" xfId="6184"/>
    <cellStyle name="T_Book1_Book1_Ra soat KH von 2011 (Huy-11-11-11)_BIEU KE HOACH  2015 (KTN 6.11 sua)" xfId="6185"/>
    <cellStyle name="T_Book1_Book1_Sheet2" xfId="6186"/>
    <cellStyle name="T_Book1_Book1_Sheet2 2" xfId="6187"/>
    <cellStyle name="T_Book1_Book1_Sheet2 2 2" xfId="6188"/>
    <cellStyle name="T_Book1_Book1_Sheet2_BIEU KE HOACH  2015 (KTN 6.11 sua)" xfId="6189"/>
    <cellStyle name="T_Book1_Book1_tinh toan hoang ha" xfId="6191"/>
    <cellStyle name="T_Book1_Book1_tinh toan hoang ha 2" xfId="6192"/>
    <cellStyle name="T_Book1_Book1_tinh toan hoang ha 2 2" xfId="6193"/>
    <cellStyle name="T_Book1_Book1_tinh toan hoang ha_BIEU KE HOACH  2015 (KTN 6.11 sua)" xfId="6194"/>
    <cellStyle name="T_Book1_Book1_Tong von ĐTPT" xfId="6195"/>
    <cellStyle name="T_Book1_Book1_Tong von ĐTPT 2" xfId="6196"/>
    <cellStyle name="T_Book1_Book1_Tong von ĐTPT 2 2" xfId="6197"/>
    <cellStyle name="T_Book1_Book1_Tong von ĐTPT_BIEU KE HOACH  2015 (KTN 6.11 sua)" xfId="6198"/>
    <cellStyle name="T_Book1_Book1_TH danh muc 08-09 den ngay 30-8-09" xfId="6190"/>
    <cellStyle name="T_Book1_Book1_Viec Huy dang lam" xfId="6199"/>
    <cellStyle name="T_Book1_Book1_Viec Huy dang lam_CT 134" xfId="6200"/>
    <cellStyle name="T_Book1_Book2" xfId="6201"/>
    <cellStyle name="T_Book1_Can ho 2p phai goc 0.5" xfId="6202"/>
    <cellStyle name="T_Book1_Can ho 2p phai goc 0.5 2" xfId="6203"/>
    <cellStyle name="T_Book1_Can ho 2p phai goc 0.5 2 2" xfId="6204"/>
    <cellStyle name="T_Book1_Can ho 2p phai goc 0.5_BIEU KE HOACH  2015 (KTN 6.11 sua)" xfId="6205"/>
    <cellStyle name="T_Book1_cong bo gia VLXD thang 4" xfId="6210"/>
    <cellStyle name="T_Book1_cong bo gia VLXD thang 4 2" xfId="6211"/>
    <cellStyle name="T_Book1_cong bo gia VLXD thang 4_BIEU KE HOACH  2015 (KTN 6.11 sua)" xfId="6212"/>
    <cellStyle name="T_Book1_Copy of Biểu BC điều chỉnh chỉ tiêu NN các huyện chia tách 404 ngay 23.5" xfId="6213"/>
    <cellStyle name="T_Book1_CPK" xfId="6214"/>
    <cellStyle name="T_Book1_CPK 2" xfId="6215"/>
    <cellStyle name="T_Book1_CPK_Bieu chi tieu KH 2014 (Huy-04-11)" xfId="6216"/>
    <cellStyle name="T_Book1_CPK_bieu ke hoach dau thau" xfId="6217"/>
    <cellStyle name="T_Book1_CPK_bieu ke hoach dau thau truong mam non SKH" xfId="6218"/>
    <cellStyle name="T_Book1_CPK_bieu tong hop lai kh von 2011 gui phong TH-KTDN" xfId="6219"/>
    <cellStyle name="T_Book1_CPK_Book1" xfId="6220"/>
    <cellStyle name="T_Book1_CPK_Book1_Ke hoach 2010 (theo doi 11-8-2010)" xfId="6221"/>
    <cellStyle name="T_Book1_CPK_Book1_ke hoach dau thau 30-6-2010" xfId="6222"/>
    <cellStyle name="T_Book1_CPK_Copy of KH PHAN BO VON ĐỐI ỨNG NAM 2011 (30 TY phuong án gop WB)" xfId="6223"/>
    <cellStyle name="T_Book1_CPK_DTTD chieng chan Tham lai 29-9-2009" xfId="6224"/>
    <cellStyle name="T_Book1_CPK_Du toan nuoc San Thang (GD2)" xfId="6226"/>
    <cellStyle name="T_Book1_CPK_dự toán 30a 2013" xfId="6225"/>
    <cellStyle name="T_Book1_CPK_Ke hoach 2010 (theo doi 11-8-2010)" xfId="6227"/>
    <cellStyle name="T_Book1_CPK_ke hoach dau thau 30-6-2010" xfId="6228"/>
    <cellStyle name="T_Book1_CPK_KH Von 2012 gui BKH 1" xfId="6229"/>
    <cellStyle name="T_Book1_CPK_QD ke hoach dau thau" xfId="6230"/>
    <cellStyle name="T_Book1_CPK_Ra soat KH von 2011 (Huy-11-11-11)" xfId="6231"/>
    <cellStyle name="T_Book1_CPK_tinh toan hoang ha" xfId="6232"/>
    <cellStyle name="T_Book1_CPK_Tong von ĐTPT" xfId="6233"/>
    <cellStyle name="T_Book1_CPK_Viec Huy dang lam" xfId="6234"/>
    <cellStyle name="T_Book1_Chi tieu KH nam 2009" xfId="6206"/>
    <cellStyle name="T_Book1_Chi tieu KH nam 2009 2" xfId="6207"/>
    <cellStyle name="T_Book1_Chi tieu KH nam 2009 2 2" xfId="6208"/>
    <cellStyle name="T_Book1_Chi tieu KH nam 2009_BIEU KE HOACH  2015 (KTN 6.11 sua)" xfId="6209"/>
    <cellStyle name="T_Book1_dang vien mói" xfId="6235"/>
    <cellStyle name="T_Book1_Danh Mục KCM trinh BKH 2011 (BS 30A)" xfId="6236"/>
    <cellStyle name="T_Book1_Danh Sach ho ngheo" xfId="6237"/>
    <cellStyle name="T_Book1_DT 1751 Muong Khoa" xfId="6238"/>
    <cellStyle name="T_Book1_DT 1751 Muong Khoa 2" xfId="6239"/>
    <cellStyle name="T_Book1_DT 1751 Muong Khoa 2 2" xfId="6240"/>
    <cellStyle name="T_Book1_DT 1751 Muong Khoa_BIEU KE HOACH  2015 (KTN 6.11 sua)" xfId="6241"/>
    <cellStyle name="T_Book1_DT Nam vai" xfId="6242"/>
    <cellStyle name="T_Book1_DT Nam vai 2" xfId="6243"/>
    <cellStyle name="T_Book1_DT Nam vai 2 2" xfId="6244"/>
    <cellStyle name="T_Book1_DT Nam vai_BIEU KE HOACH  2015 (KTN 6.11 sua)" xfId="6245"/>
    <cellStyle name="T_Book1_DT Nam vai_bieu ke hoach dau thau" xfId="6246"/>
    <cellStyle name="T_Book1_DT Nam vai_bieu ke hoach dau thau 2" xfId="6247"/>
    <cellStyle name="T_Book1_DT Nam vai_bieu ke hoach dau thau 2 2" xfId="6248"/>
    <cellStyle name="T_Book1_DT Nam vai_bieu ke hoach dau thau truong mam non SKH" xfId="6249"/>
    <cellStyle name="T_Book1_DT Nam vai_bieu ke hoach dau thau truong mam non SKH 2" xfId="6250"/>
    <cellStyle name="T_Book1_DT Nam vai_bieu ke hoach dau thau truong mam non SKH 2 2" xfId="6251"/>
    <cellStyle name="T_Book1_DT Nam vai_bieu ke hoach dau thau truong mam non SKH_BIEU KE HOACH  2015 (KTN 6.11 sua)" xfId="6252"/>
    <cellStyle name="T_Book1_DT Nam vai_bieu ke hoach dau thau_BIEU KE HOACH  2015 (KTN 6.11 sua)" xfId="6253"/>
    <cellStyle name="T_Book1_DT Nam vai_Book1" xfId="6254"/>
    <cellStyle name="T_Book1_DT Nam vai_Book1 2" xfId="6255"/>
    <cellStyle name="T_Book1_DT Nam vai_Book1 2 2" xfId="6256"/>
    <cellStyle name="T_Book1_DT Nam vai_Book1_BIEU KE HOACH  2015 (KTN 6.11 sua)" xfId="6257"/>
    <cellStyle name="T_Book1_DT Nam vai_DTTD chieng chan Tham lai 29-9-2009" xfId="6258"/>
    <cellStyle name="T_Book1_DT Nam vai_DTTD chieng chan Tham lai 29-9-2009 2" xfId="6259"/>
    <cellStyle name="T_Book1_DT Nam vai_DTTD chieng chan Tham lai 29-9-2009 2 2" xfId="6260"/>
    <cellStyle name="T_Book1_DT Nam vai_DTTD chieng chan Tham lai 29-9-2009_BIEU KE HOACH  2015 (KTN 6.11 sua)" xfId="6261"/>
    <cellStyle name="T_Book1_DT Nam vai_Ke hoach 2010 (theo doi 11-8-2010)" xfId="6262"/>
    <cellStyle name="T_Book1_DT Nam vai_Ke hoach 2010 (theo doi 11-8-2010) 2" xfId="6263"/>
    <cellStyle name="T_Book1_DT Nam vai_Ke hoach 2010 (theo doi 11-8-2010) 2 2" xfId="6264"/>
    <cellStyle name="T_Book1_DT Nam vai_Ke hoach 2010 (theo doi 11-8-2010)_BIEU KE HOACH  2015 (KTN 6.11 sua)" xfId="6265"/>
    <cellStyle name="T_Book1_DT Nam vai_ke hoach dau thau 30-6-2010" xfId="6266"/>
    <cellStyle name="T_Book1_DT Nam vai_ke hoach dau thau 30-6-2010 2" xfId="6267"/>
    <cellStyle name="T_Book1_DT Nam vai_ke hoach dau thau 30-6-2010 2 2" xfId="6268"/>
    <cellStyle name="T_Book1_DT Nam vai_ke hoach dau thau 30-6-2010_BIEU KE HOACH  2015 (KTN 6.11 sua)" xfId="6269"/>
    <cellStyle name="T_Book1_DT Nam vai_QD ke hoach dau thau" xfId="6270"/>
    <cellStyle name="T_Book1_DT Nam vai_QD ke hoach dau thau 2" xfId="6271"/>
    <cellStyle name="T_Book1_DT Nam vai_QD ke hoach dau thau 2 2" xfId="6272"/>
    <cellStyle name="T_Book1_DT Nam vai_QD ke hoach dau thau_BIEU KE HOACH  2015 (KTN 6.11 sua)" xfId="6273"/>
    <cellStyle name="T_Book1_DT Nam vai_tinh toan hoang ha" xfId="6274"/>
    <cellStyle name="T_Book1_DT Nam vai_tinh toan hoang ha 2" xfId="6275"/>
    <cellStyle name="T_Book1_DT Nam vai_tinh toan hoang ha 2 2" xfId="6276"/>
    <cellStyle name="T_Book1_DT Nam vai_tinh toan hoang ha_BIEU KE HOACH  2015 (KTN 6.11 sua)" xfId="6277"/>
    <cellStyle name="T_Book1_DT Nha Da nang" xfId="6278"/>
    <cellStyle name="T_Book1_DT Nha Da nang 2" xfId="6279"/>
    <cellStyle name="T_Book1_DT Nha Da nang 2 2" xfId="6280"/>
    <cellStyle name="T_Book1_DT Nha Da nang_BIEU KE HOACH  2015 (KTN 6.11 sua)" xfId="6281"/>
    <cellStyle name="T_Book1_DT NHA KHACH -12" xfId="6282"/>
    <cellStyle name="T_Book1_DT NHA KHACH -12 2" xfId="6283"/>
    <cellStyle name="T_Book1_DT NHA KHACH -12_BIEU KE HOACH  2015 (KTN 6.11 sua)" xfId="6284"/>
    <cellStyle name="T_Book1_DT tieu hoc diem TDC ban Cho 28-02-09" xfId="6285"/>
    <cellStyle name="T_Book1_DT tieu hoc diem TDC ban Cho 28-02-09 2" xfId="6286"/>
    <cellStyle name="T_Book1_DT tieu hoc diem TDC ban Cho 28-02-09_BIEU KE HOACH  2015 (KTN 6.11 sua)" xfId="6287"/>
    <cellStyle name="T_Book1_DTTD chieng chan Tham lai 29-9-2009" xfId="6288"/>
    <cellStyle name="T_Book1_DTTD chieng chan Tham lai 29-9-2009 2" xfId="6289"/>
    <cellStyle name="T_Book1_DTTD chieng chan Tham lai 29-9-2009_BIEU KE HOACH  2015 (KTN 6.11 sua)" xfId="6290"/>
    <cellStyle name="T_Book1_Du an khoi cong moi nam 2010" xfId="6291"/>
    <cellStyle name="T_Book1_Du an khoi cong moi nam 2010 2" xfId="6292"/>
    <cellStyle name="T_Book1_Du an khoi cong moi nam 2010_CT 134" xfId="6293"/>
    <cellStyle name="T_Book1_Du toan" xfId="6295"/>
    <cellStyle name="T_Book1_Du toan 2" xfId="6296"/>
    <cellStyle name="T_Book1_Du toan 2 2" xfId="6297"/>
    <cellStyle name="T_Book1_DU TOAN ban mui" xfId="6299"/>
    <cellStyle name="T_Book1_DU TOAN ban mui 2" xfId="6300"/>
    <cellStyle name="T_Book1_DU TOAN ban mui_BIEU KE HOACH  2015 (KTN 6.11 sua)" xfId="6301"/>
    <cellStyle name="T_Book1_Du toan nuoc San Thang (GD2)" xfId="6302"/>
    <cellStyle name="T_Book1_Du toan nuoc San Thang (GD2) 2" xfId="6303"/>
    <cellStyle name="T_Book1_Du toan nuoc San Thang (GD2)_BIEU KE HOACH  2015 (KTN 6.11 sua)" xfId="6304"/>
    <cellStyle name="T_Book1_Du toan_BIEU KE HOACH  2015 (KTN 6.11 sua)" xfId="6305"/>
    <cellStyle name="T_Book1_DU THAO BCKT LChâu" xfId="6294"/>
    <cellStyle name="T_Book1_DuToan92009Luong650" xfId="6306"/>
    <cellStyle name="T_Book1_DuToan92009Luong650 2" xfId="6307"/>
    <cellStyle name="T_Book1_DuToan92009Luong650_CT 134" xfId="6308"/>
    <cellStyle name="T_Book1_dutoanthuyloinamha" xfId="6309"/>
    <cellStyle name="T_Book1_dutoanthuyloinamha 2" xfId="6310"/>
    <cellStyle name="T_Book1_dutoanthuyloinamha_BIEU KE HOACH  2015 (KTN 6.11 sua)" xfId="6311"/>
    <cellStyle name="T_Book1_dự toán 30a 2013" xfId="6298"/>
    <cellStyle name="T_Book1_Gui Phai TTra TRUONG PTTH Ka Lang Hieu bo+Phu 17-8-09-" xfId="6312"/>
    <cellStyle name="T_Book1_GVL" xfId="6313"/>
    <cellStyle name="T_Book1_GVL 2" xfId="6314"/>
    <cellStyle name="T_Book1_GVL_BIEU KE HOACH  2015 (KTN 6.11 sua)" xfId="6315"/>
    <cellStyle name="T_Book1_Hang Tom goi9 9-07(Cau 12 sua)" xfId="6316"/>
    <cellStyle name="T_Book1_HD TT1" xfId="6317"/>
    <cellStyle name="T_Book1_HD TT1 2" xfId="6318"/>
    <cellStyle name="T_Book1_HD TT1 2 2" xfId="6319"/>
    <cellStyle name="T_Book1_HD TT1_BIEU KE HOACH  2015 (KTN 6.11 sua)" xfId="6320"/>
    <cellStyle name="T_Book1_hothamdinh" xfId="6321"/>
    <cellStyle name="T_Book1_Ke hoach 2010 ngay 14.4.10" xfId="6322"/>
    <cellStyle name="T_Book1_Ke hoach 2010 ngay 14.4.10 2" xfId="6323"/>
    <cellStyle name="T_Book1_Ke hoach 2010 ngay 14.4.10 2 2" xfId="6324"/>
    <cellStyle name="T_Book1_Ke hoach 2010 ngay 14.4.10_BIEU KE HOACH  2015 (KTN 6.11 sua)" xfId="6325"/>
    <cellStyle name="T_Book1_ke hoach dau thau 30-6-2010" xfId="6326"/>
    <cellStyle name="T_Book1_ke hoach dau thau 30-6-2010 2" xfId="6327"/>
    <cellStyle name="T_Book1_ke hoach dau thau 30-6-2010 2 2" xfId="6328"/>
    <cellStyle name="T_Book1_ke hoach dau thau 30-6-2010_BIEU KE HOACH  2015 (KTN 6.11 sua)" xfId="6329"/>
    <cellStyle name="T_Book1_Ke hoạch thuc hien goi thau" xfId="6330"/>
    <cellStyle name="T_Book1_Ke khai di Thanh Hoa" xfId="6331"/>
    <cellStyle name="T_Book1_Ket du ung NS" xfId="6332"/>
    <cellStyle name="T_Book1_Ket du ung NS 2" xfId="6333"/>
    <cellStyle name="T_Book1_Ket du ung NS_BIEU KE HOACH  2015 (KTN 6.11 sua)" xfId="6334"/>
    <cellStyle name="T_Book1_Ket qua phan bo von nam 2008" xfId="6335"/>
    <cellStyle name="T_Book1_Ket qua phan bo von nam 2008 2" xfId="6336"/>
    <cellStyle name="T_Book1_Ket qua phan bo von nam 2008_CT 134" xfId="6337"/>
    <cellStyle name="T_Book1_KH XDCB_2008 lan 2 sua ngay 10-11" xfId="6338"/>
    <cellStyle name="T_Book1_KH XDCB_2008 lan 2 sua ngay 10-11 2" xfId="6339"/>
    <cellStyle name="T_Book1_KH XDCB_2008 lan 2 sua ngay 10-11_CT 134" xfId="6340"/>
    <cellStyle name="T_Book1_Khoi luong chinh Hang Tom" xfId="6341"/>
    <cellStyle name="T_Book1_Nha lop hoc 8 P" xfId="6342"/>
    <cellStyle name="T_Book1_Nha lop hoc 8 P 2" xfId="6343"/>
    <cellStyle name="T_Book1_Nha lop hoc 8 P 2 2" xfId="6344"/>
    <cellStyle name="T_Book1_Nha lop hoc 8 P_BIEU KE HOACH  2015 (KTN 6.11 sua)" xfId="6345"/>
    <cellStyle name="T_Book1_nha van hoa25-4" xfId="6346"/>
    <cellStyle name="T_Book1_nha van hoa25-4 2" xfId="6347"/>
    <cellStyle name="T_Book1_nha van hoa25-4_BIEU KE HOACH  2015 (KTN 6.11 sua)" xfId="6348"/>
    <cellStyle name="T_Book1_Nhu cau von ung truoc 2011 Tha h Hoa + Nge An gui TW" xfId="6349"/>
    <cellStyle name="T_Book1_Nhu cau von ung truoc 2011 Tha h Hoa + Nge An gui TW 2" xfId="6350"/>
    <cellStyle name="T_Book1_Nhu cau von ung truoc 2011 Tha h Hoa + Nge An gui TW 2 2" xfId="6351"/>
    <cellStyle name="T_Book1_Nhu cau von ung truoc 2011 Tha h Hoa + Nge An gui TW_BIEU KE HOACH  2015 (KTN 6.11 sua)" xfId="6352"/>
    <cellStyle name="T_Book1_Phan pha do" xfId="6353"/>
    <cellStyle name="T_Book1_QD ke hoach dau thau" xfId="6355"/>
    <cellStyle name="T_Book1_QD ke hoach dau thau 2" xfId="6356"/>
    <cellStyle name="T_Book1_QD ke hoach dau thau 2 2" xfId="6357"/>
    <cellStyle name="T_Book1_QD ke hoach dau thau_BIEU KE HOACH  2015 (KTN 6.11 sua)" xfId="6358"/>
    <cellStyle name="T_Book1_QĐ 980" xfId="6354"/>
    <cellStyle name="T_Book1_Ra soat KH von 2011 (Huy-11-11-11)" xfId="6359"/>
    <cellStyle name="T_Book1_Ra soat KH von 2011 (Huy-11-11-11) 2" xfId="6360"/>
    <cellStyle name="T_Book1_Ra soat KH von 2011 (Huy-11-11-11)_BIEU KE HOACH  2015 (KTN 6.11 sua)" xfId="6361"/>
    <cellStyle name="T_Book1_Sheet2" xfId="6362"/>
    <cellStyle name="T_Book1_Sheet2 2" xfId="6363"/>
    <cellStyle name="T_Book1_Sheet2 2 2" xfId="6364"/>
    <cellStyle name="T_Book1_Sheet2_BIEU KE HOACH  2015 (KTN 6.11 sua)" xfId="6365"/>
    <cellStyle name="T_Book1_tien luong" xfId="6399"/>
    <cellStyle name="T_Book1_Tien luong chuan 01" xfId="6400"/>
    <cellStyle name="T_Book1_Tienluong" xfId="6401"/>
    <cellStyle name="T_Book1_Tienluong 2" xfId="6402"/>
    <cellStyle name="T_Book1_Tienluong_BIEU KE HOACH  2015 (KTN 6.11 sua)" xfId="6403"/>
    <cellStyle name="T_Book1_tinh toan hoang ha" xfId="6404"/>
    <cellStyle name="T_Book1_tinh toan hoang ha 2" xfId="6405"/>
    <cellStyle name="T_Book1_tinh toan hoang ha 2 2" xfId="6406"/>
    <cellStyle name="T_Book1_tinh toan hoang ha_BIEU KE HOACH  2015 (KTN 6.11 sua)" xfId="6407"/>
    <cellStyle name="T_Book1_Tong hop  " xfId="6408"/>
    <cellStyle name="T_Book1_Tong hop gia tri" xfId="6409"/>
    <cellStyle name="T_Book1_Tong hop gia tri 2" xfId="6410"/>
    <cellStyle name="T_Book1_Tong hop gia tri 2 2" xfId="6411"/>
    <cellStyle name="T_Book1_Tong hop gia tri_BIEU KE HOACH  2015 (KTN 6.11 sua)" xfId="6412"/>
    <cellStyle name="T_Book1_TT nhu cau dung nuoc" xfId="6413"/>
    <cellStyle name="T_Book1_TT nhu cau dung nuoc 2" xfId="6414"/>
    <cellStyle name="T_Book1_TT nhu cau dung nuoc 2 2" xfId="6415"/>
    <cellStyle name="T_Book1_TT nhu cau dung nuoc_BIEU KE HOACH  2015 (KTN 6.11 sua)" xfId="6416"/>
    <cellStyle name="T_Book1_TT nhu cau dung nuoc_GVL" xfId="6417"/>
    <cellStyle name="T_Book1_TT nhu cau dung nuoc_GVL 2" xfId="6418"/>
    <cellStyle name="T_Book1_TT nhu cau dung nuoc_GVL 2 2" xfId="6419"/>
    <cellStyle name="T_Book1_TT nhu cau dung nuoc_GVL_BIEU KE HOACH  2015 (KTN 6.11 sua)" xfId="6420"/>
    <cellStyle name="T_Book1_TU VAN THUY LOI THAM  PHE" xfId="6421"/>
    <cellStyle name="T_Book1_TU VAN THUY LOI THAM  PHE 2" xfId="6422"/>
    <cellStyle name="T_Book1_TU VAN THUY LOI THAM  PHE_BIEU KE HOACH  2015 (KTN 6.11 sua)" xfId="6423"/>
    <cellStyle name="T_Book1_TH danh muc 08-09 den ngay 30-8-09" xfId="6366"/>
    <cellStyle name="T_Book1_TH ung tren 70%-Ra soat phap ly-8-6 (dung de chuyen vao vu TH)" xfId="6367"/>
    <cellStyle name="T_Book1_TH ung tren 70%-Ra soat phap ly-8-6 (dung de chuyen vao vu TH) 2" xfId="6368"/>
    <cellStyle name="T_Book1_TH ung tren 70%-Ra soat phap ly-8-6 (dung de chuyen vao vu TH) 2 2" xfId="6369"/>
    <cellStyle name="T_Book1_TH ung tren 70%-Ra soat phap ly-8-6 (dung de chuyen vao vu TH)_BIEU KE HOACH  2015 (KTN 6.11 sua)" xfId="6370"/>
    <cellStyle name="T_Book1_TH ung tren 70%-Ra soat phap ly-8-6 (dung de chuyen vao vu TH)_CT 134" xfId="6371"/>
    <cellStyle name="T_Book1_THAU CAT" xfId="6372"/>
    <cellStyle name="T_Book1_THAU CAT 2" xfId="6373"/>
    <cellStyle name="T_Book1_THAU CAT_BIEU KE HOACH  2015 (KTN 6.11 sua)" xfId="6374"/>
    <cellStyle name="T_Book1_Thiet bi" xfId="6375"/>
    <cellStyle name="T_Book1_Thiet bi 2" xfId="6376"/>
    <cellStyle name="T_Book1_Thiet bi_Bieu chi tieu KH 2014 (Huy-04-11)" xfId="6377"/>
    <cellStyle name="T_Book1_Thiet bi_bieu ke hoach dau thau" xfId="6378"/>
    <cellStyle name="T_Book1_Thiet bi_bieu ke hoach dau thau truong mam non SKH" xfId="6379"/>
    <cellStyle name="T_Book1_Thiet bi_bieu tong hop lai kh von 2011 gui phong TH-KTDN" xfId="6380"/>
    <cellStyle name="T_Book1_Thiet bi_Book1" xfId="6381"/>
    <cellStyle name="T_Book1_Thiet bi_Book1_Ke hoach 2010 (theo doi 11-8-2010)" xfId="6382"/>
    <cellStyle name="T_Book1_Thiet bi_Book1_ke hoach dau thau 30-6-2010" xfId="6383"/>
    <cellStyle name="T_Book1_Thiet bi_Copy of KH PHAN BO VON ĐỐI ỨNG NAM 2011 (30 TY phuong án gop WB)" xfId="6384"/>
    <cellStyle name="T_Book1_Thiet bi_DTTD chieng chan Tham lai 29-9-2009" xfId="6385"/>
    <cellStyle name="T_Book1_Thiet bi_Du toan nuoc San Thang (GD2)" xfId="6387"/>
    <cellStyle name="T_Book1_Thiet bi_dự toán 30a 2013" xfId="6386"/>
    <cellStyle name="T_Book1_Thiet bi_Ke hoach 2010 (theo doi 11-8-2010)" xfId="6388"/>
    <cellStyle name="T_Book1_Thiet bi_ke hoach dau thau 30-6-2010" xfId="6389"/>
    <cellStyle name="T_Book1_Thiet bi_KH Von 2012 gui BKH 1" xfId="6390"/>
    <cellStyle name="T_Book1_Thiet bi_QD ke hoach dau thau" xfId="6391"/>
    <cellStyle name="T_Book1_Thiet bi_Ra soat KH von 2011 (Huy-11-11-11)" xfId="6392"/>
    <cellStyle name="T_Book1_Thiet bi_tinh toan hoang ha" xfId="6393"/>
    <cellStyle name="T_Book1_Thiet bi_Tong von ĐTPT" xfId="6394"/>
    <cellStyle name="T_Book1_Thiet bi_Viec Huy dang lam" xfId="6395"/>
    <cellStyle name="T_Book1_Thuc hien du an 06-10 ngay 18_9" xfId="6396"/>
    <cellStyle name="T_Book1_Thuc hien du an 06-10 ngay 18_9 2" xfId="6397"/>
    <cellStyle name="T_Book1_Thuc hien du an 06-10 ngay 18_9_BIEU KE HOACH  2015 (KTN 6.11 sua)" xfId="6398"/>
    <cellStyle name="T_Book1_ung truoc 2011 NSTW Thanh Hoa + Nge An gui Thu 12-5" xfId="6424"/>
    <cellStyle name="T_Book1_ung truoc 2011 NSTW Thanh Hoa + Nge An gui Thu 12-5 2" xfId="6425"/>
    <cellStyle name="T_Book1_ung truoc 2011 NSTW Thanh Hoa + Nge An gui Thu 12-5 2 2" xfId="6426"/>
    <cellStyle name="T_Book1_ung truoc 2011 NSTW Thanh Hoa + Nge An gui Thu 12-5_BIEU KE HOACH  2015 (KTN 6.11 sua)" xfId="6427"/>
    <cellStyle name="T_Book1_VC1" xfId="6428"/>
    <cellStyle name="T_Book1_VC1 2" xfId="6429"/>
    <cellStyle name="T_Book1_VC1 2 2" xfId="6430"/>
    <cellStyle name="T_Book1_VC1_BIEU KE HOACH  2015 (KTN 6.11 sua)" xfId="6431"/>
    <cellStyle name="T_Book1_VC1_GVL" xfId="6432"/>
    <cellStyle name="T_Book1_VC1_GVL 2" xfId="6433"/>
    <cellStyle name="T_Book1_VC1_GVL 2 2" xfId="6434"/>
    <cellStyle name="T_Book1_VC1_GVL_BIEU KE HOACH  2015 (KTN 6.11 sua)" xfId="6435"/>
    <cellStyle name="T_Book1_Viec Huy dang lam" xfId="6436"/>
    <cellStyle name="T_Book1_Viec Huy dang lam_CT 134" xfId="6437"/>
    <cellStyle name="T_Book2" xfId="6438"/>
    <cellStyle name="T_Cac bao cao TB  Milk-Yomilk-co Ke- CK 1-Vinh Thang" xfId="6439"/>
    <cellStyle name="T_Cac bao cao TB  Milk-Yomilk-co Ke- CK 1-Vinh Thang 2" xfId="6440"/>
    <cellStyle name="T_Cac bao cao TB  Milk-Yomilk-co Ke- CK 1-Vinh Thang_CT 134" xfId="6441"/>
    <cellStyle name="T_CDKT" xfId="6442"/>
    <cellStyle name="T_CDKT 2" xfId="6443"/>
    <cellStyle name="T_CDKT 2 2" xfId="6444"/>
    <cellStyle name="T_CDKT_BIEU KE HOACH  2015 (KTN 6.11 sua)" xfId="6445"/>
    <cellStyle name="T_CDKT_bieu ke hoach dau thau" xfId="6446"/>
    <cellStyle name="T_CDKT_bieu ke hoach dau thau 2" xfId="6447"/>
    <cellStyle name="T_CDKT_bieu ke hoach dau thau 2 2" xfId="6448"/>
    <cellStyle name="T_CDKT_bieu ke hoach dau thau truong mam non SKH" xfId="6449"/>
    <cellStyle name="T_CDKT_bieu ke hoach dau thau truong mam non SKH 2" xfId="6450"/>
    <cellStyle name="T_CDKT_bieu ke hoach dau thau truong mam non SKH 2 2" xfId="6451"/>
    <cellStyle name="T_CDKT_bieu ke hoach dau thau truong mam non SKH_BIEU KE HOACH  2015 (KTN 6.11 sua)" xfId="6452"/>
    <cellStyle name="T_CDKT_bieu ke hoach dau thau_BIEU KE HOACH  2015 (KTN 6.11 sua)" xfId="6453"/>
    <cellStyle name="T_CDKT_bieu tong hop lai kh von 2011 gui phong TH-KTDN" xfId="6454"/>
    <cellStyle name="T_CDKT_bieu tong hop lai kh von 2011 gui phong TH-KTDN 2" xfId="6455"/>
    <cellStyle name="T_CDKT_bieu tong hop lai kh von 2011 gui phong TH-KTDN 2 2" xfId="6456"/>
    <cellStyle name="T_CDKT_bieu tong hop lai kh von 2011 gui phong TH-KTDN_BIEU KE HOACH  2015 (KTN 6.11 sua)" xfId="6457"/>
    <cellStyle name="T_CDKT_Book1" xfId="6458"/>
    <cellStyle name="T_CDKT_Book1 2" xfId="6459"/>
    <cellStyle name="T_CDKT_Book1 2 2" xfId="6460"/>
    <cellStyle name="T_CDKT_Book1_BIEU KE HOACH  2015 (KTN 6.11 sua)" xfId="6461"/>
    <cellStyle name="T_CDKT_Book1_Ke hoach 2010 (theo doi 11-8-2010)" xfId="6462"/>
    <cellStyle name="T_CDKT_Book1_Ke hoach 2010 (theo doi 11-8-2010) 2" xfId="6463"/>
    <cellStyle name="T_CDKT_Book1_Ke hoach 2010 (theo doi 11-8-2010) 2 2" xfId="6464"/>
    <cellStyle name="T_CDKT_Book1_Ke hoach 2010 (theo doi 11-8-2010)_BIEU KE HOACH  2015 (KTN 6.11 sua)" xfId="6465"/>
    <cellStyle name="T_CDKT_Copy of KH PHAN BO VON ĐỐI ỨNG NAM 2011 (30 TY phuong án gop WB)" xfId="6466"/>
    <cellStyle name="T_CDKT_Copy of KH PHAN BO VON ĐỐI ỨNG NAM 2011 (30 TY phuong án gop WB) 2" xfId="6467"/>
    <cellStyle name="T_CDKT_Copy of KH PHAN BO VON ĐỐI ỨNG NAM 2011 (30 TY phuong án gop WB) 2 2" xfId="6468"/>
    <cellStyle name="T_CDKT_Copy of KH PHAN BO VON ĐỐI ỨNG NAM 2011 (30 TY phuong án gop WB)_BIEU KE HOACH  2015 (KTN 6.11 sua)" xfId="6469"/>
    <cellStyle name="T_CDKT_DT tieu hoc diem TDC ban Cho 28-02-09" xfId="6470"/>
    <cellStyle name="T_CDKT_DT tieu hoc diem TDC ban Cho 28-02-09 2" xfId="6471"/>
    <cellStyle name="T_CDKT_DT tieu hoc diem TDC ban Cho 28-02-09 2 2" xfId="6472"/>
    <cellStyle name="T_CDKT_DT tieu hoc diem TDC ban Cho 28-02-09_BIEU KE HOACH  2015 (KTN 6.11 sua)" xfId="6473"/>
    <cellStyle name="T_CDKT_DTTD chieng chan Tham lai 29-9-2009" xfId="6474"/>
    <cellStyle name="T_CDKT_DTTD chieng chan Tham lai 29-9-2009 2" xfId="6475"/>
    <cellStyle name="T_CDKT_DTTD chieng chan Tham lai 29-9-2009 2 2" xfId="6476"/>
    <cellStyle name="T_CDKT_DTTD chieng chan Tham lai 29-9-2009_BIEU KE HOACH  2015 (KTN 6.11 sua)" xfId="6477"/>
    <cellStyle name="T_CDKT_GVL" xfId="6478"/>
    <cellStyle name="T_CDKT_GVL 2" xfId="6479"/>
    <cellStyle name="T_CDKT_GVL 2 2" xfId="6480"/>
    <cellStyle name="T_CDKT_GVL_BIEU KE HOACH  2015 (KTN 6.11 sua)" xfId="6481"/>
    <cellStyle name="T_CDKT_Ke hoach 2010 (theo doi 11-8-2010)" xfId="6482"/>
    <cellStyle name="T_CDKT_Ke hoach 2010 (theo doi 11-8-2010) 2" xfId="6483"/>
    <cellStyle name="T_CDKT_Ke hoach 2010 (theo doi 11-8-2010) 2 2" xfId="6484"/>
    <cellStyle name="T_CDKT_Ke hoach 2010 (theo doi 11-8-2010)_BIEU KE HOACH  2015 (KTN 6.11 sua)" xfId="6485"/>
    <cellStyle name="T_CDKT_ke hoach dau thau 30-6-2010" xfId="6486"/>
    <cellStyle name="T_CDKT_ke hoach dau thau 30-6-2010 2" xfId="6487"/>
    <cellStyle name="T_CDKT_ke hoach dau thau 30-6-2010 2 2" xfId="6488"/>
    <cellStyle name="T_CDKT_ke hoach dau thau 30-6-2010_BIEU KE HOACH  2015 (KTN 6.11 sua)" xfId="6489"/>
    <cellStyle name="T_CDKT_KH Von 2012 gui BKH 1" xfId="6490"/>
    <cellStyle name="T_CDKT_KH Von 2012 gui BKH 1 2" xfId="6491"/>
    <cellStyle name="T_CDKT_KH Von 2012 gui BKH 1 2 2" xfId="6492"/>
    <cellStyle name="T_CDKT_KH Von 2012 gui BKH 1_BIEU KE HOACH  2015 (KTN 6.11 sua)" xfId="6493"/>
    <cellStyle name="T_CDKT_QD ke hoach dau thau" xfId="6494"/>
    <cellStyle name="T_CDKT_QD ke hoach dau thau 2" xfId="6495"/>
    <cellStyle name="T_CDKT_QD ke hoach dau thau 2 2" xfId="6496"/>
    <cellStyle name="T_CDKT_QD ke hoach dau thau_BIEU KE HOACH  2015 (KTN 6.11 sua)" xfId="6497"/>
    <cellStyle name="T_CDKT_Tienluong" xfId="6498"/>
    <cellStyle name="T_CDKT_Tienluong 2" xfId="6499"/>
    <cellStyle name="T_CDKT_Tienluong 2 2" xfId="6500"/>
    <cellStyle name="T_CDKT_Tienluong_BIEU KE HOACH  2015 (KTN 6.11 sua)" xfId="6501"/>
    <cellStyle name="T_CDKT_Tong von ĐTPT" xfId="6502"/>
    <cellStyle name="T_CDKT_Tong von ĐTPT 2" xfId="6503"/>
    <cellStyle name="T_CDKT_Tong von ĐTPT 2 2" xfId="6504"/>
    <cellStyle name="T_CDKT_Tong von ĐTPT_BIEU KE HOACH  2015 (KTN 6.11 sua)" xfId="6505"/>
    <cellStyle name="T_cong bo ĐGCM ĐB nam 2008" xfId="6518"/>
    <cellStyle name="T_cong bo ĐGCM ĐB nam 2008 2" xfId="6519"/>
    <cellStyle name="T_cong bo ĐGCM ĐB nam 2008 2 2" xfId="6520"/>
    <cellStyle name="T_cong bo ĐGCM ĐB nam 2008_BIEU KE HOACH  2015 (KTN 6.11 sua)" xfId="6521"/>
    <cellStyle name="T_cong bo ĐGCM ĐB nam 2008_GVL" xfId="6522"/>
    <cellStyle name="T_cong bo ĐGCM ĐB nam 2008_GVL 2" xfId="6523"/>
    <cellStyle name="T_cong bo ĐGCM ĐB nam 2008_GVL 2 2" xfId="6524"/>
    <cellStyle name="T_cong bo ĐGCM ĐB nam 2008_GVL_BIEU KE HOACH  2015 (KTN 6.11 sua)" xfId="6525"/>
    <cellStyle name="T_Copy of Bao cao  XDCB 7 thang nam 2008_So KH&amp;DT SUA" xfId="6526"/>
    <cellStyle name="T_Copy of Bao cao  XDCB 7 thang nam 2008_So KH&amp;DT SUA 2" xfId="6527"/>
    <cellStyle name="T_Copy of Bao cao  XDCB 7 thang nam 2008_So KH&amp;DT SUA_CT 134" xfId="6528"/>
    <cellStyle name="T_Copy of Biểu BC điều chỉnh chỉ tiêu NN các huyện chia tách 404 ngay 23.5" xfId="6529"/>
    <cellStyle name="T_Copy of KH PHAN BO VON ĐỐI ỨNG NAM 2011 (30 TY phuong án gop WB)" xfId="6530"/>
    <cellStyle name="T_Copy of KH PHAN BO VON ĐỐI ỨNG NAM 2011 (30 TY phuong án gop WB) 2" xfId="6531"/>
    <cellStyle name="T_Copy of KH PHAN BO VON ĐỐI ỨNG NAM 2011 (30 TY phuong án gop WB)_BIEU KE HOACH  2015 (KTN 6.11 sua)" xfId="6532"/>
    <cellStyle name="T_Copy of SO THEO DOI SAN LUONG NAM 2007" xfId="6533"/>
    <cellStyle name="T_Copy of SO THEO DOI SAN LUONG NAM 2007 2" xfId="6534"/>
    <cellStyle name="T_Copy of SO THEO DOI SAN LUONG NAM 2007_BIEU KE HOACH  2015 (KTN 6.11 sua)" xfId="6535"/>
    <cellStyle name="T_CPK" xfId="6536"/>
    <cellStyle name="T_CPK 2" xfId="8659"/>
    <cellStyle name="T_CPK_Bao cao danh muc cac cong trinh tren dia ban huyen 4-2010" xfId="6537"/>
    <cellStyle name="T_CPK_Bieu chi tieu KH 2014 (Huy-04-11)" xfId="6538"/>
    <cellStyle name="T_CPK_Bieu chi tieu KH 2014 (Huy-04-11) 2" xfId="6539"/>
    <cellStyle name="T_CPK_bieu ke hoach dau thau" xfId="6540"/>
    <cellStyle name="T_CPK_bieu ke hoach dau thau 2" xfId="6541"/>
    <cellStyle name="T_CPK_bieu ke hoach dau thau 2 2" xfId="6542"/>
    <cellStyle name="T_CPK_bieu ke hoach dau thau truong mam non SKH" xfId="6543"/>
    <cellStyle name="T_CPK_bieu ke hoach dau thau truong mam non SKH 2" xfId="6544"/>
    <cellStyle name="T_CPK_bieu ke hoach dau thau truong mam non SKH 2 2" xfId="6545"/>
    <cellStyle name="T_CPK_bieu ke hoach dau thau truong mam non SKH_BIEU KE HOACH  2015 (KTN 6.11 sua)" xfId="6546"/>
    <cellStyle name="T_CPK_bieu ke hoach dau thau_BIEU KE HOACH  2015 (KTN 6.11 sua)" xfId="6547"/>
    <cellStyle name="T_CPK_bieu tong hop lai kh von 2011 gui phong TH-KTDN" xfId="6548"/>
    <cellStyle name="T_CPK_bieu tong hop lai kh von 2011 gui phong TH-KTDN 2" xfId="6549"/>
    <cellStyle name="T_CPK_bieu tong hop lai kh von 2011 gui phong TH-KTDN 2 2" xfId="6550"/>
    <cellStyle name="T_CPK_bieu tong hop lai kh von 2011 gui phong TH-KTDN_BIEU KE HOACH  2015 (KTN 6.11 sua)" xfId="6551"/>
    <cellStyle name="T_CPK_Book1" xfId="6552"/>
    <cellStyle name="T_CPK_Book1 2" xfId="6553"/>
    <cellStyle name="T_CPK_Book1 2 2" xfId="6554"/>
    <cellStyle name="T_CPK_Book1_1" xfId="6555"/>
    <cellStyle name="T_CPK_Book1_1 2" xfId="6556"/>
    <cellStyle name="T_CPK_Book1_1 2 2" xfId="6557"/>
    <cellStyle name="T_CPK_Book1_1_BIEU KE HOACH  2015 (KTN 6.11 sua)" xfId="6558"/>
    <cellStyle name="T_CPK_Book1_BIEU KE HOACH  2015 (KTN 6.11 sua)" xfId="6559"/>
    <cellStyle name="T_CPK_Book1_DTTD chieng chan Tham lai 29-9-2009" xfId="6560"/>
    <cellStyle name="T_CPK_Book1_DTTD chieng chan Tham lai 29-9-2009 2" xfId="6561"/>
    <cellStyle name="T_CPK_Book1_DTTD chieng chan Tham lai 29-9-2009 2 2" xfId="6562"/>
    <cellStyle name="T_CPK_Book1_DTTD chieng chan Tham lai 29-9-2009_BIEU KE HOACH  2015 (KTN 6.11 sua)" xfId="6563"/>
    <cellStyle name="T_CPK_Book1_Ke hoach 2010 (theo doi 11-8-2010)" xfId="6564"/>
    <cellStyle name="T_CPK_Book1_Ke hoach 2010 (theo doi 11-8-2010) 2" xfId="6565"/>
    <cellStyle name="T_CPK_Book1_Ke hoach 2010 (theo doi 11-8-2010) 2 2" xfId="6566"/>
    <cellStyle name="T_CPK_Book1_Ke hoach 2010 (theo doi 11-8-2010)_BIEU KE HOACH  2015 (KTN 6.11 sua)" xfId="6567"/>
    <cellStyle name="T_CPK_Book1_ke hoach dau thau 30-6-2010" xfId="6568"/>
    <cellStyle name="T_CPK_Book1_ke hoach dau thau 30-6-2010 2" xfId="6569"/>
    <cellStyle name="T_CPK_Book1_ke hoach dau thau 30-6-2010 2 2" xfId="6570"/>
    <cellStyle name="T_CPK_Book1_ke hoach dau thau 30-6-2010_BIEU KE HOACH  2015 (KTN 6.11 sua)" xfId="6571"/>
    <cellStyle name="T_CPK_Copy of KH PHAN BO VON ĐỐI ỨNG NAM 2011 (30 TY phuong án gop WB)" xfId="6572"/>
    <cellStyle name="T_CPK_Copy of KH PHAN BO VON ĐỐI ỨNG NAM 2011 (30 TY phuong án gop WB) 2" xfId="6573"/>
    <cellStyle name="T_CPK_Copy of KH PHAN BO VON ĐỐI ỨNG NAM 2011 (30 TY phuong án gop WB) 2 2" xfId="6574"/>
    <cellStyle name="T_CPK_Copy of KH PHAN BO VON ĐỐI ỨNG NAM 2011 (30 TY phuong án gop WB)_BIEU KE HOACH  2015 (KTN 6.11 sua)" xfId="6575"/>
    <cellStyle name="T_CPK_DTTD chieng chan Tham lai 29-9-2009" xfId="6576"/>
    <cellStyle name="T_CPK_DTTD chieng chan Tham lai 29-9-2009 2" xfId="6577"/>
    <cellStyle name="T_CPK_DTTD chieng chan Tham lai 29-9-2009 2 2" xfId="6578"/>
    <cellStyle name="T_CPK_DTTD chieng chan Tham lai 29-9-2009_BIEU KE HOACH  2015 (KTN 6.11 sua)" xfId="6579"/>
    <cellStyle name="T_CPK_Du toan nuoc San Thang (GD2)" xfId="6581"/>
    <cellStyle name="T_CPK_Du toan nuoc San Thang (GD2) 2" xfId="6582"/>
    <cellStyle name="T_CPK_Du toan nuoc San Thang (GD2) 2 2" xfId="6583"/>
    <cellStyle name="T_CPK_Du toan nuoc San Thang (GD2)_BIEU KE HOACH  2015 (KTN 6.11 sua)" xfId="6584"/>
    <cellStyle name="T_CPK_dự toán 30a 2013" xfId="6580"/>
    <cellStyle name="T_CPK_Ke hoach 2010 (theo doi 11-8-2010)" xfId="6585"/>
    <cellStyle name="T_CPK_Ke hoach 2010 (theo doi 11-8-2010) 2" xfId="6586"/>
    <cellStyle name="T_CPK_Ke hoach 2010 (theo doi 11-8-2010) 2 2" xfId="6587"/>
    <cellStyle name="T_CPK_Ke hoach 2010 (theo doi 11-8-2010)_BIEU KE HOACH  2015 (KTN 6.11 sua)" xfId="6588"/>
    <cellStyle name="T_CPK_ke hoach dau thau 30-6-2010" xfId="6589"/>
    <cellStyle name="T_CPK_ke hoach dau thau 30-6-2010 2" xfId="6590"/>
    <cellStyle name="T_CPK_ke hoach dau thau 30-6-2010 2 2" xfId="6591"/>
    <cellStyle name="T_CPK_ke hoach dau thau 30-6-2010_BIEU KE HOACH  2015 (KTN 6.11 sua)" xfId="6592"/>
    <cellStyle name="T_CPK_KH Von 2012 gui BKH 1" xfId="6593"/>
    <cellStyle name="T_CPK_KH Von 2012 gui BKH 1 2" xfId="6594"/>
    <cellStyle name="T_CPK_KH Von 2012 gui BKH 1 2 2" xfId="6595"/>
    <cellStyle name="T_CPK_KH Von 2012 gui BKH 1_BIEU KE HOACH  2015 (KTN 6.11 sua)" xfId="6596"/>
    <cellStyle name="T_CPK_QD ke hoach dau thau" xfId="6597"/>
    <cellStyle name="T_CPK_QD ke hoach dau thau 2" xfId="6598"/>
    <cellStyle name="T_CPK_QD ke hoach dau thau 2 2" xfId="6599"/>
    <cellStyle name="T_CPK_QD ke hoach dau thau_BIEU KE HOACH  2015 (KTN 6.11 sua)" xfId="6600"/>
    <cellStyle name="T_CPK_Ra soat KH von 2011 (Huy-11-11-11)" xfId="6601"/>
    <cellStyle name="T_CPK_Ra soat KH von 2011 (Huy-11-11-11) 2" xfId="6602"/>
    <cellStyle name="T_CPK_Ra soat KH von 2011 (Huy-11-11-11) 2 2" xfId="6603"/>
    <cellStyle name="T_CPK_Ra soat KH von 2011 (Huy-11-11-11)_BIEU KE HOACH  2015 (KTN 6.11 sua)" xfId="6604"/>
    <cellStyle name="T_CPK_tien luong" xfId="6605"/>
    <cellStyle name="T_CPK_Tien luong chuan 01" xfId="6606"/>
    <cellStyle name="T_CPK_tinh toan hoang ha" xfId="6607"/>
    <cellStyle name="T_CPK_tinh toan hoang ha 2" xfId="6608"/>
    <cellStyle name="T_CPK_tinh toan hoang ha 2 2" xfId="6609"/>
    <cellStyle name="T_CPK_tinh toan hoang ha_BIEU KE HOACH  2015 (KTN 6.11 sua)" xfId="6610"/>
    <cellStyle name="T_CPK_Tong von ĐTPT" xfId="6611"/>
    <cellStyle name="T_CPK_Tong von ĐTPT 2" xfId="6612"/>
    <cellStyle name="T_CPK_Tong von ĐTPT 2 2" xfId="6613"/>
    <cellStyle name="T_CPK_Tong von ĐTPT_BIEU KE HOACH  2015 (KTN 6.11 sua)" xfId="6614"/>
    <cellStyle name="T_CPK_Viec Huy dang lam" xfId="6615"/>
    <cellStyle name="T_CPK_Viec Huy dang lam_CT 134" xfId="6616"/>
    <cellStyle name="T_CTMTQG 2008" xfId="6617"/>
    <cellStyle name="T_CTMTQG 2008 2" xfId="6618"/>
    <cellStyle name="T_CTMTQG 2008_Bieu mau danh muc du an thuoc CTMTQG nam 2008" xfId="6619"/>
    <cellStyle name="T_CTMTQG 2008_Bieu mau danh muc du an thuoc CTMTQG nam 2008 2" xfId="6620"/>
    <cellStyle name="T_CTMTQG 2008_Bieu mau danh muc du an thuoc CTMTQG nam 2008_CT 134" xfId="6621"/>
    <cellStyle name="T_CTMTQG 2008_CT 134" xfId="6622"/>
    <cellStyle name="T_CTMTQG 2008_Hi-Tong hop KQ phan bo KH nam 08- LD fong giao 15-11-08" xfId="6623"/>
    <cellStyle name="T_CTMTQG 2008_Hi-Tong hop KQ phan bo KH nam 08- LD fong giao 15-11-08 2" xfId="6624"/>
    <cellStyle name="T_CTMTQG 2008_Hi-Tong hop KQ phan bo KH nam 08- LD fong giao 15-11-08_CT 134" xfId="6625"/>
    <cellStyle name="T_CTMTQG 2008_Ket qua thuc hien nam 2008" xfId="6626"/>
    <cellStyle name="T_CTMTQG 2008_Ket qua thuc hien nam 2008 2" xfId="6627"/>
    <cellStyle name="T_CTMTQG 2008_Ket qua thuc hien nam 2008_CT 134" xfId="6628"/>
    <cellStyle name="T_CTMTQG 2008_KH XDCB_2008 lan 1" xfId="6629"/>
    <cellStyle name="T_CTMTQG 2008_KH XDCB_2008 lan 1 2" xfId="6630"/>
    <cellStyle name="T_CTMTQG 2008_KH XDCB_2008 lan 1 sua ngay 27-10" xfId="6631"/>
    <cellStyle name="T_CTMTQG 2008_KH XDCB_2008 lan 1 sua ngay 27-10 2" xfId="6632"/>
    <cellStyle name="T_CTMTQG 2008_KH XDCB_2008 lan 1 sua ngay 27-10_CT 134" xfId="6633"/>
    <cellStyle name="T_CTMTQG 2008_KH XDCB_2008 lan 1_CT 134" xfId="6634"/>
    <cellStyle name="T_CTMTQG 2008_KH XDCB_2008 lan 2 sua ngay 10-11" xfId="6635"/>
    <cellStyle name="T_CTMTQG 2008_KH XDCB_2008 lan 2 sua ngay 10-11 2" xfId="6636"/>
    <cellStyle name="T_CTMTQG 2008_KH XDCB_2008 lan 2 sua ngay 10-11_CT 134" xfId="6637"/>
    <cellStyle name="T_cham diem Milk chu ky2-ANH MINH" xfId="6506"/>
    <cellStyle name="T_cham diem Milk chu ky2-ANH MINH 2" xfId="6507"/>
    <cellStyle name="T_cham diem Milk chu ky2-ANH MINH_CT 134" xfId="6508"/>
    <cellStyle name="T_cham trung bay ck 1 m.Bac milk co ke 2" xfId="6509"/>
    <cellStyle name="T_cham trung bay ck 1 m.Bac milk co ke 2 2" xfId="6510"/>
    <cellStyle name="T_cham trung bay ck 1 m.Bac milk co ke 2_CT 134" xfId="6511"/>
    <cellStyle name="T_cham trung bay yao smart milk ck 2 mien Bac" xfId="6512"/>
    <cellStyle name="T_cham trung bay yao smart milk ck 2 mien Bac 2" xfId="6513"/>
    <cellStyle name="T_cham trung bay yao smart milk ck 2 mien Bac_CT 134" xfId="6514"/>
    <cellStyle name="T_Chuan bi dau tu nam 2008" xfId="6515"/>
    <cellStyle name="T_Chuan bi dau tu nam 2008 2" xfId="6516"/>
    <cellStyle name="T_Chuan bi dau tu nam 2008_CT 134" xfId="6517"/>
    <cellStyle name="T_danh sach chua nop bcao trung bay sua chua  tinh den 1-3-06" xfId="6638"/>
    <cellStyle name="T_danh sach chua nop bcao trung bay sua chua  tinh den 1-3-06 2" xfId="6639"/>
    <cellStyle name="T_danh sach chua nop bcao trung bay sua chua  tinh den 1-3-06_CT 134" xfId="6640"/>
    <cellStyle name="T_Danh Sach ho ngheo" xfId="6641"/>
    <cellStyle name="T_Danh sach KH TB MilkYomilk Yao  Smart chu ky 2-Vinh Thang" xfId="6642"/>
    <cellStyle name="T_Danh sach KH TB MilkYomilk Yao  Smart chu ky 2-Vinh Thang 2" xfId="6643"/>
    <cellStyle name="T_Danh sach KH TB MilkYomilk Yao  Smart chu ky 2-Vinh Thang_CT 134" xfId="6644"/>
    <cellStyle name="T_Danh sach KH trung bay MilkYomilk co ke chu ky 2-Vinh Thang" xfId="6645"/>
    <cellStyle name="T_Danh sach KH trung bay MilkYomilk co ke chu ky 2-Vinh Thang 2" xfId="6646"/>
    <cellStyle name="T_Danh sach KH trung bay MilkYomilk co ke chu ky 2-Vinh Thang_CT 134" xfId="6647"/>
    <cellStyle name="T_DON GIA" xfId="6648"/>
    <cellStyle name="T_DON GIA 2" xfId="6649"/>
    <cellStyle name="T_Don gia chi tiet" xfId="6650"/>
    <cellStyle name="T_Don gia chi tiet 2" xfId="6651"/>
    <cellStyle name="T_Don gia chi tiet_BIEU KE HOACH  2015 (KTN 6.11 sua)" xfId="6652"/>
    <cellStyle name="T_DON GIA_BIEU KE HOACH  2015 (KTN 6.11 sua)" xfId="6653"/>
    <cellStyle name="T_DONGIA" xfId="6654"/>
    <cellStyle name="T_DONGIA 2" xfId="6655"/>
    <cellStyle name="T_DONGIA_BIEU KE HOACH  2015 (KTN 6.11 sua)" xfId="6656"/>
    <cellStyle name="T_DSACH MILK YO MILK CK 2 M.BAC" xfId="6657"/>
    <cellStyle name="T_DSACH MILK YO MILK CK 2 M.BAC 2" xfId="6658"/>
    <cellStyle name="T_DSACH MILK YO MILK CK 2 M.BAC_CT 134" xfId="6659"/>
    <cellStyle name="T_DSKH Tbay Milk , Yomilk CK 2 Vu Thi Hanh" xfId="6660"/>
    <cellStyle name="T_DSKH Tbay Milk , Yomilk CK 2 Vu Thi Hanh 2" xfId="6661"/>
    <cellStyle name="T_DSKH Tbay Milk , Yomilk CK 2 Vu Thi Hanh_CT 134" xfId="6662"/>
    <cellStyle name="T_DT Nha Da nang" xfId="6663"/>
    <cellStyle name="T_DT Nha Da nang 2" xfId="6664"/>
    <cellStyle name="T_DT Nha Da nang_BIEU KE HOACH  2015 (KTN 6.11 sua)" xfId="6665"/>
    <cellStyle name="T_DT NHA KHACH -12" xfId="6666"/>
    <cellStyle name="T_DT NHA KHACH -12 2" xfId="6667"/>
    <cellStyle name="T_DT NHA KHACH -12_BIEU KE HOACH  2015 (KTN 6.11 sua)" xfId="6668"/>
    <cellStyle name="T_DT tieu hoc diem TDC ban Cho 28-02-09" xfId="6675"/>
    <cellStyle name="T_DT tieu hoc diem TDC ban Cho 28-02-09 2" xfId="6676"/>
    <cellStyle name="T_DT tieu hoc diem TDC ban Cho 28-02-09_BIEU KE HOACH  2015 (KTN 6.11 sua)" xfId="6677"/>
    <cellStyle name="T_DT Thanh 2008.xls" xfId="6669"/>
    <cellStyle name="T_DT Thanh 2008.xls 2" xfId="6670"/>
    <cellStyle name="T_DT Thanh 2008.xls_CT 134" xfId="6671"/>
    <cellStyle name="T_DT Thanh 2008.xls_GVL" xfId="6672"/>
    <cellStyle name="T_DT Thanh 2008.xls_GVL 2" xfId="6673"/>
    <cellStyle name="T_DT Thanh 2008.xls_GVL_BIEU KE HOACH  2015 (KTN 6.11 sua)" xfId="6674"/>
    <cellStyle name="T_DT truong THPT  quyet thang tinh 04-3-09" xfId="6678"/>
    <cellStyle name="T_DT van ho" xfId="6679"/>
    <cellStyle name="T_DT van ho 2" xfId="6680"/>
    <cellStyle name="T_DT van ho_CT 134" xfId="6681"/>
    <cellStyle name="T_DT van ho_GVL" xfId="6682"/>
    <cellStyle name="T_DT van ho_GVL 2" xfId="6683"/>
    <cellStyle name="T_DT van ho_GVL_BIEU KE HOACH  2015 (KTN 6.11 sua)" xfId="6684"/>
    <cellStyle name="T_dtTL598G1." xfId="6685"/>
    <cellStyle name="T_dtTL598G1. 2" xfId="6686"/>
    <cellStyle name="T_dtTL598G1._BIEU KE HOACH  2015 (KTN 6.11 sua)" xfId="6687"/>
    <cellStyle name="T_dtTL598G1._bieu ke hoach dau thau" xfId="6688"/>
    <cellStyle name="T_dtTL598G1._bieu ke hoach dau thau 2" xfId="6689"/>
    <cellStyle name="T_dtTL598G1._bieu ke hoach dau thau truong mam non SKH" xfId="6690"/>
    <cellStyle name="T_dtTL598G1._bieu ke hoach dau thau truong mam non SKH 2" xfId="6691"/>
    <cellStyle name="T_dtTL598G1._bieu ke hoach dau thau truong mam non SKH_BIEU KE HOACH  2015 (KTN 6.11 sua)" xfId="6692"/>
    <cellStyle name="T_dtTL598G1._bieu ke hoach dau thau_BIEU KE HOACH  2015 (KTN 6.11 sua)" xfId="6693"/>
    <cellStyle name="T_dtTL598G1._bieu tong hop lai kh von 2011 gui phong TH-KTDN" xfId="6694"/>
    <cellStyle name="T_dtTL598G1._bieu tong hop lai kh von 2011 gui phong TH-KTDN 2" xfId="6695"/>
    <cellStyle name="T_dtTL598G1._bieu tong hop lai kh von 2011 gui phong TH-KTDN_BIEU KE HOACH  2015 (KTN 6.11 sua)" xfId="6696"/>
    <cellStyle name="T_dtTL598G1._Book1" xfId="6697"/>
    <cellStyle name="T_dtTL598G1._Book1 2" xfId="6698"/>
    <cellStyle name="T_dtTL598G1._Book1_BIEU KE HOACH  2015 (KTN 6.11 sua)" xfId="6699"/>
    <cellStyle name="T_dtTL598G1._Book1_Ke hoach 2010 (theo doi 11-8-2010)" xfId="6700"/>
    <cellStyle name="T_dtTL598G1._Book1_Ke hoach 2010 (theo doi 11-8-2010) 2" xfId="6701"/>
    <cellStyle name="T_dtTL598G1._Book1_Ke hoach 2010 (theo doi 11-8-2010)_CT 134" xfId="6702"/>
    <cellStyle name="T_dtTL598G1._Copy of KH PHAN BO VON ĐỐI ỨNG NAM 2011 (30 TY phuong án gop WB)" xfId="6703"/>
    <cellStyle name="T_dtTL598G1._Copy of KH PHAN BO VON ĐỐI ỨNG NAM 2011 (30 TY phuong án gop WB) 2" xfId="6704"/>
    <cellStyle name="T_dtTL598G1._Copy of KH PHAN BO VON ĐỐI ỨNG NAM 2011 (30 TY phuong án gop WB)_BIEU KE HOACH  2015 (KTN 6.11 sua)" xfId="6705"/>
    <cellStyle name="T_dtTL598G1._DT tieu hoc diem TDC ban Cho 28-02-09" xfId="6706"/>
    <cellStyle name="T_dtTL598G1._DT tieu hoc diem TDC ban Cho 28-02-09 2" xfId="6707"/>
    <cellStyle name="T_dtTL598G1._DT tieu hoc diem TDC ban Cho 28-02-09_BIEU KE HOACH  2015 (KTN 6.11 sua)" xfId="6708"/>
    <cellStyle name="T_dtTL598G1._DTTD chieng chan Tham lai 29-9-2009" xfId="6709"/>
    <cellStyle name="T_dtTL598G1._DTTD chieng chan Tham lai 29-9-2009 2" xfId="6710"/>
    <cellStyle name="T_dtTL598G1._DTTD chieng chan Tham lai 29-9-2009_BIEU KE HOACH  2015 (KTN 6.11 sua)" xfId="6711"/>
    <cellStyle name="T_dtTL598G1._GVL" xfId="6712"/>
    <cellStyle name="T_dtTL598G1._GVL 2" xfId="6713"/>
    <cellStyle name="T_dtTL598G1._GVL_BIEU KE HOACH  2015 (KTN 6.11 sua)" xfId="6714"/>
    <cellStyle name="T_dtTL598G1._Ke hoach 2010 (theo doi 11-8-2010)" xfId="6715"/>
    <cellStyle name="T_dtTL598G1._Ke hoach 2010 (theo doi 11-8-2010) 2" xfId="6716"/>
    <cellStyle name="T_dtTL598G1._Ke hoach 2010 (theo doi 11-8-2010)_BIEU KE HOACH  2015 (KTN 6.11 sua)" xfId="6717"/>
    <cellStyle name="T_dtTL598G1._ke hoach dau thau 30-6-2010" xfId="6718"/>
    <cellStyle name="T_dtTL598G1._ke hoach dau thau 30-6-2010 2" xfId="6719"/>
    <cellStyle name="T_dtTL598G1._ke hoach dau thau 30-6-2010_BIEU KE HOACH  2015 (KTN 6.11 sua)" xfId="6720"/>
    <cellStyle name="T_dtTL598G1._KH Von 2012 gui BKH 1" xfId="6721"/>
    <cellStyle name="T_dtTL598G1._KH Von 2012 gui BKH 1 2" xfId="6722"/>
    <cellStyle name="T_dtTL598G1._KH Von 2012 gui BKH 1_BIEU KE HOACH  2015 (KTN 6.11 sua)" xfId="6723"/>
    <cellStyle name="T_dtTL598G1._QD ke hoach dau thau" xfId="6724"/>
    <cellStyle name="T_dtTL598G1._QD ke hoach dau thau 2" xfId="6725"/>
    <cellStyle name="T_dtTL598G1._QD ke hoach dau thau_BIEU KE HOACH  2015 (KTN 6.11 sua)" xfId="6726"/>
    <cellStyle name="T_dtTL598G1._Tienluong" xfId="6727"/>
    <cellStyle name="T_dtTL598G1._Tienluong 2" xfId="6728"/>
    <cellStyle name="T_dtTL598G1._Tienluong_BIEU KE HOACH  2015 (KTN 6.11 sua)" xfId="6729"/>
    <cellStyle name="T_dtTL598G1._tinh toan hoang ha" xfId="6730"/>
    <cellStyle name="T_dtTL598G1._tinh toan hoang ha 2" xfId="6731"/>
    <cellStyle name="T_dtTL598G1._tinh toan hoang ha_BIEU KE HOACH  2015 (KTN 6.11 sua)" xfId="6732"/>
    <cellStyle name="T_dtTL598G1._Tong von ĐTPT" xfId="6733"/>
    <cellStyle name="T_dtTL598G1._Tong von ĐTPT 2" xfId="6734"/>
    <cellStyle name="T_dtTL598G1._Tong von ĐTPT_BIEU KE HOACH  2015 (KTN 6.11 sua)" xfId="6735"/>
    <cellStyle name="T_Du an khoi cong moi nam 2010" xfId="6736"/>
    <cellStyle name="T_Du an khoi cong moi nam 2010 2" xfId="6737"/>
    <cellStyle name="T_Du an khoi cong moi nam 2010_CT 134" xfId="6738"/>
    <cellStyle name="T_DU AN TKQH VA CHUAN BI DAU TU NAM 2007 sua ngay 9-11" xfId="6739"/>
    <cellStyle name="T_DU AN TKQH VA CHUAN BI DAU TU NAM 2007 sua ngay 9-11 2" xfId="6740"/>
    <cellStyle name="T_DU AN TKQH VA CHUAN BI DAU TU NAM 2007 sua ngay 9-11_Bieu mau danh muc du an thuoc CTMTQG nam 2008" xfId="6741"/>
    <cellStyle name="T_DU AN TKQH VA CHUAN BI DAU TU NAM 2007 sua ngay 9-11_Bieu mau danh muc du an thuoc CTMTQG nam 2008 2" xfId="6742"/>
    <cellStyle name="T_DU AN TKQH VA CHUAN BI DAU TU NAM 2007 sua ngay 9-11_Bieu mau danh muc du an thuoc CTMTQG nam 2008_CT 134" xfId="6743"/>
    <cellStyle name="T_DU AN TKQH VA CHUAN BI DAU TU NAM 2007 sua ngay 9-11_CT 134" xfId="6744"/>
    <cellStyle name="T_DU AN TKQH VA CHUAN BI DAU TU NAM 2007 sua ngay 9-11_Du an khoi cong moi nam 2010" xfId="6745"/>
    <cellStyle name="T_DU AN TKQH VA CHUAN BI DAU TU NAM 2007 sua ngay 9-11_Du an khoi cong moi nam 2010 2" xfId="6746"/>
    <cellStyle name="T_DU AN TKQH VA CHUAN BI DAU TU NAM 2007 sua ngay 9-11_Du an khoi cong moi nam 2010_CT 134" xfId="6747"/>
    <cellStyle name="T_DU AN TKQH VA CHUAN BI DAU TU NAM 2007 sua ngay 9-11_Ket qua phan bo von nam 2008" xfId="6748"/>
    <cellStyle name="T_DU AN TKQH VA CHUAN BI DAU TU NAM 2007 sua ngay 9-11_Ket qua phan bo von nam 2008 2" xfId="6749"/>
    <cellStyle name="T_DU AN TKQH VA CHUAN BI DAU TU NAM 2007 sua ngay 9-11_Ket qua phan bo von nam 2008_CT 134" xfId="6750"/>
    <cellStyle name="T_DU AN TKQH VA CHUAN BI DAU TU NAM 2007 sua ngay 9-11_KH XDCB_2008 lan 2 sua ngay 10-11" xfId="6751"/>
    <cellStyle name="T_DU AN TKQH VA CHUAN BI DAU TU NAM 2007 sua ngay 9-11_KH XDCB_2008 lan 2 sua ngay 10-11 2" xfId="6752"/>
    <cellStyle name="T_DU AN TKQH VA CHUAN BI DAU TU NAM 2007 sua ngay 9-11_KH XDCB_2008 lan 2 sua ngay 10-11_CT 134" xfId="6753"/>
    <cellStyle name="T_Du toan" xfId="6756"/>
    <cellStyle name="T_Du toan 2" xfId="6757"/>
    <cellStyle name="T_du toan dieu chinh  20-8-2006" xfId="6759"/>
    <cellStyle name="T_du toan dieu chinh  20-8-2006 2" xfId="6760"/>
    <cellStyle name="T_du toan dieu chinh  20-8-2006_BIEU KE HOACH  2015 (KTN 6.11 sua)" xfId="6761"/>
    <cellStyle name="T_du toan kho bac - Than Uyen" xfId="6762"/>
    <cellStyle name="T_du toan kho bac - Than Uyen_Bieu chi tieu KH 2014 (Huy-04-11)" xfId="6763"/>
    <cellStyle name="T_du toan kho bac - Than Uyen_Bieu chi tieu KH 2014 (Huy-04-11) 2" xfId="6764"/>
    <cellStyle name="T_du toan kho bac - Than Uyen_bieu ke hoach dau thau" xfId="6765"/>
    <cellStyle name="T_du toan kho bac - Than Uyen_bieu ke hoach dau thau 2" xfId="6766"/>
    <cellStyle name="T_du toan kho bac - Than Uyen_bieu ke hoach dau thau truong mam non SKH" xfId="6767"/>
    <cellStyle name="T_du toan kho bac - Than Uyen_bieu ke hoach dau thau truong mam non SKH 2" xfId="6768"/>
    <cellStyle name="T_du toan kho bac - Than Uyen_bieu ke hoach dau thau truong mam non SKH_BIEU KE HOACH  2015 (KTN 6.11 sua)" xfId="6769"/>
    <cellStyle name="T_du toan kho bac - Than Uyen_bieu ke hoach dau thau_BIEU KE HOACH  2015 (KTN 6.11 sua)" xfId="6770"/>
    <cellStyle name="T_du toan kho bac - Than Uyen_bieu tong hop lai kh von 2011 gui phong TH-KTDN" xfId="6771"/>
    <cellStyle name="T_du toan kho bac - Than Uyen_bieu tong hop lai kh von 2011 gui phong TH-KTDN 2" xfId="6772"/>
    <cellStyle name="T_du toan kho bac - Than Uyen_bieu tong hop lai kh von 2011 gui phong TH-KTDN_BIEU KE HOACH  2015 (KTN 6.11 sua)" xfId="6773"/>
    <cellStyle name="T_du toan kho bac - Than Uyen_Book1" xfId="6774"/>
    <cellStyle name="T_du toan kho bac - Than Uyen_Book1 2" xfId="6775"/>
    <cellStyle name="T_du toan kho bac - Than Uyen_Book1_BIEU KE HOACH  2015 (KTN 6.11 sua)" xfId="6776"/>
    <cellStyle name="T_du toan kho bac - Than Uyen_Book1_Ke hoach 2010 (theo doi 11-8-2010)" xfId="6777"/>
    <cellStyle name="T_du toan kho bac - Than Uyen_Book1_Ke hoach 2010 (theo doi 11-8-2010) 2" xfId="6778"/>
    <cellStyle name="T_du toan kho bac - Than Uyen_Book1_Ke hoach 2010 (theo doi 11-8-2010)_BIEU KE HOACH  2015 (KTN 6.11 sua)" xfId="6779"/>
    <cellStyle name="T_du toan kho bac - Than Uyen_Book1_ke hoach dau thau 30-6-2010" xfId="6780"/>
    <cellStyle name="T_du toan kho bac - Than Uyen_Book1_ke hoach dau thau 30-6-2010 2" xfId="6781"/>
    <cellStyle name="T_du toan kho bac - Than Uyen_Book1_ke hoach dau thau 30-6-2010_BIEU KE HOACH  2015 (KTN 6.11 sua)" xfId="6782"/>
    <cellStyle name="T_du toan kho bac - Than Uyen_Copy of KH PHAN BO VON ĐỐI ỨNG NAM 2011 (30 TY phuong án gop WB)" xfId="6783"/>
    <cellStyle name="T_du toan kho bac - Than Uyen_Copy of KH PHAN BO VON ĐỐI ỨNG NAM 2011 (30 TY phuong án gop WB) 2" xfId="6784"/>
    <cellStyle name="T_du toan kho bac - Than Uyen_Copy of KH PHAN BO VON ĐỐI ỨNG NAM 2011 (30 TY phuong án gop WB)_BIEU KE HOACH  2015 (KTN 6.11 sua)" xfId="6785"/>
    <cellStyle name="T_du toan kho bac - Than Uyen_DTTD chieng chan Tham lai 29-9-2009" xfId="6786"/>
    <cellStyle name="T_du toan kho bac - Than Uyen_DTTD chieng chan Tham lai 29-9-2009 2" xfId="6787"/>
    <cellStyle name="T_du toan kho bac - Than Uyen_DTTD chieng chan Tham lai 29-9-2009_BIEU KE HOACH  2015 (KTN 6.11 sua)" xfId="6788"/>
    <cellStyle name="T_du toan kho bac - Than Uyen_Du toan nuoc San Thang (GD2)" xfId="6790"/>
    <cellStyle name="T_du toan kho bac - Than Uyen_Du toan nuoc San Thang (GD2) 2" xfId="6791"/>
    <cellStyle name="T_du toan kho bac - Than Uyen_Du toan nuoc San Thang (GD2)_BIEU KE HOACH  2015 (KTN 6.11 sua)" xfId="6792"/>
    <cellStyle name="T_du toan kho bac - Than Uyen_dự toán 30a 2013" xfId="6789"/>
    <cellStyle name="T_du toan kho bac - Than Uyen_Ke hoach 2010 (theo doi 11-8-2010)" xfId="6793"/>
    <cellStyle name="T_du toan kho bac - Than Uyen_Ke hoach 2010 (theo doi 11-8-2010) 2" xfId="6794"/>
    <cellStyle name="T_du toan kho bac - Than Uyen_Ke hoach 2010 (theo doi 11-8-2010)_BIEU KE HOACH  2015 (KTN 6.11 sua)" xfId="6795"/>
    <cellStyle name="T_du toan kho bac - Than Uyen_ke hoach dau thau 30-6-2010" xfId="6796"/>
    <cellStyle name="T_du toan kho bac - Than Uyen_ke hoach dau thau 30-6-2010 2" xfId="6797"/>
    <cellStyle name="T_du toan kho bac - Than Uyen_ke hoach dau thau 30-6-2010_BIEU KE HOACH  2015 (KTN 6.11 sua)" xfId="6798"/>
    <cellStyle name="T_du toan kho bac - Than Uyen_KH Von 2012 gui BKH 1" xfId="6799"/>
    <cellStyle name="T_du toan kho bac - Than Uyen_KH Von 2012 gui BKH 1 2" xfId="6800"/>
    <cellStyle name="T_du toan kho bac - Than Uyen_KH Von 2012 gui BKH 1_BIEU KE HOACH  2015 (KTN 6.11 sua)" xfId="6801"/>
    <cellStyle name="T_du toan kho bac - Than Uyen_QD ke hoach dau thau" xfId="6802"/>
    <cellStyle name="T_du toan kho bac - Than Uyen_QD ke hoach dau thau 2" xfId="6803"/>
    <cellStyle name="T_du toan kho bac - Than Uyen_QD ke hoach dau thau_BIEU KE HOACH  2015 (KTN 6.11 sua)" xfId="6804"/>
    <cellStyle name="T_du toan kho bac - Than Uyen_Ra soat KH von 2011 (Huy-11-11-11)" xfId="6805"/>
    <cellStyle name="T_du toan kho bac - Than Uyen_Ra soat KH von 2011 (Huy-11-11-11) 2" xfId="6806"/>
    <cellStyle name="T_du toan kho bac - Than Uyen_Ra soat KH von 2011 (Huy-11-11-11)_BIEU KE HOACH  2015 (KTN 6.11 sua)" xfId="6807"/>
    <cellStyle name="T_du toan kho bac - Than Uyen_tinh toan hoang ha" xfId="6808"/>
    <cellStyle name="T_du toan kho bac - Than Uyen_tinh toan hoang ha 2" xfId="6809"/>
    <cellStyle name="T_du toan kho bac - Than Uyen_tinh toan hoang ha_BIEU KE HOACH  2015 (KTN 6.11 sua)" xfId="6810"/>
    <cellStyle name="T_du toan kho bac - Than Uyen_Tong von ĐTPT" xfId="6811"/>
    <cellStyle name="T_du toan kho bac - Than Uyen_Tong von ĐTPT 2" xfId="6812"/>
    <cellStyle name="T_du toan kho bac - Than Uyen_Tong von ĐTPT_BIEU KE HOACH  2015 (KTN 6.11 sua)" xfId="6813"/>
    <cellStyle name="T_du toan kho bac - Than Uyen_Viec Huy dang lam" xfId="6814"/>
    <cellStyle name="T_du toan kho bac - Than Uyen_Viec Huy dang lam_CT 134" xfId="6815"/>
    <cellStyle name="T_Du toan nuoc San Thang (GD2)" xfId="6816"/>
    <cellStyle name="T_Du toan nuoc San Thang (GD2) 2" xfId="6817"/>
    <cellStyle name="T_Du toan nuoc San Thang (GD2)_BIEU KE HOACH  2015 (KTN 6.11 sua)" xfId="6818"/>
    <cellStyle name="T_Du toan tham dinh (NSH Ban Moi)" xfId="6819"/>
    <cellStyle name="T_Du toan tham dinh (NSH Ban Moi) 2" xfId="6820"/>
    <cellStyle name="T_Du toan tham dinh (NSH Ban Moi)_CT 134" xfId="6821"/>
    <cellStyle name="T_Du toan tham dinh (NSH Ban Moi)_GVL" xfId="6822"/>
    <cellStyle name="T_Du toan tham dinh (NSH Ban Moi)_GVL 2" xfId="6823"/>
    <cellStyle name="T_Du toan tham dinh (NSH Ban Moi)_GVL_BIEU KE HOACH  2015 (KTN 6.11 sua)" xfId="6824"/>
    <cellStyle name="T_Du toan_BIEU KE HOACH  2015 (KTN 6.11 sua)" xfId="6825"/>
    <cellStyle name="T_DU THAO BCKT LChâu" xfId="6755"/>
    <cellStyle name="T_DuToan92009Luong650" xfId="6826"/>
    <cellStyle name="T_DuToan92009Luong650 2" xfId="6827"/>
    <cellStyle name="T_DuToan92009Luong650_CT 134" xfId="6828"/>
    <cellStyle name="T_dutoanthuyloinamha" xfId="6829"/>
    <cellStyle name="T_dutoanthuyloinamha 2" xfId="6830"/>
    <cellStyle name="T_dutoanthuyloinamha_BIEU KE HOACH  2015 (KTN 6.11 sua)" xfId="6831"/>
    <cellStyle name="T_Dự kiến danh mục đầu tư NTM năm 2015" xfId="6754"/>
    <cellStyle name="T_dự toán 30a 2013" xfId="6758"/>
    <cellStyle name="T_form ton kho CK 2 tuan 8" xfId="6832"/>
    <cellStyle name="T_form ton kho CK 2 tuan 8 2" xfId="6833"/>
    <cellStyle name="T_form ton kho CK 2 tuan 8_CT 134" xfId="6834"/>
    <cellStyle name="T_Gui Phai TTra TRUONG PTTH Ka Lang Hieu bo+Phu 17-8-09-" xfId="6835"/>
    <cellStyle name="T_GVL" xfId="6836"/>
    <cellStyle name="T_GVL 2" xfId="6837"/>
    <cellStyle name="T_GVL_BIEU KE HOACH  2015 (KTN 6.11 sua)" xfId="6838"/>
    <cellStyle name="T_HD TT1" xfId="6839"/>
    <cellStyle name="T_HD TT1 2" xfId="6840"/>
    <cellStyle name="T_HD TT1_BIEU KE HOACH  2015 (KTN 6.11 sua)" xfId="6841"/>
    <cellStyle name="T_Ho van xa khi" xfId="6842"/>
    <cellStyle name="T_Ho van xa khi 2" xfId="6843"/>
    <cellStyle name="T_Ho van xa khi_BIEU KE HOACH  2015 (KTN 6.11 sua)" xfId="6844"/>
    <cellStyle name="T_Ho van xa khi_bieu ke hoach dau thau" xfId="6845"/>
    <cellStyle name="T_Ho van xa khi_bieu ke hoach dau thau 2" xfId="6846"/>
    <cellStyle name="T_Ho van xa khi_bieu ke hoach dau thau truong mam non SKH" xfId="6847"/>
    <cellStyle name="T_Ho van xa khi_bieu ke hoach dau thau truong mam non SKH 2" xfId="6848"/>
    <cellStyle name="T_Ho van xa khi_bieu ke hoach dau thau truong mam non SKH_BIEU KE HOACH  2015 (KTN 6.11 sua)" xfId="6849"/>
    <cellStyle name="T_Ho van xa khi_bieu ke hoach dau thau_BIEU KE HOACH  2015 (KTN 6.11 sua)" xfId="6850"/>
    <cellStyle name="T_Ho van xa khi_Book1" xfId="6851"/>
    <cellStyle name="T_Ho van xa khi_Book1 2" xfId="6852"/>
    <cellStyle name="T_Ho van xa khi_Book1_BIEU KE HOACH  2015 (KTN 6.11 sua)" xfId="6853"/>
    <cellStyle name="T_Ho van xa khi_DTTD chieng chan Tham lai 29-9-2009" xfId="6854"/>
    <cellStyle name="T_Ho van xa khi_DTTD chieng chan Tham lai 29-9-2009 2" xfId="6855"/>
    <cellStyle name="T_Ho van xa khi_DTTD chieng chan Tham lai 29-9-2009_BIEU KE HOACH  2015 (KTN 6.11 sua)" xfId="6856"/>
    <cellStyle name="T_Ho van xa khi_Ke hoach 2010 (theo doi 11-8-2010)" xfId="6857"/>
    <cellStyle name="T_Ho van xa khi_Ke hoach 2010 (theo doi 11-8-2010) 2" xfId="6858"/>
    <cellStyle name="T_Ho van xa khi_Ke hoach 2010 (theo doi 11-8-2010)_BIEU KE HOACH  2015 (KTN 6.11 sua)" xfId="6859"/>
    <cellStyle name="T_Ho van xa khi_ke hoach dau thau 30-6-2010" xfId="6860"/>
    <cellStyle name="T_Ho van xa khi_ke hoach dau thau 30-6-2010 2" xfId="6861"/>
    <cellStyle name="T_Ho van xa khi_ke hoach dau thau 30-6-2010_BIEU KE HOACH  2015 (KTN 6.11 sua)" xfId="6862"/>
    <cellStyle name="T_Ho van xa khi_QD ke hoach dau thau" xfId="6863"/>
    <cellStyle name="T_Ho van xa khi_QD ke hoach dau thau 2" xfId="6864"/>
    <cellStyle name="T_Ho van xa khi_QD ke hoach dau thau_BIEU KE HOACH  2015 (KTN 6.11 sua)" xfId="6865"/>
    <cellStyle name="T_Ho van xa khi_tinh toan hoang ha" xfId="6866"/>
    <cellStyle name="T_Ho van xa khi_tinh toan hoang ha 2" xfId="6867"/>
    <cellStyle name="T_Ho van xa khi_tinh toan hoang ha_BIEU KE HOACH  2015 (KTN 6.11 sua)" xfId="6868"/>
    <cellStyle name="T_HoSo_THCS_T91.xlsDTNT" xfId="6869"/>
    <cellStyle name="T_HoSo_THCS_T91.xlsDTNT 2" xfId="6870"/>
    <cellStyle name="T_HoSo_THCS_T91.xlsDTNT_BIEU KE HOACH  2015 (KTN 6.11 sua)" xfId="6871"/>
    <cellStyle name="T_hothamdinh" xfId="6872"/>
    <cellStyle name="T_Ke hoach KTXH  nam 2009_PKT thang 11 nam 2008" xfId="6873"/>
    <cellStyle name="T_Ke hoach KTXH  nam 2009_PKT thang 11 nam 2008 2" xfId="6874"/>
    <cellStyle name="T_Ke hoach KTXH  nam 2009_PKT thang 11 nam 2008_CT 134" xfId="6875"/>
    <cellStyle name="T_Ke khai di Thanh Hoa" xfId="6876"/>
    <cellStyle name="T_Ket qua dau thau" xfId="6877"/>
    <cellStyle name="T_Ket qua dau thau 2" xfId="6878"/>
    <cellStyle name="T_Ket qua dau thau_CT 134" xfId="6879"/>
    <cellStyle name="T_Ket qua phan bo von nam 2008" xfId="6880"/>
    <cellStyle name="T_Ket qua phan bo von nam 2008 2" xfId="6881"/>
    <cellStyle name="T_Ket qua phan bo von nam 2008_CT 134" xfId="6882"/>
    <cellStyle name="T_KL san nen Phieng Ot" xfId="6967"/>
    <cellStyle name="T_KL san nen Phieng Ot 2" xfId="6968"/>
    <cellStyle name="T_KL san nen Phieng Ot_BIEU KE HOACH  2015 (KTN 6.11 sua)" xfId="6969"/>
    <cellStyle name="T_Kldao dap" xfId="6970"/>
    <cellStyle name="T_Kldao dap 2" xfId="6971"/>
    <cellStyle name="T_Kldao dap_Bao cao TPCP" xfId="6972"/>
    <cellStyle name="T_Kldao dap_Bao cao TPCP 2" xfId="6973"/>
    <cellStyle name="T_Kldao dap_Bao cao TPCP_BIEU KE HOACH  2015 (KTN 6.11 sua)" xfId="6974"/>
    <cellStyle name="T_Kldao dap_BIEU KE HOACH  2015 (KTN 6.11 sua)" xfId="6975"/>
    <cellStyle name="T_Kldao dap_Book1" xfId="6976"/>
    <cellStyle name="T_Kldao dap_Book1 2" xfId="6977"/>
    <cellStyle name="T_Kldao dap_Book1_Bao cao TPCP" xfId="6978"/>
    <cellStyle name="T_Kldao dap_Book1_Bao cao TPCP 2" xfId="6979"/>
    <cellStyle name="T_Kldao dap_Book1_Bao cao TPCP_CT 134" xfId="6980"/>
    <cellStyle name="T_Kldao dap_Book1_BIEU KE HOACH  2015 (KTN 6.11 sua)" xfId="6981"/>
    <cellStyle name="T_Kldao dap_GVL" xfId="6982"/>
    <cellStyle name="T_Kldao dap_GVL 2" xfId="6983"/>
    <cellStyle name="T_Kldao dap_GVL_BIEU KE HOACH  2015 (KTN 6.11 sua)" xfId="6984"/>
    <cellStyle name="T_Kldao dap_Ke hoach 2010 (theo doi 11-8-2010)" xfId="6985"/>
    <cellStyle name="T_Kldao dap_Ke hoach 2010 (theo doi 11-8-2010) 2" xfId="6986"/>
    <cellStyle name="T_Kldao dap_Ke hoach 2010 (theo doi 11-8-2010)_CT 134" xfId="6987"/>
    <cellStyle name="T_KTOANKSAT" xfId="6988"/>
    <cellStyle name="T_KTOANKSAT 2" xfId="6989"/>
    <cellStyle name="T_KTOANKSAT_BIEU KE HOACH  2015 (KTN 6.11 sua)" xfId="6990"/>
    <cellStyle name="T_KH Von 2012 gui BKH 2" xfId="6883"/>
    <cellStyle name="T_KH Von 2012 gui BKH 2 2" xfId="6884"/>
    <cellStyle name="T_KH Von 2012 gui BKH 2_BIEU KE HOACH  2015 (KTN 6.11 sua)" xfId="6885"/>
    <cellStyle name="T_KH XDCB_2008 lan 2 sua ngay 10-11" xfId="6886"/>
    <cellStyle name="T_KH XDCB_2008 lan 2 sua ngay 10-11 2" xfId="6887"/>
    <cellStyle name="T_KH XDCB_2008 lan 2 sua ngay 10-11_CT 134" xfId="6888"/>
    <cellStyle name="T_Khao satD1" xfId="6889"/>
    <cellStyle name="T_Khao satD1 2" xfId="6890"/>
    <cellStyle name="T_Khao satD1_BIEU KE HOACH  2015 (KTN 6.11 sua)" xfId="6891"/>
    <cellStyle name="T_Khao satD1_bieu ke hoach dau thau" xfId="6892"/>
    <cellStyle name="T_Khao satD1_bieu ke hoach dau thau 2" xfId="6893"/>
    <cellStyle name="T_Khao satD1_bieu ke hoach dau thau truong mam non SKH" xfId="6894"/>
    <cellStyle name="T_Khao satD1_bieu ke hoach dau thau truong mam non SKH 2" xfId="6895"/>
    <cellStyle name="T_Khao satD1_bieu ke hoach dau thau truong mam non SKH_BIEU KE HOACH  2015 (KTN 6.11 sua)" xfId="6896"/>
    <cellStyle name="T_Khao satD1_bieu ke hoach dau thau_BIEU KE HOACH  2015 (KTN 6.11 sua)" xfId="6897"/>
    <cellStyle name="T_Khao satD1_bieu tong hop lai kh von 2011 gui phong TH-KTDN" xfId="6898"/>
    <cellStyle name="T_Khao satD1_bieu tong hop lai kh von 2011 gui phong TH-KTDN 2" xfId="6899"/>
    <cellStyle name="T_Khao satD1_bieu tong hop lai kh von 2011 gui phong TH-KTDN_BIEU KE HOACH  2015 (KTN 6.11 sua)" xfId="6900"/>
    <cellStyle name="T_Khao satD1_Book1" xfId="6901"/>
    <cellStyle name="T_Khao satD1_Book1 2" xfId="6902"/>
    <cellStyle name="T_Khao satD1_Book1_BIEU KE HOACH  2015 (KTN 6.11 sua)" xfId="6903"/>
    <cellStyle name="T_Khao satD1_Book1_Ke hoach 2010 (theo doi 11-8-2010)" xfId="6904"/>
    <cellStyle name="T_Khao satD1_Book1_Ke hoach 2010 (theo doi 11-8-2010) 2" xfId="6905"/>
    <cellStyle name="T_Khao satD1_Book1_Ke hoach 2010 (theo doi 11-8-2010)_CT 134" xfId="6906"/>
    <cellStyle name="T_Khao satD1_Copy of KH PHAN BO VON ĐỐI ỨNG NAM 2011 (30 TY phuong án gop WB)" xfId="6907"/>
    <cellStyle name="T_Khao satD1_Copy of KH PHAN BO VON ĐỐI ỨNG NAM 2011 (30 TY phuong án gop WB) 2" xfId="6908"/>
    <cellStyle name="T_Khao satD1_Copy of KH PHAN BO VON ĐỐI ỨNG NAM 2011 (30 TY phuong án gop WB)_BIEU KE HOACH  2015 (KTN 6.11 sua)" xfId="6909"/>
    <cellStyle name="T_Khao satD1_DT tieu hoc diem TDC ban Cho 28-02-09" xfId="6910"/>
    <cellStyle name="T_Khao satD1_DT tieu hoc diem TDC ban Cho 28-02-09 2" xfId="6911"/>
    <cellStyle name="T_Khao satD1_DT tieu hoc diem TDC ban Cho 28-02-09_BIEU KE HOACH  2015 (KTN 6.11 sua)" xfId="6912"/>
    <cellStyle name="T_Khao satD1_DTTD chieng chan Tham lai 29-9-2009" xfId="6913"/>
    <cellStyle name="T_Khao satD1_DTTD chieng chan Tham lai 29-9-2009 2" xfId="6914"/>
    <cellStyle name="T_Khao satD1_DTTD chieng chan Tham lai 29-9-2009_BIEU KE HOACH  2015 (KTN 6.11 sua)" xfId="6915"/>
    <cellStyle name="T_Khao satD1_GVL" xfId="6916"/>
    <cellStyle name="T_Khao satD1_GVL 2" xfId="6917"/>
    <cellStyle name="T_Khao satD1_GVL_BIEU KE HOACH  2015 (KTN 6.11 sua)" xfId="6918"/>
    <cellStyle name="T_Khao satD1_Ke hoach 2010 (theo doi 11-8-2010)" xfId="6919"/>
    <cellStyle name="T_Khao satD1_Ke hoach 2010 (theo doi 11-8-2010) 2" xfId="6920"/>
    <cellStyle name="T_Khao satD1_Ke hoach 2010 (theo doi 11-8-2010)_BIEU KE HOACH  2015 (KTN 6.11 sua)" xfId="6921"/>
    <cellStyle name="T_Khao satD1_ke hoach dau thau 30-6-2010" xfId="6922"/>
    <cellStyle name="T_Khao satD1_ke hoach dau thau 30-6-2010 2" xfId="6923"/>
    <cellStyle name="T_Khao satD1_ke hoach dau thau 30-6-2010_BIEU KE HOACH  2015 (KTN 6.11 sua)" xfId="6924"/>
    <cellStyle name="T_Khao satD1_KH Von 2012 gui BKH 1" xfId="6925"/>
    <cellStyle name="T_Khao satD1_KH Von 2012 gui BKH 1 2" xfId="6926"/>
    <cellStyle name="T_Khao satD1_KH Von 2012 gui BKH 1_BIEU KE HOACH  2015 (KTN 6.11 sua)" xfId="6927"/>
    <cellStyle name="T_Khao satD1_QD ke hoach dau thau" xfId="6928"/>
    <cellStyle name="T_Khao satD1_QD ke hoach dau thau 2" xfId="6929"/>
    <cellStyle name="T_Khao satD1_QD ke hoach dau thau_BIEU KE HOACH  2015 (KTN 6.11 sua)" xfId="6930"/>
    <cellStyle name="T_Khao satD1_Tienluong" xfId="6931"/>
    <cellStyle name="T_Khao satD1_Tienluong 2" xfId="6932"/>
    <cellStyle name="T_Khao satD1_Tienluong_BIEU KE HOACH  2015 (KTN 6.11 sua)" xfId="6933"/>
    <cellStyle name="T_Khao satD1_tinh toan hoang ha" xfId="6934"/>
    <cellStyle name="T_Khao satD1_tinh toan hoang ha 2" xfId="6935"/>
    <cellStyle name="T_Khao satD1_tinh toan hoang ha_BIEU KE HOACH  2015 (KTN 6.11 sua)" xfId="6936"/>
    <cellStyle name="T_Khao satD1_Tong von ĐTPT" xfId="6937"/>
    <cellStyle name="T_Khao satD1_Tong von ĐTPT 2" xfId="6938"/>
    <cellStyle name="T_Khao satD1_Tong von ĐTPT_BIEU KE HOACH  2015 (KTN 6.11 sua)" xfId="6939"/>
    <cellStyle name="T_Khoi luong §­êng èng" xfId="6940"/>
    <cellStyle name="T_Khoi luong §­êng èng 2" xfId="6941"/>
    <cellStyle name="T_Khoi luong §­êng èng_BIEU KE HOACH  2015 (KTN 6.11 sua)" xfId="6942"/>
    <cellStyle name="T_Khoi luong §­êng èng_bieu ke hoach dau thau" xfId="6943"/>
    <cellStyle name="T_Khoi luong §­êng èng_bieu ke hoach dau thau 2" xfId="6944"/>
    <cellStyle name="T_Khoi luong §­êng èng_bieu ke hoach dau thau truong mam non SKH" xfId="6945"/>
    <cellStyle name="T_Khoi luong §­êng èng_bieu ke hoach dau thau truong mam non SKH 2" xfId="6946"/>
    <cellStyle name="T_Khoi luong §­êng èng_bieu ke hoach dau thau truong mam non SKH_BIEU KE HOACH  2015 (KTN 6.11 sua)" xfId="6947"/>
    <cellStyle name="T_Khoi luong §­êng èng_bieu ke hoach dau thau_BIEU KE HOACH  2015 (KTN 6.11 sua)" xfId="6948"/>
    <cellStyle name="T_Khoi luong §­êng èng_Book1" xfId="6949"/>
    <cellStyle name="T_Khoi luong §­êng èng_Book1 2" xfId="6950"/>
    <cellStyle name="T_Khoi luong §­êng èng_Book1_BIEU KE HOACH  2015 (KTN 6.11 sua)" xfId="6951"/>
    <cellStyle name="T_Khoi luong §­êng èng_DTTD chieng chan Tham lai 29-9-2009" xfId="6952"/>
    <cellStyle name="T_Khoi luong §­êng èng_DTTD chieng chan Tham lai 29-9-2009 2" xfId="6953"/>
    <cellStyle name="T_Khoi luong §­êng èng_DTTD chieng chan Tham lai 29-9-2009_BIEU KE HOACH  2015 (KTN 6.11 sua)" xfId="6954"/>
    <cellStyle name="T_Khoi luong §­êng èng_Ke hoach 2010 (theo doi 11-8-2010)" xfId="6955"/>
    <cellStyle name="T_Khoi luong §­êng èng_Ke hoach 2010 (theo doi 11-8-2010) 2" xfId="6956"/>
    <cellStyle name="T_Khoi luong §­êng èng_Ke hoach 2010 (theo doi 11-8-2010)_BIEU KE HOACH  2015 (KTN 6.11 sua)" xfId="6957"/>
    <cellStyle name="T_Khoi luong §­êng èng_ke hoach dau thau 30-6-2010" xfId="6958"/>
    <cellStyle name="T_Khoi luong §­êng èng_ke hoach dau thau 30-6-2010 2" xfId="6959"/>
    <cellStyle name="T_Khoi luong §­êng èng_ke hoach dau thau 30-6-2010_BIEU KE HOACH  2015 (KTN 6.11 sua)" xfId="6960"/>
    <cellStyle name="T_Khoi luong §­êng èng_QD ke hoach dau thau" xfId="6961"/>
    <cellStyle name="T_Khoi luong §­êng èng_QD ke hoach dau thau 2" xfId="6962"/>
    <cellStyle name="T_Khoi luong §­êng èng_QD ke hoach dau thau_BIEU KE HOACH  2015 (KTN 6.11 sua)" xfId="6963"/>
    <cellStyle name="T_Khoi luong §­êng èng_tinh toan hoang ha" xfId="6964"/>
    <cellStyle name="T_Khoi luong §­êng èng_tinh toan hoang ha 2" xfId="6965"/>
    <cellStyle name="T_Khoi luong §­êng èng_tinh toan hoang ha_BIEU KE HOACH  2015 (KTN 6.11 sua)" xfId="6966"/>
    <cellStyle name="T_Luy ke thang 1.2016 lai chau" xfId="6991"/>
    <cellStyle name="T_MACRO DIR-PTVT-07" xfId="6992"/>
    <cellStyle name="T_MACRO DIR-PTVT-07 2" xfId="6993"/>
    <cellStyle name="T_MACRO DIR-PTVT-07_BIEU KE HOACH  2015 (KTN 6.11 sua)" xfId="6994"/>
    <cellStyle name="T_MACRO DIR-PTVT-07_GVL" xfId="6995"/>
    <cellStyle name="T_MACRO DIR-PTVT-07_GVL 2" xfId="6996"/>
    <cellStyle name="T_MACRO DIR-PTVT-07_GVL_BIEU KE HOACH  2015 (KTN 6.11 sua)" xfId="6997"/>
    <cellStyle name="T_MACRO DIR-PTVT-07_Ke hoach 2010 (theo doi 11-8-2010)" xfId="6998"/>
    <cellStyle name="T_MACRO DIR-PTVT-07_Ke hoach 2010 (theo doi 11-8-2010) 2" xfId="6999"/>
    <cellStyle name="T_MACRO DIR-PTVT-07_Ke hoach 2010 (theo doi 11-8-2010)_CT 134" xfId="7000"/>
    <cellStyle name="T_Me_Tri_6_07" xfId="7001"/>
    <cellStyle name="T_Me_Tri_6_07 2" xfId="7002"/>
    <cellStyle name="T_Me_Tri_6_07_BIEU KE HOACH  2015 (KTN 6.11 sua)" xfId="7003"/>
    <cellStyle name="T_N2 thay dat (N1-1)" xfId="7004"/>
    <cellStyle name="T_N2 thay dat (N1-1) 2" xfId="7005"/>
    <cellStyle name="T_N2 thay dat (N1-1)_BIEU KE HOACH  2015 (KTN 6.11 sua)" xfId="7006"/>
    <cellStyle name="T_NPP Khanh Vinh Thai Nguyen - BC KTTB_CTrinh_TB__20_loc__Milk_Yomilk_CK1" xfId="7010"/>
    <cellStyle name="T_NPP Khanh Vinh Thai Nguyen - BC KTTB_CTrinh_TB__20_loc__Milk_Yomilk_CK1 2" xfId="7011"/>
    <cellStyle name="T_NPP Khanh Vinh Thai Nguyen - BC KTTB_CTrinh_TB__20_loc__Milk_Yomilk_CK1_CT 134" xfId="7012"/>
    <cellStyle name="T_Nha lop hoc 8 P" xfId="7007"/>
    <cellStyle name="T_Nha lop hoc 8 P 2" xfId="7008"/>
    <cellStyle name="T_Nha lop hoc 8 P_BIEU KE HOACH  2015 (KTN 6.11 sua)" xfId="7009"/>
    <cellStyle name="T_Phan tich vat tu" xfId="7013"/>
    <cellStyle name="T_Phan tich vat tu 2" xfId="7014"/>
    <cellStyle name="T_Phan tich vat tu_BIEU KE HOACH  2015 (KTN 6.11 sua)" xfId="7015"/>
    <cellStyle name="T_Phuong an can doi nam 2008" xfId="7016"/>
    <cellStyle name="T_Phuong an can doi nam 2008 2" xfId="7017"/>
    <cellStyle name="T_Phuong an can doi nam 2008_CT 134" xfId="7018"/>
    <cellStyle name="T_QT di chuyen ca phe" xfId="7019"/>
    <cellStyle name="T_QT di chuyen ca phe 2" xfId="7020"/>
    <cellStyle name="T_QT di chuyen ca phe_dự toán 30a 2013" xfId="7021"/>
    <cellStyle name="T_QT di chuyen ca phe_KH 2014" xfId="7022"/>
    <cellStyle name="T_QT di chuyen ca phe_Ra soat KH von 2011 (Huy-11-11-11)" xfId="7023"/>
    <cellStyle name="T_QT di chuyen ca phe_Ra soat KH von 2011 (Huy-11-11-11) 2" xfId="7024"/>
    <cellStyle name="T_QT di chuyen ca phe_Ra soat KH von 2011 (Huy-11-11-11)_BIEU KE HOACH  2015 (KTN 6.11 sua)" xfId="7025"/>
    <cellStyle name="T_QT di chuyen ca phe_Viec Huy dang lam" xfId="7026"/>
    <cellStyle name="T_QT di chuyen ca phe_Viec Huy dang lam_CT 134" xfId="7027"/>
    <cellStyle name="T_Ra soat KH von 2011 (Huy-11-11-11)" xfId="7028"/>
    <cellStyle name="T_Ra soat KH von 2011 (Huy-11-11-11) 2" xfId="7029"/>
    <cellStyle name="T_Ra soat KH von 2011 (Huy-11-11-11)_BIEU KE HOACH  2015 (KTN 6.11 sua)" xfId="7030"/>
    <cellStyle name="T_San Nen TDC P.Ot.suaxls" xfId="7031"/>
    <cellStyle name="T_San Nen TDC P.Ot.suaxls 2" xfId="7032"/>
    <cellStyle name="T_San Nen TDC P.Ot.suaxls_BIEU KE HOACH  2015 (KTN 6.11 sua)" xfId="7033"/>
    <cellStyle name="T_Seagame(BTL)" xfId="7034"/>
    <cellStyle name="T_Sheet1" xfId="7035"/>
    <cellStyle name="T_Sheet1 2" xfId="7036"/>
    <cellStyle name="T_Sheet1 2 2" xfId="7037"/>
    <cellStyle name="T_Sheet1_1" xfId="7038"/>
    <cellStyle name="T_Sheet1_1 2" xfId="7039"/>
    <cellStyle name="T_Sheet1_CT 134" xfId="7040"/>
    <cellStyle name="T_Sheet1_StartUp" xfId="7041"/>
    <cellStyle name="T_Sheet1_StartUp 2" xfId="7042"/>
    <cellStyle name="T_Sheet2" xfId="7043"/>
    <cellStyle name="T_Sheet2 2" xfId="7044"/>
    <cellStyle name="T_Sheet2_BIEU KE HOACH  2015 (KTN 6.11 sua)" xfId="7045"/>
    <cellStyle name="T_Sheet2_bieu tong hop lai kh von 2011 gui phong TH-KTDN" xfId="7046"/>
    <cellStyle name="T_Sheet2_bieu tong hop lai kh von 2011 gui phong TH-KTDN 2" xfId="7047"/>
    <cellStyle name="T_Sheet2_bieu tong hop lai kh von 2011 gui phong TH-KTDN_CT 134" xfId="7048"/>
    <cellStyle name="T_Sheet2_Copy of KH PHAN BO VON ĐỐI ỨNG NAM 2011 (30 TY phuong án gop WB)" xfId="7049"/>
    <cellStyle name="T_Sheet2_Copy of KH PHAN BO VON ĐỐI ỨNG NAM 2011 (30 TY phuong án gop WB) 2" xfId="7050"/>
    <cellStyle name="T_Sheet2_Copy of KH PHAN BO VON ĐỐI ỨNG NAM 2011 (30 TY phuong án gop WB)_CT 134" xfId="7051"/>
    <cellStyle name="T_Sheet2_GVL" xfId="7052"/>
    <cellStyle name="T_Sheet2_GVL 2" xfId="7053"/>
    <cellStyle name="T_Sheet2_GVL_BIEU KE HOACH  2015 (KTN 6.11 sua)" xfId="7054"/>
    <cellStyle name="T_Sheet2_KH Von 2012 gui BKH 1" xfId="7055"/>
    <cellStyle name="T_Sheet2_KH Von 2012 gui BKH 1 2" xfId="7056"/>
    <cellStyle name="T_Sheet2_KH Von 2012 gui BKH 1_CT 134" xfId="7057"/>
    <cellStyle name="T_Sheet2_Tong von ĐTPT" xfId="7058"/>
    <cellStyle name="T_Sheet2_Tong von ĐTPT 2" xfId="7059"/>
    <cellStyle name="T_Sheet2_Tong von ĐTPT_BIEU KE HOACH  2015 (KTN 6.11 sua)" xfId="7060"/>
    <cellStyle name="T_Sin Chai" xfId="7061"/>
    <cellStyle name="T_Sin Chai 2" xfId="7062"/>
    <cellStyle name="T_Sin Chai_BIEU KE HOACH  2015 (KTN 6.11 sua)" xfId="7063"/>
    <cellStyle name="T_Sin Chai_GVL" xfId="7064"/>
    <cellStyle name="T_Sin Chai_GVL 2" xfId="7065"/>
    <cellStyle name="T_Sin Chai_GVL_BIEU KE HOACH  2015 (KTN 6.11 sua)" xfId="7066"/>
    <cellStyle name="T_Sin Chai_Ke hoach 2010 (theo doi 11-8-2010)" xfId="7067"/>
    <cellStyle name="T_Sin Chai_Ke hoach 2010 (theo doi 11-8-2010) 2" xfId="7068"/>
    <cellStyle name="T_Sin Chai_Ke hoach 2010 (theo doi 11-8-2010)_CT 134" xfId="7069"/>
    <cellStyle name="T_So GTVT" xfId="7070"/>
    <cellStyle name="T_So GTVT 2" xfId="7071"/>
    <cellStyle name="T_So GTVT_CT 134" xfId="7072"/>
    <cellStyle name="T_StartUp" xfId="7073"/>
    <cellStyle name="T_sua chua cham trung bay  mien Bac" xfId="7074"/>
    <cellStyle name="T_sua chua cham trung bay  mien Bac 2" xfId="7075"/>
    <cellStyle name="T_sua chua cham trung bay  mien Bac_CT 134" xfId="7076"/>
    <cellStyle name="T_SUA NGAY 17_7 IN" xfId="7077"/>
    <cellStyle name="T_TDT + duong(8-5-07)" xfId="7078"/>
    <cellStyle name="T_TDT + duong(8-5-07) 2" xfId="7079"/>
    <cellStyle name="T_TDT + duong(8-5-07)_BIEU KE HOACH  2015 (KTN 6.11 sua)" xfId="7080"/>
    <cellStyle name="T_tien luong" xfId="7177"/>
    <cellStyle name="T_Tien luong chuan 01" xfId="7178"/>
    <cellStyle name="T_tien2004" xfId="7179"/>
    <cellStyle name="T_tien2004 2" xfId="7180"/>
    <cellStyle name="T_tien2004_BIEU KE HOACH  2015 (KTN 6.11 sua)" xfId="7181"/>
    <cellStyle name="T_tien2004_bieu ke hoach dau thau" xfId="7182"/>
    <cellStyle name="T_tien2004_bieu ke hoach dau thau 2" xfId="7183"/>
    <cellStyle name="T_tien2004_bieu ke hoach dau thau truong mam non SKH" xfId="7184"/>
    <cellStyle name="T_tien2004_bieu ke hoach dau thau truong mam non SKH 2" xfId="7185"/>
    <cellStyle name="T_tien2004_bieu ke hoach dau thau truong mam non SKH_BIEU KE HOACH  2015 (KTN 6.11 sua)" xfId="7186"/>
    <cellStyle name="T_tien2004_bieu ke hoach dau thau_BIEU KE HOACH  2015 (KTN 6.11 sua)" xfId="7187"/>
    <cellStyle name="T_tien2004_bieu tong hop lai kh von 2011 gui phong TH-KTDN" xfId="7188"/>
    <cellStyle name="T_tien2004_bieu tong hop lai kh von 2011 gui phong TH-KTDN 2" xfId="7189"/>
    <cellStyle name="T_tien2004_bieu tong hop lai kh von 2011 gui phong TH-KTDN_BIEU KE HOACH  2015 (KTN 6.11 sua)" xfId="7190"/>
    <cellStyle name="T_tien2004_Book1" xfId="7191"/>
    <cellStyle name="T_tien2004_Book1 2" xfId="7192"/>
    <cellStyle name="T_tien2004_Book1_BIEU KE HOACH  2015 (KTN 6.11 sua)" xfId="7193"/>
    <cellStyle name="T_tien2004_Book1_Ke hoach 2010 (theo doi 11-8-2010)" xfId="7194"/>
    <cellStyle name="T_tien2004_Book1_Ke hoach 2010 (theo doi 11-8-2010) 2" xfId="8661"/>
    <cellStyle name="T_tien2004_Book1_Ke hoach 2010 (theo doi 11-8-2010)_CT 134" xfId="7195"/>
    <cellStyle name="T_tien2004_Copy of KH PHAN BO VON ĐỐI ỨNG NAM 2011 (30 TY phuong án gop WB)" xfId="7196"/>
    <cellStyle name="T_tien2004_Copy of KH PHAN BO VON ĐỐI ỨNG NAM 2011 (30 TY phuong án gop WB) 2" xfId="7197"/>
    <cellStyle name="T_tien2004_Copy of KH PHAN BO VON ĐỐI ỨNG NAM 2011 (30 TY phuong án gop WB)_BIEU KE HOACH  2015 (KTN 6.11 sua)" xfId="7198"/>
    <cellStyle name="T_tien2004_DT tieu hoc diem TDC ban Cho 28-02-09" xfId="7199"/>
    <cellStyle name="T_tien2004_DT tieu hoc diem TDC ban Cho 28-02-09 2" xfId="7200"/>
    <cellStyle name="T_tien2004_DT tieu hoc diem TDC ban Cho 28-02-09_BIEU KE HOACH  2015 (KTN 6.11 sua)" xfId="7201"/>
    <cellStyle name="T_tien2004_DTTD chieng chan Tham lai 29-9-2009" xfId="7202"/>
    <cellStyle name="T_tien2004_DTTD chieng chan Tham lai 29-9-2009 2" xfId="7203"/>
    <cellStyle name="T_tien2004_DTTD chieng chan Tham lai 29-9-2009_BIEU KE HOACH  2015 (KTN 6.11 sua)" xfId="7204"/>
    <cellStyle name="T_tien2004_GVL" xfId="7205"/>
    <cellStyle name="T_tien2004_GVL 2" xfId="7206"/>
    <cellStyle name="T_tien2004_GVL_BIEU KE HOACH  2015 (KTN 6.11 sua)" xfId="7207"/>
    <cellStyle name="T_tien2004_Ke hoach 2010 (theo doi 11-8-2010)" xfId="7208"/>
    <cellStyle name="T_tien2004_Ke hoach 2010 (theo doi 11-8-2010) 2" xfId="7209"/>
    <cellStyle name="T_tien2004_Ke hoach 2010 (theo doi 11-8-2010)_BIEU KE HOACH  2015 (KTN 6.11 sua)" xfId="7210"/>
    <cellStyle name="T_tien2004_ke hoach dau thau 30-6-2010" xfId="7211"/>
    <cellStyle name="T_tien2004_ke hoach dau thau 30-6-2010 2" xfId="7212"/>
    <cellStyle name="T_tien2004_ke hoach dau thau 30-6-2010_BIEU KE HOACH  2015 (KTN 6.11 sua)" xfId="7213"/>
    <cellStyle name="T_tien2004_KH Von 2012 gui BKH 1" xfId="7214"/>
    <cellStyle name="T_tien2004_KH Von 2012 gui BKH 1 2" xfId="7215"/>
    <cellStyle name="T_tien2004_KH Von 2012 gui BKH 1_BIEU KE HOACH  2015 (KTN 6.11 sua)" xfId="7216"/>
    <cellStyle name="T_tien2004_QD ke hoach dau thau" xfId="7217"/>
    <cellStyle name="T_tien2004_QD ke hoach dau thau 2" xfId="7218"/>
    <cellStyle name="T_tien2004_QD ke hoach dau thau_BIEU KE HOACH  2015 (KTN 6.11 sua)" xfId="7219"/>
    <cellStyle name="T_tien2004_Tienluong" xfId="7220"/>
    <cellStyle name="T_tien2004_Tienluong 2" xfId="7221"/>
    <cellStyle name="T_tien2004_Tienluong_BIEU KE HOACH  2015 (KTN 6.11 sua)" xfId="7222"/>
    <cellStyle name="T_tien2004_tinh toan hoang ha" xfId="7223"/>
    <cellStyle name="T_tien2004_tinh toan hoang ha 2" xfId="7224"/>
    <cellStyle name="T_tien2004_tinh toan hoang ha_BIEU KE HOACH  2015 (KTN 6.11 sua)" xfId="7225"/>
    <cellStyle name="T_tien2004_Tong von ĐTPT" xfId="7226"/>
    <cellStyle name="T_tien2004_Tong von ĐTPT 2" xfId="7227"/>
    <cellStyle name="T_tien2004_Tong von ĐTPT_BIEU KE HOACH  2015 (KTN 6.11 sua)" xfId="7228"/>
    <cellStyle name="T_Tienluong" xfId="7229"/>
    <cellStyle name="T_Tienluong 2" xfId="7230"/>
    <cellStyle name="T_Tienluong_BIEU KE HOACH  2015 (KTN 6.11 sua)" xfId="7231"/>
    <cellStyle name="T_tinh toan hoang ha" xfId="7232"/>
    <cellStyle name="T_tinh toan hoang ha 2" xfId="7233"/>
    <cellStyle name="T_tinh toan hoang ha_BIEU KE HOACH  2015 (KTN 6.11 sua)" xfId="7234"/>
    <cellStyle name="T_TINH TOAN THUY LUC" xfId="7235"/>
    <cellStyle name="T_TINH TOAN THUY LUC 2" xfId="7236"/>
    <cellStyle name="T_TINH TOAN THUY LUC_BIEU KE HOACH  2015 (KTN 6.11 sua)" xfId="7237"/>
    <cellStyle name="T_TINH TOAN THUY LUC_GVL" xfId="7238"/>
    <cellStyle name="T_TINH TOAN THUY LUC_GVL 2" xfId="7239"/>
    <cellStyle name="T_TINH TOAN THUY LUC_GVL_BIEU KE HOACH  2015 (KTN 6.11 sua)" xfId="7240"/>
    <cellStyle name="T_TINH TOAN THUY LUC_Ke hoach 2010 (theo doi 11-8-2010)" xfId="7241"/>
    <cellStyle name="T_TINH TOAN THUY LUC_Ke hoach 2010 (theo doi 11-8-2010) 2" xfId="8662"/>
    <cellStyle name="T_TINH TOAN THUY LUC_Ke hoach 2010 (theo doi 11-8-2010)_CT 134" xfId="7242"/>
    <cellStyle name="T_Tong DT_Then Thau26-09" xfId="7243"/>
    <cellStyle name="T_Tong DT_Then Thau26-09 2" xfId="7244"/>
    <cellStyle name="T_Tong DT_Then Thau26-09_BIEU KE HOACH  2015 (KTN 6.11 sua)" xfId="7245"/>
    <cellStyle name="T_Tong hop  " xfId="7246"/>
    <cellStyle name="T_Tong hop gia tri" xfId="7247"/>
    <cellStyle name="T_Tong hop gia tri 2" xfId="7248"/>
    <cellStyle name="T_Tong hop gia tri_BIEU KE HOACH  2015 (KTN 6.11 sua)" xfId="7249"/>
    <cellStyle name="T_Tong von ĐTPT" xfId="7250"/>
    <cellStyle name="T_Tong von ĐTPT 2" xfId="7251"/>
    <cellStyle name="T_Tong von ĐTPT_BIEU KE HOACH  2015 (KTN 6.11 sua)" xfId="7252"/>
    <cellStyle name="T_TT THUY LUC HUOI DAO DANG" xfId="7253"/>
    <cellStyle name="T_TT THUY LUC HUOI DAO DANG 2" xfId="7254"/>
    <cellStyle name="T_TT THUY LUC HUOI DAO DANG 2 2" xfId="7255"/>
    <cellStyle name="T_TT THUY LUC HUOI DAO DANG 2 3" xfId="7256"/>
    <cellStyle name="T_TT THUY LUC HUOI DAO DANG 3" xfId="7257"/>
    <cellStyle name="T_TT THUY LUC HUOI DAO DANG 4" xfId="7258"/>
    <cellStyle name="T_TT THUY LUC HUOI DAO DANG_BIEU KE HOACH  2015 (KTN 6.11 sua)" xfId="7259"/>
    <cellStyle name="T_TT THUY LUC HUOI DAO DANG_GVL" xfId="7260"/>
    <cellStyle name="T_TT THUY LUC HUOI DAO DANG_GVL 2" xfId="7261"/>
    <cellStyle name="T_TT THUY LUC HUOI DAO DANG_GVL 2 2" xfId="7262"/>
    <cellStyle name="T_TT THUY LUC HUOI DAO DANG_GVL 2 3" xfId="7263"/>
    <cellStyle name="T_TT THUY LUC HUOI DAO DANG_GVL 3" xfId="7264"/>
    <cellStyle name="T_TT THUY LUC HUOI DAO DANG_GVL 4" xfId="7265"/>
    <cellStyle name="T_TT THUY LUC HUOI DAO DANG_GVL_BIEU KE HOACH  2015 (KTN 6.11 sua)" xfId="7266"/>
    <cellStyle name="T_TT THUY LUC HUOI DAO DANG_Ke hoach 2010 (theo doi 11-8-2010)" xfId="7267"/>
    <cellStyle name="T_TT THUY LUC HUOI DAO DANG_Ke hoach 2010 (theo doi 11-8-2010) 2" xfId="7268"/>
    <cellStyle name="T_TT THUY LUC HUOI DAO DANG_Ke hoach 2010 (theo doi 11-8-2010) 3" xfId="7269"/>
    <cellStyle name="T_TT THUY LUC HUOI DAO DANG_Ke hoach 2010 (theo doi 11-8-2010)_CT 134" xfId="7270"/>
    <cellStyle name="T_TT.Nam Tam" xfId="7271"/>
    <cellStyle name="T_TT.Nam Tam 2" xfId="7272"/>
    <cellStyle name="T_TT.Nam Tam 2 2" xfId="7273"/>
    <cellStyle name="T_TT.Nam Tam 3" xfId="7274"/>
    <cellStyle name="T_TT.Nam Tam 4" xfId="7275"/>
    <cellStyle name="T_TT.Nam Tam_BIEU KE HOACH  2015 (KTN 6.11 sua)" xfId="7276"/>
    <cellStyle name="T_TH danh muc 08-09 den ngay 30-8-09" xfId="7081"/>
    <cellStyle name="T_Tham dinh du toan mat doong - Ban cho moi21-5" xfId="7082"/>
    <cellStyle name="T_tham_tra_du_toan" xfId="7083"/>
    <cellStyle name="T_tham_tra_du_toan 2" xfId="7084"/>
    <cellStyle name="T_tham_tra_du_toan_BIEU KE HOACH  2015 (KTN 6.11 sua)" xfId="7085"/>
    <cellStyle name="T_Thang 11" xfId="7086"/>
    <cellStyle name="T_Thang 11 2" xfId="7087"/>
    <cellStyle name="T_Thang 11_CT 134" xfId="7088"/>
    <cellStyle name="T_THAU CAT" xfId="7089"/>
    <cellStyle name="T_THAU CAT 2" xfId="7090"/>
    <cellStyle name="T_THAU CAT_BIEU KE HOACH  2015 (KTN 6.11 sua)" xfId="7091"/>
    <cellStyle name="T_Theo doi CT 135 giai doan 2" xfId="7092"/>
    <cellStyle name="T_Theo doi CT 135 giai doan 2 2" xfId="7093"/>
    <cellStyle name="T_Theo doi CT 135 giai doan 2_BIEU KE HOACH  2015 (KTN 6.11 sua)" xfId="7094"/>
    <cellStyle name="T_Theo doi tien do cong viec Nam 2009" xfId="7095"/>
    <cellStyle name="T_Thiet bi" xfId="7096"/>
    <cellStyle name="T_Thiet bi 2" xfId="8660"/>
    <cellStyle name="T_Thiet bi_Bao cao danh muc cac cong trinh tren dia ban huyen 4-2010" xfId="7097"/>
    <cellStyle name="T_Thiet bi_Bieu chi tieu KH 2014 (Huy-04-11)" xfId="7098"/>
    <cellStyle name="T_Thiet bi_Bieu chi tieu KH 2014 (Huy-04-11) 2" xfId="7099"/>
    <cellStyle name="T_Thiet bi_bieu ke hoach dau thau" xfId="7100"/>
    <cellStyle name="T_Thiet bi_bieu ke hoach dau thau 2" xfId="7101"/>
    <cellStyle name="T_Thiet bi_bieu ke hoach dau thau 2 2" xfId="7102"/>
    <cellStyle name="T_Thiet bi_bieu ke hoach dau thau truong mam non SKH" xfId="7103"/>
    <cellStyle name="T_Thiet bi_bieu ke hoach dau thau truong mam non SKH 2" xfId="7104"/>
    <cellStyle name="T_Thiet bi_bieu ke hoach dau thau truong mam non SKH 2 2" xfId="7105"/>
    <cellStyle name="T_Thiet bi_bieu ke hoach dau thau truong mam non SKH_BIEU KE HOACH  2015 (KTN 6.11 sua)" xfId="7106"/>
    <cellStyle name="T_Thiet bi_bieu ke hoach dau thau_BIEU KE HOACH  2015 (KTN 6.11 sua)" xfId="7107"/>
    <cellStyle name="T_Thiet bi_bieu tong hop lai kh von 2011 gui phong TH-KTDN" xfId="7108"/>
    <cellStyle name="T_Thiet bi_bieu tong hop lai kh von 2011 gui phong TH-KTDN 2" xfId="7109"/>
    <cellStyle name="T_Thiet bi_bieu tong hop lai kh von 2011 gui phong TH-KTDN 2 2" xfId="7110"/>
    <cellStyle name="T_Thiet bi_bieu tong hop lai kh von 2011 gui phong TH-KTDN_BIEU KE HOACH  2015 (KTN 6.11 sua)" xfId="7111"/>
    <cellStyle name="T_Thiet bi_Book1" xfId="7112"/>
    <cellStyle name="T_Thiet bi_Book1 2" xfId="7113"/>
    <cellStyle name="T_Thiet bi_Book1 2 2" xfId="7114"/>
    <cellStyle name="T_Thiet bi_Book1_1" xfId="7115"/>
    <cellStyle name="T_Thiet bi_Book1_1 2" xfId="7116"/>
    <cellStyle name="T_Thiet bi_Book1_1 2 2" xfId="7117"/>
    <cellStyle name="T_Thiet bi_Book1_1_BIEU KE HOACH  2015 (KTN 6.11 sua)" xfId="7118"/>
    <cellStyle name="T_Thiet bi_Book1_BIEU KE HOACH  2015 (KTN 6.11 sua)" xfId="7119"/>
    <cellStyle name="T_Thiet bi_Book1_DTTD chieng chan Tham lai 29-9-2009" xfId="7120"/>
    <cellStyle name="T_Thiet bi_Book1_DTTD chieng chan Tham lai 29-9-2009 2" xfId="7121"/>
    <cellStyle name="T_Thiet bi_Book1_DTTD chieng chan Tham lai 29-9-2009 2 2" xfId="7122"/>
    <cellStyle name="T_Thiet bi_Book1_DTTD chieng chan Tham lai 29-9-2009_BIEU KE HOACH  2015 (KTN 6.11 sua)" xfId="7123"/>
    <cellStyle name="T_Thiet bi_Book1_Ke hoach 2010 (theo doi 11-8-2010)" xfId="7124"/>
    <cellStyle name="T_Thiet bi_Book1_Ke hoach 2010 (theo doi 11-8-2010) 2" xfId="7125"/>
    <cellStyle name="T_Thiet bi_Book1_Ke hoach 2010 (theo doi 11-8-2010) 2 2" xfId="7126"/>
    <cellStyle name="T_Thiet bi_Book1_Ke hoach 2010 (theo doi 11-8-2010)_BIEU KE HOACH  2015 (KTN 6.11 sua)" xfId="7127"/>
    <cellStyle name="T_Thiet bi_Book1_ke hoach dau thau 30-6-2010" xfId="7128"/>
    <cellStyle name="T_Thiet bi_Book1_ke hoach dau thau 30-6-2010 2" xfId="7129"/>
    <cellStyle name="T_Thiet bi_Book1_ke hoach dau thau 30-6-2010 2 2" xfId="7130"/>
    <cellStyle name="T_Thiet bi_Book1_ke hoach dau thau 30-6-2010_BIEU KE HOACH  2015 (KTN 6.11 sua)" xfId="7131"/>
    <cellStyle name="T_Thiet bi_Copy of KH PHAN BO VON ĐỐI ỨNG NAM 2011 (30 TY phuong án gop WB)" xfId="7132"/>
    <cellStyle name="T_Thiet bi_Copy of KH PHAN BO VON ĐỐI ỨNG NAM 2011 (30 TY phuong án gop WB) 2" xfId="7133"/>
    <cellStyle name="T_Thiet bi_Copy of KH PHAN BO VON ĐỐI ỨNG NAM 2011 (30 TY phuong án gop WB) 2 2" xfId="7134"/>
    <cellStyle name="T_Thiet bi_Copy of KH PHAN BO VON ĐỐI ỨNG NAM 2011 (30 TY phuong án gop WB)_BIEU KE HOACH  2015 (KTN 6.11 sua)" xfId="7135"/>
    <cellStyle name="T_Thiet bi_DTTD chieng chan Tham lai 29-9-2009" xfId="7136"/>
    <cellStyle name="T_Thiet bi_DTTD chieng chan Tham lai 29-9-2009 2" xfId="7137"/>
    <cellStyle name="T_Thiet bi_DTTD chieng chan Tham lai 29-9-2009 2 2" xfId="7138"/>
    <cellStyle name="T_Thiet bi_DTTD chieng chan Tham lai 29-9-2009_BIEU KE HOACH  2015 (KTN 6.11 sua)" xfId="7139"/>
    <cellStyle name="T_Thiet bi_Du toan nuoc San Thang (GD2)" xfId="7141"/>
    <cellStyle name="T_Thiet bi_Du toan nuoc San Thang (GD2) 2" xfId="7142"/>
    <cellStyle name="T_Thiet bi_Du toan nuoc San Thang (GD2) 2 2" xfId="7143"/>
    <cellStyle name="T_Thiet bi_Du toan nuoc San Thang (GD2)_BIEU KE HOACH  2015 (KTN 6.11 sua)" xfId="7144"/>
    <cellStyle name="T_Thiet bi_dự toán 30a 2013" xfId="7140"/>
    <cellStyle name="T_Thiet bi_Ke hoach 2010 (theo doi 11-8-2010)" xfId="7145"/>
    <cellStyle name="T_Thiet bi_Ke hoach 2010 (theo doi 11-8-2010) 2" xfId="7146"/>
    <cellStyle name="T_Thiet bi_Ke hoach 2010 (theo doi 11-8-2010) 2 2" xfId="7147"/>
    <cellStyle name="T_Thiet bi_Ke hoach 2010 (theo doi 11-8-2010)_BIEU KE HOACH  2015 (KTN 6.11 sua)" xfId="7148"/>
    <cellStyle name="T_Thiet bi_ke hoach dau thau 30-6-2010" xfId="7149"/>
    <cellStyle name="T_Thiet bi_ke hoach dau thau 30-6-2010 2" xfId="7150"/>
    <cellStyle name="T_Thiet bi_ke hoach dau thau 30-6-2010 2 2" xfId="7151"/>
    <cellStyle name="T_Thiet bi_ke hoach dau thau 30-6-2010_BIEU KE HOACH  2015 (KTN 6.11 sua)" xfId="7152"/>
    <cellStyle name="T_Thiet bi_KH Von 2012 gui BKH 1" xfId="7153"/>
    <cellStyle name="T_Thiet bi_KH Von 2012 gui BKH 1 2" xfId="7154"/>
    <cellStyle name="T_Thiet bi_KH Von 2012 gui BKH 1 2 2" xfId="7155"/>
    <cellStyle name="T_Thiet bi_KH Von 2012 gui BKH 1_BIEU KE HOACH  2015 (KTN 6.11 sua)" xfId="7156"/>
    <cellStyle name="T_Thiet bi_QD ke hoach dau thau" xfId="7157"/>
    <cellStyle name="T_Thiet bi_QD ke hoach dau thau 2" xfId="7158"/>
    <cellStyle name="T_Thiet bi_QD ke hoach dau thau 2 2" xfId="7159"/>
    <cellStyle name="T_Thiet bi_QD ke hoach dau thau_BIEU KE HOACH  2015 (KTN 6.11 sua)" xfId="7160"/>
    <cellStyle name="T_Thiet bi_Ra soat KH von 2011 (Huy-11-11-11)" xfId="7161"/>
    <cellStyle name="T_Thiet bi_Ra soat KH von 2011 (Huy-11-11-11) 2" xfId="7162"/>
    <cellStyle name="T_Thiet bi_Ra soat KH von 2011 (Huy-11-11-11) 2 2" xfId="7163"/>
    <cellStyle name="T_Thiet bi_Ra soat KH von 2011 (Huy-11-11-11)_BIEU KE HOACH  2015 (KTN 6.11 sua)" xfId="7164"/>
    <cellStyle name="T_Thiet bi_tien luong" xfId="7165"/>
    <cellStyle name="T_Thiet bi_Tien luong chuan 01" xfId="7166"/>
    <cellStyle name="T_Thiet bi_tinh toan hoang ha" xfId="7167"/>
    <cellStyle name="T_Thiet bi_tinh toan hoang ha 2" xfId="7168"/>
    <cellStyle name="T_Thiet bi_tinh toan hoang ha 2 2" xfId="7169"/>
    <cellStyle name="T_Thiet bi_tinh toan hoang ha_BIEU KE HOACH  2015 (KTN 6.11 sua)" xfId="7170"/>
    <cellStyle name="T_Thiet bi_Tong von ĐTPT" xfId="7171"/>
    <cellStyle name="T_Thiet bi_Tong von ĐTPT 2" xfId="7172"/>
    <cellStyle name="T_Thiet bi_Tong von ĐTPT 2 2" xfId="7173"/>
    <cellStyle name="T_Thiet bi_Tong von ĐTPT_BIEU KE HOACH  2015 (KTN 6.11 sua)" xfId="7174"/>
    <cellStyle name="T_Thiet bi_Viec Huy dang lam" xfId="7175"/>
    <cellStyle name="T_Thiet bi_Viec Huy dang lam_CT 134" xfId="7176"/>
    <cellStyle name="T_Viec Huy dang lam" xfId="7277"/>
    <cellStyle name="T_Viec Huy dang lam_CT 134" xfId="7278"/>
    <cellStyle name="T_ÿÿÿÿÿ" xfId="7279"/>
    <cellStyle name="T_ÿÿÿÿÿ 2" xfId="7280"/>
    <cellStyle name="T_ÿÿÿÿÿ 2 2" xfId="7281"/>
    <cellStyle name="T_ÿÿÿÿÿ 3" xfId="7282"/>
    <cellStyle name="T_ÿÿÿÿÿ 4" xfId="7283"/>
    <cellStyle name="T_ÿÿÿÿÿ_BIEU KE HOACH  2015 (KTN 6.11 sua)" xfId="7284"/>
    <cellStyle name="TD1" xfId="7285"/>
    <cellStyle name="TD1 2" xfId="7286"/>
    <cellStyle name="TD1 2 2" xfId="7287"/>
    <cellStyle name="TD1 3" xfId="7288"/>
    <cellStyle name="tde" xfId="7289"/>
    <cellStyle name="tde 2" xfId="7290"/>
    <cellStyle name="tde 3" xfId="7291"/>
    <cellStyle name="Text Indent A" xfId="7292"/>
    <cellStyle name="Text Indent A 2" xfId="7293"/>
    <cellStyle name="Text Indent A 3" xfId="7294"/>
    <cellStyle name="Text Indent B" xfId="7295"/>
    <cellStyle name="Text Indent B 2" xfId="7296"/>
    <cellStyle name="Text Indent B 2 2" xfId="7297"/>
    <cellStyle name="Text Indent B 2 3" xfId="7298"/>
    <cellStyle name="Text Indent B 3" xfId="7299"/>
    <cellStyle name="Text Indent B 4" xfId="7300"/>
    <cellStyle name="Text Indent C" xfId="7301"/>
    <cellStyle name="Text Indent C 2" xfId="7302"/>
    <cellStyle name="Text Indent C 2 2" xfId="7303"/>
    <cellStyle name="Text Indent C 2 3" xfId="7304"/>
    <cellStyle name="Text Indent C 3" xfId="7305"/>
    <cellStyle name="Text Indent C 4" xfId="7306"/>
    <cellStyle name="Tiªu ®Ì" xfId="7911"/>
    <cellStyle name="Tiªu ®Ì 2" xfId="7912"/>
    <cellStyle name="Tiªu ®Ì 3" xfId="7913"/>
    <cellStyle name="Tien1" xfId="7914"/>
    <cellStyle name="Tien1 2" xfId="7915"/>
    <cellStyle name="Tien1 3" xfId="7916"/>
    <cellStyle name="Tieu_de_2" xfId="7917"/>
    <cellStyle name="Times New Roman" xfId="7918"/>
    <cellStyle name="Times New Roman 2" xfId="7919"/>
    <cellStyle name="Times New Roman 3" xfId="7920"/>
    <cellStyle name="TiÓu môc" xfId="7921"/>
    <cellStyle name="TiÓu môc 2" xfId="7922"/>
    <cellStyle name="TiÓu môc 3" xfId="7923"/>
    <cellStyle name="tit1" xfId="7924"/>
    <cellStyle name="tit1 2" xfId="7925"/>
    <cellStyle name="tit1 3" xfId="7926"/>
    <cellStyle name="tit2" xfId="7927"/>
    <cellStyle name="tit2 2" xfId="7928"/>
    <cellStyle name="tit2 3" xfId="7929"/>
    <cellStyle name="tit3" xfId="7930"/>
    <cellStyle name="tit3 2" xfId="7931"/>
    <cellStyle name="tit3 3" xfId="7932"/>
    <cellStyle name="tit4" xfId="7933"/>
    <cellStyle name="tit4 2" xfId="7934"/>
    <cellStyle name="tit4 3" xfId="7935"/>
    <cellStyle name="Title 2" xfId="7936"/>
    <cellStyle name="Title 2 2" xfId="7937"/>
    <cellStyle name="Title 2 3" xfId="7938"/>
    <cellStyle name="Title 3" xfId="7939"/>
    <cellStyle name="Title 4" xfId="7940"/>
    <cellStyle name="TNN" xfId="7941"/>
    <cellStyle name="TNN 2" xfId="7942"/>
    <cellStyle name="TNN 3" xfId="7943"/>
    <cellStyle name="Tong so" xfId="7944"/>
    <cellStyle name="tong so 1" xfId="7945"/>
    <cellStyle name="Tongcong" xfId="7946"/>
    <cellStyle name="Tongcong 2" xfId="7947"/>
    <cellStyle name="Tongcong 3" xfId="7948"/>
    <cellStyle name="Total 2" xfId="7949"/>
    <cellStyle name="Total 2 2" xfId="7950"/>
    <cellStyle name="Total 2 3" xfId="7951"/>
    <cellStyle name="Total 2 4" xfId="7952"/>
    <cellStyle name="Total 3" xfId="7953"/>
    <cellStyle name="Total 4" xfId="7954"/>
    <cellStyle name="Total 5" xfId="7955"/>
    <cellStyle name="ts" xfId="7959"/>
    <cellStyle name="ts 2" xfId="7960"/>
    <cellStyle name="ts 2 2" xfId="7961"/>
    <cellStyle name="ts 2 3" xfId="7962"/>
    <cellStyle name="ts 3" xfId="7963"/>
    <cellStyle name="ts 4" xfId="7964"/>
    <cellStyle name="tt1" xfId="7965"/>
    <cellStyle name="tt1 2" xfId="7966"/>
    <cellStyle name="tt1 3" xfId="7967"/>
    <cellStyle name="Tusental (0)_pldt" xfId="7968"/>
    <cellStyle name="Tusental_pldt" xfId="7969"/>
    <cellStyle name="th" xfId="7307"/>
    <cellStyle name="þ_x001d_" xfId="8663"/>
    <cellStyle name="th 10" xfId="7308"/>
    <cellStyle name="þ_x001d_ 10" xfId="7309"/>
    <cellStyle name="th 11" xfId="7310"/>
    <cellStyle name="þ_x001d_ 11" xfId="7311"/>
    <cellStyle name="th 12" xfId="7312"/>
    <cellStyle name="þ_x001d_ 12" xfId="7313"/>
    <cellStyle name="th 13" xfId="7314"/>
    <cellStyle name="þ_x001d_ 13" xfId="7315"/>
    <cellStyle name="th 14" xfId="7316"/>
    <cellStyle name="þ_x001d_ 14" xfId="7317"/>
    <cellStyle name="th 15" xfId="7318"/>
    <cellStyle name="þ_x001d_ 15" xfId="7319"/>
    <cellStyle name="th 16" xfId="7320"/>
    <cellStyle name="þ_x001d_ 16" xfId="7321"/>
    <cellStyle name="th 17" xfId="7322"/>
    <cellStyle name="þ_x001d_ 17" xfId="7323"/>
    <cellStyle name="th 18" xfId="7324"/>
    <cellStyle name="þ_x001d_ 18" xfId="7325"/>
    <cellStyle name="th 19" xfId="7326"/>
    <cellStyle name="þ_x001d_ 19" xfId="7327"/>
    <cellStyle name="þ 2" xfId="7328"/>
    <cellStyle name="þ_x001d_ 2" xfId="7329"/>
    <cellStyle name="þ 2 2" xfId="7330"/>
    <cellStyle name="þ_x001d_ 2 2" xfId="7331"/>
    <cellStyle name="th 20" xfId="7332"/>
    <cellStyle name="þ_x001d_ 20" xfId="7333"/>
    <cellStyle name="th 21" xfId="7334"/>
    <cellStyle name="þ_x001d_ 21" xfId="7335"/>
    <cellStyle name="th 22" xfId="7336"/>
    <cellStyle name="þ_x001d_ 22" xfId="7337"/>
    <cellStyle name="th 23" xfId="7338"/>
    <cellStyle name="þ_x001d_ 23" xfId="7339"/>
    <cellStyle name="th 24" xfId="7340"/>
    <cellStyle name="þ_x001d_ 24" xfId="7341"/>
    <cellStyle name="th 25" xfId="7342"/>
    <cellStyle name="þ_x001d_ 25" xfId="7343"/>
    <cellStyle name="th 26" xfId="7344"/>
    <cellStyle name="þ_x001d_ 26" xfId="7345"/>
    <cellStyle name="th 27" xfId="7346"/>
    <cellStyle name="þ_x001d_ 27" xfId="7347"/>
    <cellStyle name="th 28" xfId="7348"/>
    <cellStyle name="þ_x001d_ 28" xfId="7349"/>
    <cellStyle name="th 29" xfId="7350"/>
    <cellStyle name="þ_x001d_ 29" xfId="7351"/>
    <cellStyle name="th 3" xfId="7352"/>
    <cellStyle name="þ_x001d_ 3" xfId="7353"/>
    <cellStyle name="þ_x001d_ 3 2" xfId="7354"/>
    <cellStyle name="th 30" xfId="7355"/>
    <cellStyle name="þ_x001d_ 30" xfId="7356"/>
    <cellStyle name="th 31" xfId="7357"/>
    <cellStyle name="þ_x001d_ 31" xfId="7358"/>
    <cellStyle name="th 32" xfId="7359"/>
    <cellStyle name="þ_x001d_ 32" xfId="7360"/>
    <cellStyle name="th 33" xfId="7361"/>
    <cellStyle name="þ_x001d_ 33" xfId="7362"/>
    <cellStyle name="th 34" xfId="7363"/>
    <cellStyle name="þ_x001d_ 34" xfId="7364"/>
    <cellStyle name="th 35" xfId="7365"/>
    <cellStyle name="þ_x001d_ 35" xfId="7366"/>
    <cellStyle name="th 36" xfId="7367"/>
    <cellStyle name="þ_x001d_ 36" xfId="7368"/>
    <cellStyle name="th 37" xfId="7369"/>
    <cellStyle name="þ_x001d_ 37" xfId="7370"/>
    <cellStyle name="th 38" xfId="7371"/>
    <cellStyle name="þ_x001d_ 38" xfId="7372"/>
    <cellStyle name="th 39" xfId="7373"/>
    <cellStyle name="þ_x001d_ 39" xfId="7374"/>
    <cellStyle name="th 4" xfId="7375"/>
    <cellStyle name="þ_x001d_ 4" xfId="7376"/>
    <cellStyle name="th 40" xfId="7377"/>
    <cellStyle name="þ_x001d_ 40" xfId="7378"/>
    <cellStyle name="th 41" xfId="7379"/>
    <cellStyle name="þ_x001d_ 41" xfId="7380"/>
    <cellStyle name="th 42" xfId="7381"/>
    <cellStyle name="þ_x001d_ 42" xfId="7382"/>
    <cellStyle name="th 43" xfId="7383"/>
    <cellStyle name="þ_x001d_ 43" xfId="7384"/>
    <cellStyle name="th 44" xfId="7385"/>
    <cellStyle name="þ_x001d_ 44" xfId="7386"/>
    <cellStyle name="th 45" xfId="7387"/>
    <cellStyle name="þ_x001d_ 45" xfId="7388"/>
    <cellStyle name="th 46" xfId="7389"/>
    <cellStyle name="þ_x001d_ 46" xfId="7390"/>
    <cellStyle name="th 47" xfId="7391"/>
    <cellStyle name="þ_x001d_ 47" xfId="7392"/>
    <cellStyle name="th 48" xfId="7393"/>
    <cellStyle name="þ_x001d_ 48" xfId="7394"/>
    <cellStyle name="th 49" xfId="7395"/>
    <cellStyle name="þ_x001d_ 49" xfId="7396"/>
    <cellStyle name="th 5" xfId="7397"/>
    <cellStyle name="þ_x001d_ 5" xfId="7398"/>
    <cellStyle name="th 50" xfId="7399"/>
    <cellStyle name="þ_x001d_ 50" xfId="7400"/>
    <cellStyle name="th 51" xfId="7401"/>
    <cellStyle name="þ_x001d_ 51" xfId="7402"/>
    <cellStyle name="th 52" xfId="7403"/>
    <cellStyle name="þ_x001d_ 52" xfId="7404"/>
    <cellStyle name="th 53" xfId="7405"/>
    <cellStyle name="þ_x001d_ 53" xfId="7406"/>
    <cellStyle name="th 54" xfId="7407"/>
    <cellStyle name="þ_x001d_ 54" xfId="7408"/>
    <cellStyle name="th 55" xfId="7409"/>
    <cellStyle name="þ_x001d_ 55" xfId="7410"/>
    <cellStyle name="th 56" xfId="7411"/>
    <cellStyle name="þ_x001d_ 56" xfId="7412"/>
    <cellStyle name="th 57" xfId="7413"/>
    <cellStyle name="þ_x001d_ 57" xfId="7414"/>
    <cellStyle name="th 58" xfId="7415"/>
    <cellStyle name="þ_x001d_ 58" xfId="7416"/>
    <cellStyle name="th 59" xfId="7417"/>
    <cellStyle name="þ_x001d_ 59" xfId="7418"/>
    <cellStyle name="th 6" xfId="7419"/>
    <cellStyle name="þ_x001d_ 6" xfId="7420"/>
    <cellStyle name="th 60" xfId="7421"/>
    <cellStyle name="þ_x001d_ 60" xfId="7422"/>
    <cellStyle name="þ_x001d_ 61" xfId="7423"/>
    <cellStyle name="th 7" xfId="7424"/>
    <cellStyle name="þ_x001d_ 7" xfId="7425"/>
    <cellStyle name="th 8" xfId="7426"/>
    <cellStyle name="þ_x001d_ 8" xfId="7427"/>
    <cellStyle name="th 9" xfId="7428"/>
    <cellStyle name="þ_x001d_ 9" xfId="7429"/>
    <cellStyle name="þ_Bieu chi tieu KH 2014 (Huy-04-11)" xfId="7430"/>
    <cellStyle name="th_BIEU KE HOACH  2015 (KTN 6.11 sua)" xfId="7431"/>
    <cellStyle name="þ_x001d__BIEU KE HOACH  2015 (KTN 6.11 sua)" xfId="7432"/>
    <cellStyle name="th_Copy of BIEU BC 5 NAMcn (3-3)guikh-QLCN" xfId="8664"/>
    <cellStyle name="þ_Copy of Biểu BC điều chỉnh chỉ tiêu NN các huyện chia tách 404 ngay 23.5" xfId="7433"/>
    <cellStyle name="þ_Copy of Biểu BC điều chỉnh chỉ tiêu NN các huyện chia tách 404 ngay 23.5 2" xfId="7434"/>
    <cellStyle name="þ_Copy of Biểu BC điều chỉnh chỉ tiêu NN các huyện chia tách 404 ngay 23.5 3" xfId="7435"/>
    <cellStyle name="þ_DU THAO BCKT LChâu" xfId="7437"/>
    <cellStyle name="þ_DU THAO BCKT LChâu 2" xfId="7438"/>
    <cellStyle name="þ_Dự kiến danh mục đầu tư NTM năm 2015" xfId="7436"/>
    <cellStyle name="þ_Viec Huy dang lam" xfId="7439"/>
    <cellStyle name="than" xfId="7440"/>
    <cellStyle name="than 2" xfId="7441"/>
    <cellStyle name="than 3" xfId="7442"/>
    <cellStyle name="Thanh" xfId="7443"/>
    <cellStyle name="Thanh 2" xfId="7444"/>
    <cellStyle name="Thanh 2 2" xfId="7445"/>
    <cellStyle name="Thanh 2 3" xfId="7446"/>
    <cellStyle name="Thanh 3" xfId="7447"/>
    <cellStyle name="Thanh 4" xfId="7448"/>
    <cellStyle name="þ_x001d_ð" xfId="7449"/>
    <cellStyle name="þ_x001d_ð 2" xfId="7450"/>
    <cellStyle name="þ_x001d_ð 2 2" xfId="7451"/>
    <cellStyle name="þ_x001d_ð 3" xfId="7452"/>
    <cellStyle name="þ_x001d_ð 4" xfId="7453"/>
    <cellStyle name="þ_x001d_ð¤_x000c_¯" xfId="7454"/>
    <cellStyle name="þ_x001d_ð¤_x000c_¯ 2" xfId="7455"/>
    <cellStyle name="þ_x001d_ð¤_x000c_¯ 3" xfId="7456"/>
    <cellStyle name="þ_x001d_ð¤_x000c_¯þ_x0014__x000d_" xfId="7457"/>
    <cellStyle name="þ_x001d_ð¤_x000c_¯þ_x0014__x000d_ 2" xfId="7458"/>
    <cellStyle name="þ_x001d_ð¤_x000c_¯þ_x0014__x000d_ 3" xfId="7459"/>
    <cellStyle name="þ_x001d_ð¤_x000c_¯þ_x0014__x000d_¨þU" xfId="7460"/>
    <cellStyle name="þ_x001d_ð¤_x000c_¯þ_x0014__x000d_¨þU_x0001_" xfId="7461"/>
    <cellStyle name="þ_x001d_ð¤_x000c_¯þ_x0014__x000d_¨þU 10" xfId="7462"/>
    <cellStyle name="þ_x001d_ð¤_x000c_¯þ_x0014__x000d_¨þU_x0001_ 10" xfId="7463"/>
    <cellStyle name="þ_x001d_ð¤_x000c_¯þ_x0014__x000d_¨þU 11" xfId="7464"/>
    <cellStyle name="þ_x001d_ð¤_x000c_¯þ_x0014__x000d_¨þU_x0001_ 11" xfId="7465"/>
    <cellStyle name="þ_x001d_ð¤_x000c_¯þ_x0014__x000d_¨þU 12" xfId="7466"/>
    <cellStyle name="þ_x001d_ð¤_x000c_¯þ_x0014__x000d_¨þU_x0001_ 12" xfId="7467"/>
    <cellStyle name="þ_x001d_ð¤_x000c_¯þ_x0014__x000d_¨þU 13" xfId="7468"/>
    <cellStyle name="þ_x001d_ð¤_x000c_¯þ_x0014__x000d_¨þU_x0001_ 13" xfId="7469"/>
    <cellStyle name="þ_x001d_ð¤_x000c_¯þ_x0014__x000d_¨þU 14" xfId="7470"/>
    <cellStyle name="þ_x001d_ð¤_x000c_¯þ_x0014__x000d_¨þU_x0001_ 14" xfId="7471"/>
    <cellStyle name="þ_x001d_ð¤_x000c_¯þ_x0014__x000d_¨þU 15" xfId="7472"/>
    <cellStyle name="þ_x001d_ð¤_x000c_¯þ_x0014__x000d_¨þU_x0001_ 15" xfId="7473"/>
    <cellStyle name="þ_x001d_ð¤_x000c_¯þ_x0014__x000d_¨þU 16" xfId="7474"/>
    <cellStyle name="þ_x001d_ð¤_x000c_¯þ_x0014__x000d_¨þU_x0001_ 16" xfId="7475"/>
    <cellStyle name="þ_x001d_ð¤_x000c_¯þ_x0014__x000d_¨þU 17" xfId="7476"/>
    <cellStyle name="þ_x001d_ð¤_x000c_¯þ_x0014__x000d_¨þU_x0001_ 17" xfId="7477"/>
    <cellStyle name="þ_x001d_ð¤_x000c_¯þ_x0014__x000d_¨þU 18" xfId="7478"/>
    <cellStyle name="þ_x001d_ð¤_x000c_¯þ_x0014__x000d_¨þU_x0001_ 18" xfId="7479"/>
    <cellStyle name="þ_x001d_ð¤_x000c_¯þ_x0014__x000d_¨þU 19" xfId="7480"/>
    <cellStyle name="þ_x001d_ð¤_x000c_¯þ_x0014__x000d_¨þU_x0001_ 19" xfId="7481"/>
    <cellStyle name="þ_x001d_ð¤_x000c_¯þ_x0014__x000d_¨þU 2" xfId="7482"/>
    <cellStyle name="þ_x001d_ð¤_x000c_¯þ_x0014__x000d_¨þU_x0001_ 2" xfId="7483"/>
    <cellStyle name="þ_x001d_ð¤_x000c_¯þ_x0014__x000d_¨þU 20" xfId="7484"/>
    <cellStyle name="þ_x001d_ð¤_x000c_¯þ_x0014__x000d_¨þU_x0001_ 20" xfId="7485"/>
    <cellStyle name="þ_x001d_ð¤_x000c_¯þ_x0014__x000d_¨þU 21" xfId="7486"/>
    <cellStyle name="þ_x001d_ð¤_x000c_¯þ_x0014__x000d_¨þU_x0001_ 21" xfId="7487"/>
    <cellStyle name="þ_x001d_ð¤_x000c_¯þ_x0014__x000d_¨þU 22" xfId="7488"/>
    <cellStyle name="þ_x001d_ð¤_x000c_¯þ_x0014__x000d_¨þU_x0001_ 22" xfId="7489"/>
    <cellStyle name="þ_x001d_ð¤_x000c_¯þ_x0014__x000d_¨þU 23" xfId="7490"/>
    <cellStyle name="þ_x001d_ð¤_x000c_¯þ_x0014__x000d_¨þU_x0001_ 23" xfId="7491"/>
    <cellStyle name="þ_x001d_ð¤_x000c_¯þ_x0014__x000d_¨þU 24" xfId="7492"/>
    <cellStyle name="þ_x001d_ð¤_x000c_¯þ_x0014__x000d_¨þU_x0001_ 24" xfId="7493"/>
    <cellStyle name="þ_x001d_ð¤_x000c_¯þ_x0014__x000d_¨þU 25" xfId="7494"/>
    <cellStyle name="þ_x001d_ð¤_x000c_¯þ_x0014__x000d_¨þU_x0001_ 25" xfId="7495"/>
    <cellStyle name="þ_x001d_ð¤_x000c_¯þ_x0014__x000d_¨þU 26" xfId="7496"/>
    <cellStyle name="þ_x001d_ð¤_x000c_¯þ_x0014__x000d_¨þU_x0001_ 26" xfId="7497"/>
    <cellStyle name="þ_x001d_ð¤_x000c_¯þ_x0014__x000d_¨þU 27" xfId="7498"/>
    <cellStyle name="þ_x001d_ð¤_x000c_¯þ_x0014__x000d_¨þU_x0001_ 27" xfId="7499"/>
    <cellStyle name="þ_x001d_ð¤_x000c_¯þ_x0014__x000d_¨þU 28" xfId="7500"/>
    <cellStyle name="þ_x001d_ð¤_x000c_¯þ_x0014__x000d_¨þU_x0001_ 28" xfId="7501"/>
    <cellStyle name="þ_x001d_ð¤_x000c_¯þ_x0014__x000d_¨þU 29" xfId="7502"/>
    <cellStyle name="þ_x001d_ð¤_x000c_¯þ_x0014__x000d_¨þU_x0001_ 29" xfId="7503"/>
    <cellStyle name="þ_x001d_ð¤_x000c_¯þ_x0014__x000d_¨þU 3" xfId="7504"/>
    <cellStyle name="þ_x001d_ð¤_x000c_¯þ_x0014__x000d_¨þU_x0001_ 3" xfId="7505"/>
    <cellStyle name="þ_x001d_ð¤_x000c_¯þ_x0014__x000d_¨þU 30" xfId="7506"/>
    <cellStyle name="þ_x001d_ð¤_x000c_¯þ_x0014__x000d_¨þU_x0001_ 30" xfId="7507"/>
    <cellStyle name="þ_x001d_ð¤_x000c_¯þ_x0014__x000d_¨þU 31" xfId="7508"/>
    <cellStyle name="þ_x001d_ð¤_x000c_¯þ_x0014__x000d_¨þU_x0001_ 31" xfId="7509"/>
    <cellStyle name="þ_x001d_ð¤_x000c_¯þ_x0014__x000d_¨þU 32" xfId="7510"/>
    <cellStyle name="þ_x001d_ð¤_x000c_¯þ_x0014__x000d_¨þU_x0001_ 32" xfId="7511"/>
    <cellStyle name="þ_x001d_ð¤_x000c_¯þ_x0014__x000d_¨þU 33" xfId="7512"/>
    <cellStyle name="þ_x001d_ð¤_x000c_¯þ_x0014__x000d_¨þU_x0001_ 33" xfId="7513"/>
    <cellStyle name="þ_x001d_ð¤_x000c_¯þ_x0014__x000d_¨þU 34" xfId="7514"/>
    <cellStyle name="þ_x001d_ð¤_x000c_¯þ_x0014__x000d_¨þU_x0001_ 34" xfId="7515"/>
    <cellStyle name="þ_x001d_ð¤_x000c_¯þ_x0014__x000d_¨þU 35" xfId="7516"/>
    <cellStyle name="þ_x001d_ð¤_x000c_¯þ_x0014__x000d_¨þU_x0001_ 35" xfId="7517"/>
    <cellStyle name="þ_x001d_ð¤_x000c_¯þ_x0014__x000d_¨þU 36" xfId="7518"/>
    <cellStyle name="þ_x001d_ð¤_x000c_¯þ_x0014__x000d_¨þU_x0001_ 36" xfId="7519"/>
    <cellStyle name="þ_x001d_ð¤_x000c_¯þ_x0014__x000d_¨þU 37" xfId="7520"/>
    <cellStyle name="þ_x001d_ð¤_x000c_¯þ_x0014__x000d_¨þU_x0001_ 37" xfId="7521"/>
    <cellStyle name="þ_x001d_ð¤_x000c_¯þ_x0014__x000d_¨þU 38" xfId="7522"/>
    <cellStyle name="þ_x001d_ð¤_x000c_¯þ_x0014__x000d_¨þU_x0001_ 38" xfId="7523"/>
    <cellStyle name="þ_x001d_ð¤_x000c_¯þ_x0014__x000d_¨þU 39" xfId="7524"/>
    <cellStyle name="þ_x001d_ð¤_x000c_¯þ_x0014__x000d_¨þU_x0001_ 39" xfId="7525"/>
    <cellStyle name="þ_x001d_ð¤_x000c_¯þ_x0014__x000d_¨þU 4" xfId="7526"/>
    <cellStyle name="þ_x001d_ð¤_x000c_¯þ_x0014__x000d_¨þU_x0001_ 4" xfId="7527"/>
    <cellStyle name="þ_x001d_ð¤_x000c_¯þ_x0014__x000d_¨þU 40" xfId="7528"/>
    <cellStyle name="þ_x001d_ð¤_x000c_¯þ_x0014__x000d_¨þU_x0001_ 40" xfId="7529"/>
    <cellStyle name="þ_x001d_ð¤_x000c_¯þ_x0014__x000d_¨þU 41" xfId="7530"/>
    <cellStyle name="þ_x001d_ð¤_x000c_¯þ_x0014__x000d_¨þU_x0001_ 41" xfId="7531"/>
    <cellStyle name="þ_x001d_ð¤_x000c_¯þ_x0014__x000d_¨þU 42" xfId="7532"/>
    <cellStyle name="þ_x001d_ð¤_x000c_¯þ_x0014__x000d_¨þU_x0001_ 42" xfId="7533"/>
    <cellStyle name="þ_x001d_ð¤_x000c_¯þ_x0014__x000d_¨þU 43" xfId="7534"/>
    <cellStyle name="þ_x001d_ð¤_x000c_¯þ_x0014__x000d_¨þU_x0001_ 43" xfId="7535"/>
    <cellStyle name="þ_x001d_ð¤_x000c_¯þ_x0014__x000d_¨þU 44" xfId="7536"/>
    <cellStyle name="þ_x001d_ð¤_x000c_¯þ_x0014__x000d_¨þU_x0001_ 44" xfId="7537"/>
    <cellStyle name="þ_x001d_ð¤_x000c_¯þ_x0014__x000d_¨þU 45" xfId="7538"/>
    <cellStyle name="þ_x001d_ð¤_x000c_¯þ_x0014__x000d_¨þU_x0001_ 45" xfId="7539"/>
    <cellStyle name="þ_x001d_ð¤_x000c_¯þ_x0014__x000d_¨þU 46" xfId="7540"/>
    <cellStyle name="þ_x001d_ð¤_x000c_¯þ_x0014__x000d_¨þU_x0001_ 46" xfId="7541"/>
    <cellStyle name="þ_x001d_ð¤_x000c_¯þ_x0014__x000d_¨þU 47" xfId="7542"/>
    <cellStyle name="þ_x001d_ð¤_x000c_¯þ_x0014__x000d_¨þU_x0001_ 47" xfId="7543"/>
    <cellStyle name="þ_x001d_ð¤_x000c_¯þ_x0014__x000d_¨þU 48" xfId="7544"/>
    <cellStyle name="þ_x001d_ð¤_x000c_¯þ_x0014__x000d_¨þU_x0001_ 48" xfId="7545"/>
    <cellStyle name="þ_x001d_ð¤_x000c_¯þ_x0014__x000d_¨þU 49" xfId="7546"/>
    <cellStyle name="þ_x001d_ð¤_x000c_¯þ_x0014__x000d_¨þU_x0001_ 49" xfId="7547"/>
    <cellStyle name="þ_x001d_ð¤_x000c_¯þ_x0014__x000d_¨þU 5" xfId="7548"/>
    <cellStyle name="þ_x001d_ð¤_x000c_¯þ_x0014__x000d_¨þU_x0001_ 5" xfId="7549"/>
    <cellStyle name="þ_x001d_ð¤_x000c_¯þ_x0014__x000d_¨þU 50" xfId="7550"/>
    <cellStyle name="þ_x001d_ð¤_x000c_¯þ_x0014__x000d_¨þU_x0001_ 50" xfId="7551"/>
    <cellStyle name="þ_x001d_ð¤_x000c_¯þ_x0014__x000d_¨þU 51" xfId="7552"/>
    <cellStyle name="þ_x001d_ð¤_x000c_¯þ_x0014__x000d_¨þU_x0001_ 51" xfId="7553"/>
    <cellStyle name="þ_x001d_ð¤_x000c_¯þ_x0014__x000d_¨þU 52" xfId="7554"/>
    <cellStyle name="þ_x001d_ð¤_x000c_¯þ_x0014__x000d_¨þU_x0001_ 52" xfId="7555"/>
    <cellStyle name="þ_x001d_ð¤_x000c_¯þ_x0014__x000d_¨þU 53" xfId="7556"/>
    <cellStyle name="þ_x001d_ð¤_x000c_¯þ_x0014__x000d_¨þU_x0001_ 53" xfId="7557"/>
    <cellStyle name="þ_x001d_ð¤_x000c_¯þ_x0014__x000d_¨þU 54" xfId="7558"/>
    <cellStyle name="þ_x001d_ð¤_x000c_¯þ_x0014__x000d_¨þU_x0001_ 54" xfId="7559"/>
    <cellStyle name="þ_x001d_ð¤_x000c_¯þ_x0014__x000d_¨þU 55" xfId="7560"/>
    <cellStyle name="þ_x001d_ð¤_x000c_¯þ_x0014__x000d_¨þU_x0001_ 55" xfId="7561"/>
    <cellStyle name="þ_x001d_ð¤_x000c_¯þ_x0014__x000d_¨þU 56" xfId="7562"/>
    <cellStyle name="þ_x001d_ð¤_x000c_¯þ_x0014__x000d_¨þU_x0001_ 56" xfId="7563"/>
    <cellStyle name="þ_x001d_ð¤_x000c_¯þ_x0014__x000d_¨þU 57" xfId="7564"/>
    <cellStyle name="þ_x001d_ð¤_x000c_¯þ_x0014__x000d_¨þU_x0001_ 57" xfId="7565"/>
    <cellStyle name="þ_x001d_ð¤_x000c_¯þ_x0014__x000d_¨þU 58" xfId="7566"/>
    <cellStyle name="þ_x001d_ð¤_x000c_¯þ_x0014__x000d_¨þU_x0001_ 58" xfId="7567"/>
    <cellStyle name="þ_x001d_ð¤_x000c_¯þ_x0014__x000d_¨þU 59" xfId="7568"/>
    <cellStyle name="þ_x001d_ð¤_x000c_¯þ_x0014__x000d_¨þU_x0001_ 59" xfId="7569"/>
    <cellStyle name="þ_x001d_ð¤_x000c_¯þ_x0014__x000d_¨þU 6" xfId="7570"/>
    <cellStyle name="þ_x001d_ð¤_x000c_¯þ_x0014__x000d_¨þU_x0001_ 6" xfId="7571"/>
    <cellStyle name="þ_x001d_ð¤_x000c_¯þ_x0014__x000d_¨þU 7" xfId="7572"/>
    <cellStyle name="þ_x001d_ð¤_x000c_¯þ_x0014__x000d_¨þU_x0001_ 7" xfId="7573"/>
    <cellStyle name="þ_x001d_ð¤_x000c_¯þ_x0014__x000d_¨þU 8" xfId="7574"/>
    <cellStyle name="þ_x001d_ð¤_x000c_¯þ_x0014__x000d_¨þU_x0001_ 8" xfId="7575"/>
    <cellStyle name="þ_x001d_ð¤_x000c_¯þ_x0014__x000d_¨þU 9" xfId="7576"/>
    <cellStyle name="þ_x001d_ð¤_x000c_¯þ_x0014__x000d_¨þU_x0001_ 9" xfId="7577"/>
    <cellStyle name="þ_x001d_ð¤_x000c_¯þ_x0014__x000d_¨þU_x0001_À_x0004_" xfId="7578"/>
    <cellStyle name="þ_x001d_ð¤_x000c_¯þ_x0014__x000d_¨þU_x0001_À_x0004_ 2" xfId="7579"/>
    <cellStyle name="þ_x001d_ð¤_x000c_¯þ_x0014__x000d_¨þU_x0001_À_x0004_ 3" xfId="7580"/>
    <cellStyle name="þ_x001d_ð¤_x000c_¯þ_x0014__x000d_¨þU_x0001_À_x0004_ _x0015__x000f_" xfId="7581"/>
    <cellStyle name="þ_x001d_ð¤_x000c_¯þ_x0014__x000d_¨þU_x0001_À_x0004_ _x0015__x000f__x0001__x0001_" xfId="7582"/>
    <cellStyle name="þ_x001d_ð¤_x000c_¯þ_x0014__x000d_¨þU_x0001_À_x0004_ _x0015__x000f_ 10" xfId="7583"/>
    <cellStyle name="þ_x001d_ð¤_x000c_¯þ_x0014__x000d_¨þU_x0001_À_x0004_ _x0015__x000f__x0001__x0001_ 10" xfId="7584"/>
    <cellStyle name="þ_x001d_ð¤_x000c_¯þ_x0014__x000d_¨þU_x0001_À_x0004_ _x0015__x000f_ 11" xfId="7585"/>
    <cellStyle name="þ_x001d_ð¤_x000c_¯þ_x0014__x000d_¨þU_x0001_À_x0004_ _x0015__x000f__x0001__x0001_ 11" xfId="7586"/>
    <cellStyle name="þ_x001d_ð¤_x000c_¯þ_x0014__x000d_¨þU_x0001_À_x0004_ _x0015__x000f_ 12" xfId="7587"/>
    <cellStyle name="þ_x001d_ð¤_x000c_¯þ_x0014__x000d_¨þU_x0001_À_x0004_ _x0015__x000f__x0001__x0001_ 12" xfId="7588"/>
    <cellStyle name="þ_x001d_ð¤_x000c_¯þ_x0014__x000d_¨þU_x0001_À_x0004_ _x0015__x000f_ 13" xfId="7589"/>
    <cellStyle name="þ_x001d_ð¤_x000c_¯þ_x0014__x000d_¨þU_x0001_À_x0004_ _x0015__x000f__x0001__x0001_ 13" xfId="7590"/>
    <cellStyle name="þ_x001d_ð¤_x000c_¯þ_x0014__x000d_¨þU_x0001_À_x0004_ _x0015__x000f_ 14" xfId="7591"/>
    <cellStyle name="þ_x001d_ð¤_x000c_¯þ_x0014__x000d_¨þU_x0001_À_x0004_ _x0015__x000f__x0001__x0001_ 14" xfId="7592"/>
    <cellStyle name="þ_x001d_ð¤_x000c_¯þ_x0014__x000d_¨þU_x0001_À_x0004_ _x0015__x000f_ 15" xfId="7593"/>
    <cellStyle name="þ_x001d_ð¤_x000c_¯þ_x0014__x000d_¨þU_x0001_À_x0004_ _x0015__x000f__x0001__x0001_ 15" xfId="7594"/>
    <cellStyle name="þ_x001d_ð¤_x000c_¯þ_x0014__x000d_¨þU_x0001_À_x0004_ _x0015__x000f_ 16" xfId="7595"/>
    <cellStyle name="þ_x001d_ð¤_x000c_¯þ_x0014__x000d_¨þU_x0001_À_x0004_ _x0015__x000f__x0001__x0001_ 16" xfId="7596"/>
    <cellStyle name="þ_x001d_ð¤_x000c_¯þ_x0014__x000d_¨þU_x0001_À_x0004_ _x0015__x000f_ 17" xfId="7597"/>
    <cellStyle name="þ_x001d_ð¤_x000c_¯þ_x0014__x000d_¨þU_x0001_À_x0004_ _x0015__x000f__x0001__x0001_ 17" xfId="7598"/>
    <cellStyle name="þ_x001d_ð¤_x000c_¯þ_x0014__x000d_¨þU_x0001_À_x0004_ _x0015__x000f_ 18" xfId="7599"/>
    <cellStyle name="þ_x001d_ð¤_x000c_¯þ_x0014__x000d_¨þU_x0001_À_x0004_ _x0015__x000f__x0001__x0001_ 18" xfId="7600"/>
    <cellStyle name="þ_x001d_ð¤_x000c_¯þ_x0014__x000d_¨þU_x0001_À_x0004_ _x0015__x000f_ 19" xfId="7601"/>
    <cellStyle name="þ_x001d_ð¤_x000c_¯þ_x0014__x000d_¨þU_x0001_À_x0004_ _x0015__x000f__x0001__x0001_ 19" xfId="7602"/>
    <cellStyle name="þ_x001d_ð¤_x000c_¯þ_x0014__x000d_¨þU_x0001_À_x0004_ _x0015__x000f_ 2" xfId="7603"/>
    <cellStyle name="þ_x001d_ð¤_x000c_¯þ_x0014__x000d_¨þU_x0001_À_x0004_ _x0015__x000f__x0001__x0001_ 2" xfId="7604"/>
    <cellStyle name="þ_x001d_ð¤_x000c_¯þ_x0014__x000d_¨þU_x0001_À_x0004_ _x0015__x000f_ 20" xfId="7605"/>
    <cellStyle name="þ_x001d_ð¤_x000c_¯þ_x0014__x000d_¨þU_x0001_À_x0004_ _x0015__x000f__x0001__x0001_ 20" xfId="7606"/>
    <cellStyle name="þ_x001d_ð¤_x000c_¯þ_x0014__x000d_¨þU_x0001_À_x0004_ _x0015__x000f_ 21" xfId="7607"/>
    <cellStyle name="þ_x001d_ð¤_x000c_¯þ_x0014__x000d_¨þU_x0001_À_x0004_ _x0015__x000f__x0001__x0001_ 21" xfId="7608"/>
    <cellStyle name="þ_x001d_ð¤_x000c_¯þ_x0014__x000d_¨þU_x0001_À_x0004_ _x0015__x000f_ 22" xfId="7609"/>
    <cellStyle name="þ_x001d_ð¤_x000c_¯þ_x0014__x000d_¨þU_x0001_À_x0004_ _x0015__x000f__x0001__x0001_ 22" xfId="7610"/>
    <cellStyle name="þ_x001d_ð¤_x000c_¯þ_x0014__x000d_¨þU_x0001_À_x0004_ _x0015__x000f_ 23" xfId="7611"/>
    <cellStyle name="þ_x001d_ð¤_x000c_¯þ_x0014__x000d_¨þU_x0001_À_x0004_ _x0015__x000f__x0001__x0001_ 23" xfId="7612"/>
    <cellStyle name="þ_x001d_ð¤_x000c_¯þ_x0014__x000d_¨þU_x0001_À_x0004_ _x0015__x000f_ 24" xfId="7613"/>
    <cellStyle name="þ_x001d_ð¤_x000c_¯þ_x0014__x000d_¨þU_x0001_À_x0004_ _x0015__x000f__x0001__x0001_ 24" xfId="7614"/>
    <cellStyle name="þ_x001d_ð¤_x000c_¯þ_x0014__x000d_¨þU_x0001_À_x0004_ _x0015__x000f_ 25" xfId="7615"/>
    <cellStyle name="þ_x001d_ð¤_x000c_¯þ_x0014__x000d_¨þU_x0001_À_x0004_ _x0015__x000f__x0001__x0001_ 25" xfId="7616"/>
    <cellStyle name="þ_x001d_ð¤_x000c_¯þ_x0014__x000d_¨þU_x0001_À_x0004_ _x0015__x000f_ 26" xfId="7617"/>
    <cellStyle name="þ_x001d_ð¤_x000c_¯þ_x0014__x000d_¨þU_x0001_À_x0004_ _x0015__x000f__x0001__x0001_ 26" xfId="7618"/>
    <cellStyle name="þ_x001d_ð¤_x000c_¯þ_x0014__x000d_¨þU_x0001_À_x0004_ _x0015__x000f_ 27" xfId="7619"/>
    <cellStyle name="þ_x001d_ð¤_x000c_¯þ_x0014__x000d_¨þU_x0001_À_x0004_ _x0015__x000f__x0001__x0001_ 27" xfId="7620"/>
    <cellStyle name="þ_x001d_ð¤_x000c_¯þ_x0014__x000d_¨þU_x0001_À_x0004_ _x0015__x000f_ 28" xfId="7621"/>
    <cellStyle name="þ_x001d_ð¤_x000c_¯þ_x0014__x000d_¨þU_x0001_À_x0004_ _x0015__x000f__x0001__x0001_ 28" xfId="7622"/>
    <cellStyle name="þ_x001d_ð¤_x000c_¯þ_x0014__x000d_¨þU_x0001_À_x0004_ _x0015__x000f_ 29" xfId="7623"/>
    <cellStyle name="þ_x001d_ð¤_x000c_¯þ_x0014__x000d_¨þU_x0001_À_x0004_ _x0015__x000f__x0001__x0001_ 29" xfId="7624"/>
    <cellStyle name="þ_x001d_ð¤_x000c_¯þ_x0014__x000d_¨þU_x0001_À_x0004_ _x0015__x000f_ 3" xfId="7625"/>
    <cellStyle name="þ_x001d_ð¤_x000c_¯þ_x0014__x000d_¨þU_x0001_À_x0004_ _x0015__x000f__x0001__x0001_ 3" xfId="7626"/>
    <cellStyle name="þ_x001d_ð¤_x000c_¯þ_x0014__x000d_¨þU_x0001_À_x0004_ _x0015__x000f_ 30" xfId="7627"/>
    <cellStyle name="þ_x001d_ð¤_x000c_¯þ_x0014__x000d_¨þU_x0001_À_x0004_ _x0015__x000f__x0001__x0001_ 30" xfId="7628"/>
    <cellStyle name="þ_x001d_ð¤_x000c_¯þ_x0014__x000d_¨þU_x0001_À_x0004_ _x0015__x000f_ 31" xfId="7629"/>
    <cellStyle name="þ_x001d_ð¤_x000c_¯þ_x0014__x000d_¨þU_x0001_À_x0004_ _x0015__x000f__x0001__x0001_ 31" xfId="7630"/>
    <cellStyle name="þ_x001d_ð¤_x000c_¯þ_x0014__x000d_¨þU_x0001_À_x0004_ _x0015__x000f_ 32" xfId="7631"/>
    <cellStyle name="þ_x001d_ð¤_x000c_¯þ_x0014__x000d_¨þU_x0001_À_x0004_ _x0015__x000f__x0001__x0001_ 32" xfId="7632"/>
    <cellStyle name="þ_x001d_ð¤_x000c_¯þ_x0014__x000d_¨þU_x0001_À_x0004_ _x0015__x000f_ 33" xfId="7633"/>
    <cellStyle name="þ_x001d_ð¤_x000c_¯þ_x0014__x000d_¨þU_x0001_À_x0004_ _x0015__x000f__x0001__x0001_ 33" xfId="7634"/>
    <cellStyle name="þ_x001d_ð¤_x000c_¯þ_x0014__x000d_¨þU_x0001_À_x0004_ _x0015__x000f_ 34" xfId="7635"/>
    <cellStyle name="þ_x001d_ð¤_x000c_¯þ_x0014__x000d_¨þU_x0001_À_x0004_ _x0015__x000f__x0001__x0001_ 34" xfId="7636"/>
    <cellStyle name="þ_x001d_ð¤_x000c_¯þ_x0014__x000d_¨þU_x0001_À_x0004_ _x0015__x000f_ 35" xfId="7637"/>
    <cellStyle name="þ_x001d_ð¤_x000c_¯þ_x0014__x000d_¨þU_x0001_À_x0004_ _x0015__x000f__x0001__x0001_ 35" xfId="7638"/>
    <cellStyle name="þ_x001d_ð¤_x000c_¯þ_x0014__x000d_¨þU_x0001_À_x0004_ _x0015__x000f_ 36" xfId="7639"/>
    <cellStyle name="þ_x001d_ð¤_x000c_¯þ_x0014__x000d_¨þU_x0001_À_x0004_ _x0015__x000f__x0001__x0001_ 36" xfId="7640"/>
    <cellStyle name="þ_x001d_ð¤_x000c_¯þ_x0014__x000d_¨þU_x0001_À_x0004_ _x0015__x000f_ 37" xfId="7641"/>
    <cellStyle name="þ_x001d_ð¤_x000c_¯þ_x0014__x000d_¨þU_x0001_À_x0004_ _x0015__x000f__x0001__x0001_ 37" xfId="7642"/>
    <cellStyle name="þ_x001d_ð¤_x000c_¯þ_x0014__x000d_¨þU_x0001_À_x0004_ _x0015__x000f_ 38" xfId="7643"/>
    <cellStyle name="þ_x001d_ð¤_x000c_¯þ_x0014__x000d_¨þU_x0001_À_x0004_ _x0015__x000f__x0001__x0001_ 38" xfId="7644"/>
    <cellStyle name="þ_x001d_ð¤_x000c_¯þ_x0014__x000d_¨þU_x0001_À_x0004_ _x0015__x000f_ 39" xfId="7645"/>
    <cellStyle name="þ_x001d_ð¤_x000c_¯þ_x0014__x000d_¨þU_x0001_À_x0004_ _x0015__x000f__x0001__x0001_ 39" xfId="7646"/>
    <cellStyle name="þ_x001d_ð¤_x000c_¯þ_x0014__x000d_¨þU_x0001_À_x0004_ _x0015__x000f_ 4" xfId="7647"/>
    <cellStyle name="þ_x001d_ð¤_x000c_¯þ_x0014__x000d_¨þU_x0001_À_x0004_ _x0015__x000f__x0001__x0001_ 4" xfId="7648"/>
    <cellStyle name="þ_x001d_ð¤_x000c_¯þ_x0014__x000d_¨þU_x0001_À_x0004_ _x0015__x000f_ 40" xfId="7649"/>
    <cellStyle name="þ_x001d_ð¤_x000c_¯þ_x0014__x000d_¨þU_x0001_À_x0004_ _x0015__x000f__x0001__x0001_ 40" xfId="7650"/>
    <cellStyle name="þ_x001d_ð¤_x000c_¯þ_x0014__x000d_¨þU_x0001_À_x0004_ _x0015__x000f_ 41" xfId="7651"/>
    <cellStyle name="þ_x001d_ð¤_x000c_¯þ_x0014__x000d_¨þU_x0001_À_x0004_ _x0015__x000f__x0001__x0001_ 41" xfId="7652"/>
    <cellStyle name="þ_x001d_ð¤_x000c_¯þ_x0014__x000d_¨þU_x0001_À_x0004_ _x0015__x000f_ 42" xfId="7653"/>
    <cellStyle name="þ_x001d_ð¤_x000c_¯þ_x0014__x000d_¨þU_x0001_À_x0004_ _x0015__x000f__x0001__x0001_ 42" xfId="7654"/>
    <cellStyle name="þ_x001d_ð¤_x000c_¯þ_x0014__x000d_¨þU_x0001_À_x0004_ _x0015__x000f_ 43" xfId="7655"/>
    <cellStyle name="þ_x001d_ð¤_x000c_¯þ_x0014__x000d_¨þU_x0001_À_x0004_ _x0015__x000f__x0001__x0001_ 43" xfId="7656"/>
    <cellStyle name="þ_x001d_ð¤_x000c_¯þ_x0014__x000d_¨þU_x0001_À_x0004_ _x0015__x000f_ 44" xfId="7657"/>
    <cellStyle name="þ_x001d_ð¤_x000c_¯þ_x0014__x000d_¨þU_x0001_À_x0004_ _x0015__x000f__x0001__x0001_ 44" xfId="7658"/>
    <cellStyle name="þ_x001d_ð¤_x000c_¯þ_x0014__x000d_¨þU_x0001_À_x0004_ _x0015__x000f_ 45" xfId="7659"/>
    <cellStyle name="þ_x001d_ð¤_x000c_¯þ_x0014__x000d_¨þU_x0001_À_x0004_ _x0015__x000f__x0001__x0001_ 45" xfId="7660"/>
    <cellStyle name="þ_x001d_ð¤_x000c_¯þ_x0014__x000d_¨þU_x0001_À_x0004_ _x0015__x000f_ 46" xfId="7661"/>
    <cellStyle name="þ_x001d_ð¤_x000c_¯þ_x0014__x000d_¨þU_x0001_À_x0004_ _x0015__x000f__x0001__x0001_ 46" xfId="7662"/>
    <cellStyle name="þ_x001d_ð¤_x000c_¯þ_x0014__x000d_¨þU_x0001_À_x0004_ _x0015__x000f_ 47" xfId="7663"/>
    <cellStyle name="þ_x001d_ð¤_x000c_¯þ_x0014__x000d_¨þU_x0001_À_x0004_ _x0015__x000f__x0001__x0001_ 47" xfId="7664"/>
    <cellStyle name="þ_x001d_ð¤_x000c_¯þ_x0014__x000d_¨þU_x0001_À_x0004_ _x0015__x000f_ 48" xfId="7665"/>
    <cellStyle name="þ_x001d_ð¤_x000c_¯þ_x0014__x000d_¨þU_x0001_À_x0004_ _x0015__x000f__x0001__x0001_ 48" xfId="7666"/>
    <cellStyle name="þ_x001d_ð¤_x000c_¯þ_x0014__x000d_¨þU_x0001_À_x0004_ _x0015__x000f_ 49" xfId="7667"/>
    <cellStyle name="þ_x001d_ð¤_x000c_¯þ_x0014__x000d_¨þU_x0001_À_x0004_ _x0015__x000f__x0001__x0001_ 49" xfId="7668"/>
    <cellStyle name="þ_x001d_ð¤_x000c_¯þ_x0014__x000d_¨þU_x0001_À_x0004_ _x0015__x000f_ 5" xfId="7669"/>
    <cellStyle name="þ_x001d_ð¤_x000c_¯þ_x0014__x000d_¨þU_x0001_À_x0004_ _x0015__x000f__x0001__x0001_ 5" xfId="7670"/>
    <cellStyle name="þ_x001d_ð¤_x000c_¯þ_x0014__x000d_¨þU_x0001_À_x0004_ _x0015__x000f_ 50" xfId="7671"/>
    <cellStyle name="þ_x001d_ð¤_x000c_¯þ_x0014__x000d_¨þU_x0001_À_x0004_ _x0015__x000f__x0001__x0001_ 50" xfId="7672"/>
    <cellStyle name="þ_x001d_ð¤_x000c_¯þ_x0014__x000d_¨þU_x0001_À_x0004_ _x0015__x000f_ 51" xfId="7673"/>
    <cellStyle name="þ_x001d_ð¤_x000c_¯þ_x0014__x000d_¨þU_x0001_À_x0004_ _x0015__x000f__x0001__x0001_ 51" xfId="7674"/>
    <cellStyle name="þ_x001d_ð¤_x000c_¯þ_x0014__x000d_¨þU_x0001_À_x0004_ _x0015__x000f_ 52" xfId="7675"/>
    <cellStyle name="þ_x001d_ð¤_x000c_¯þ_x0014__x000d_¨þU_x0001_À_x0004_ _x0015__x000f__x0001__x0001_ 52" xfId="7676"/>
    <cellStyle name="þ_x001d_ð¤_x000c_¯þ_x0014__x000d_¨þU_x0001_À_x0004_ _x0015__x000f_ 53" xfId="7677"/>
    <cellStyle name="þ_x001d_ð¤_x000c_¯þ_x0014__x000d_¨þU_x0001_À_x0004_ _x0015__x000f__x0001__x0001_ 53" xfId="7678"/>
    <cellStyle name="þ_x001d_ð¤_x000c_¯þ_x0014__x000d_¨þU_x0001_À_x0004_ _x0015__x000f_ 54" xfId="7679"/>
    <cellStyle name="þ_x001d_ð¤_x000c_¯þ_x0014__x000d_¨þU_x0001_À_x0004_ _x0015__x000f__x0001__x0001_ 54" xfId="7680"/>
    <cellStyle name="þ_x001d_ð¤_x000c_¯þ_x0014__x000d_¨þU_x0001_À_x0004_ _x0015__x000f_ 55" xfId="7681"/>
    <cellStyle name="þ_x001d_ð¤_x000c_¯þ_x0014__x000d_¨þU_x0001_À_x0004_ _x0015__x000f__x0001__x0001_ 55" xfId="7682"/>
    <cellStyle name="þ_x001d_ð¤_x000c_¯þ_x0014__x000d_¨þU_x0001_À_x0004_ _x0015__x000f_ 56" xfId="7683"/>
    <cellStyle name="þ_x001d_ð¤_x000c_¯þ_x0014__x000d_¨þU_x0001_À_x0004_ _x0015__x000f__x0001__x0001_ 56" xfId="7684"/>
    <cellStyle name="þ_x001d_ð¤_x000c_¯þ_x0014__x000d_¨þU_x0001_À_x0004_ _x0015__x000f_ 57" xfId="7685"/>
    <cellStyle name="þ_x001d_ð¤_x000c_¯þ_x0014__x000d_¨þU_x0001_À_x0004_ _x0015__x000f__x0001__x0001_ 57" xfId="7686"/>
    <cellStyle name="þ_x001d_ð¤_x000c_¯þ_x0014__x000d_¨þU_x0001_À_x0004_ _x0015__x000f_ 58" xfId="7687"/>
    <cellStyle name="þ_x001d_ð¤_x000c_¯þ_x0014__x000d_¨þU_x0001_À_x0004_ _x0015__x000f__x0001__x0001_ 58" xfId="7688"/>
    <cellStyle name="þ_x001d_ð¤_x000c_¯þ_x0014__x000d_¨þU_x0001_À_x0004_ _x0015__x000f_ 59" xfId="7689"/>
    <cellStyle name="þ_x001d_ð¤_x000c_¯þ_x0014__x000d_¨þU_x0001_À_x0004_ _x0015__x000f__x0001__x0001_ 59" xfId="7690"/>
    <cellStyle name="þ_x001d_ð¤_x000c_¯þ_x0014__x000d_¨þU_x0001_À_x0004_ _x0015__x000f_ 6" xfId="7691"/>
    <cellStyle name="þ_x001d_ð¤_x000c_¯þ_x0014__x000d_¨þU_x0001_À_x0004_ _x0015__x000f__x0001__x0001_ 6" xfId="7692"/>
    <cellStyle name="þ_x001d_ð¤_x000c_¯þ_x0014__x000d_¨þU_x0001_À_x0004_ _x0015__x000f_ 7" xfId="7693"/>
    <cellStyle name="þ_x001d_ð¤_x000c_¯þ_x0014__x000d_¨þU_x0001_À_x0004_ _x0015__x000f__x0001__x0001_ 7" xfId="7694"/>
    <cellStyle name="þ_x001d_ð¤_x000c_¯þ_x0014__x000d_¨þU_x0001_À_x0004_ _x0015__x000f_ 8" xfId="7695"/>
    <cellStyle name="þ_x001d_ð¤_x000c_¯þ_x0014__x000d_¨þU_x0001_À_x0004_ _x0015__x000f__x0001__x0001_ 8" xfId="7696"/>
    <cellStyle name="þ_x001d_ð¤_x000c_¯þ_x0014__x000d_¨þU_x0001_À_x0004_ _x0015__x000f_ 9" xfId="7697"/>
    <cellStyle name="þ_x001d_ð¤_x000c_¯þ_x0014__x000d_¨þU_x0001_À_x0004_ _x0015__x000f__x0001__x0001_ 9" xfId="7698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7699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 2" xfId="7700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 3" xfId="7701"/>
    <cellStyle name="þ_x001d_ð¤_x000c_¯þ_x0014__x000d_¨þU_x0001_À_x0004_ _x0015__x000f__x0001__x0001__Book1" xfId="7702"/>
    <cellStyle name="þ_x001d_ð·" xfId="7703"/>
    <cellStyle name="þ_x001d_ð· 2" xfId="7704"/>
    <cellStyle name="þ_x001d_ð· 2 2" xfId="7705"/>
    <cellStyle name="þ_x001d_ð· 3" xfId="7706"/>
    <cellStyle name="þ_x001d_ð· 4" xfId="7707"/>
    <cellStyle name="þ_x001d_ð·_x000c_æ" xfId="7708"/>
    <cellStyle name="þ_x001d_ð·_x000c_æ 2" xfId="7709"/>
    <cellStyle name="þ_x001d_ð·_x000c_æþ" xfId="7710"/>
    <cellStyle name="þ_x001d_ð·_x000c_æþ'" xfId="7711"/>
    <cellStyle name="þ_x001d_ð·_x000c_æþ 2" xfId="7712"/>
    <cellStyle name="þ_x001d_ð·_x000c_æþ' 2" xfId="7713"/>
    <cellStyle name="þ_x001d_ð·_x000c_æþ'_x000d_" xfId="7714"/>
    <cellStyle name="þ_x001d_ð·_x000c_æþ'_x000d_ 2" xfId="7715"/>
    <cellStyle name="þ_x001d_ð·_x000c_æþ'_x000d_ 2 2" xfId="7716"/>
    <cellStyle name="þ_x001d_ð·_x000c_æþ'_x000d_ 3" xfId="7717"/>
    <cellStyle name="þ_x001d_ð·_x000c_æþ'_x000d_ß" xfId="7718"/>
    <cellStyle name="þ_x001d_ð·_x000c_æþ'_x000d_ß 2" xfId="7719"/>
    <cellStyle name="þ_x001d_ð·_x000c_æþ'_x000d_ßþ" xfId="7720"/>
    <cellStyle name="þ_x001d_ð·_x000c_æþ'_x000d_ßþ 2" xfId="7721"/>
    <cellStyle name="þ_x001d_ð·_x000c_æþ'_x000d_ßþU" xfId="7722"/>
    <cellStyle name="þ_x001d_ð·_x000c_æþ'_x000d_ßþU_x0001_" xfId="7723"/>
    <cellStyle name="þ_x001d_ð·_x000c_æþ'_x000d_ßþU 2" xfId="7724"/>
    <cellStyle name="þ_x001d_ð·_x000c_æþ'_x000d_ßþU_x0001_ 2" xfId="7725"/>
    <cellStyle name="þ_x001d_ð·_x000c_æþ'_x000d_ßþU_x0001_Ø" xfId="7726"/>
    <cellStyle name="þ_x001d_ð·_x000c_æþ'_x000d_ßþU_x0001_Ø_x0005_" xfId="7727"/>
    <cellStyle name="þ_x001d_ð·_x000c_æþ'_x000d_ßþU_x0001_Ø 2" xfId="7728"/>
    <cellStyle name="þ_x001d_ð·_x000c_æþ'_x000d_ßþU_x0001_Ø_x0005_ 2" xfId="7729"/>
    <cellStyle name="þ_x001d_ð·_x000c_æþ'_x000d_ßþU_x0001_Ø_x0005_ü" xfId="7730"/>
    <cellStyle name="þ_x001d_ð·_x000c_æþ'_x000d_ßþU_x0001_Ø_x0005_ü_x0014_" xfId="7731"/>
    <cellStyle name="þ_x001d_ð·_x000c_æþ'_x000d_ßþU_x0001_Ø_x0005_ü_x0014__x0007_" xfId="7732"/>
    <cellStyle name="þ_x001d_ð·_x000c_æþ'_x000d_ßþU_x0001_Ø_x0005_ü_x0014__x0007__x0001_" xfId="7733"/>
    <cellStyle name="þ_x001d_ð·_x000c_æþ'_x000d_ßþU_x0001_Ø_x0005_ü_x0014__x0007__x0001__x0001_" xfId="7734"/>
    <cellStyle name="þ_x001d_ð·_x000c_æþ'_x000d_ßþU_x0001_Ø_x0005_ü_x0014__x0007__x0001_ 10" xfId="7735"/>
    <cellStyle name="þ_x001d_ð·_x000c_æþ'_x000d_ßþU_x0001_Ø_x0005_ü_x0014__x0007__x0001__x0001_ 10" xfId="7736"/>
    <cellStyle name="þ_x001d_ð·_x000c_æþ'_x000d_ßþU_x0001_Ø_x0005_ü_x0014__x0007__x0001_ 11" xfId="7737"/>
    <cellStyle name="þ_x001d_ð·_x000c_æþ'_x000d_ßþU_x0001_Ø_x0005_ü_x0014__x0007__x0001__x0001_ 11" xfId="7738"/>
    <cellStyle name="þ_x001d_ð·_x000c_æþ'_x000d_ßþU_x0001_Ø_x0005_ü_x0014__x0007__x0001_ 12" xfId="7739"/>
    <cellStyle name="þ_x001d_ð·_x000c_æþ'_x000d_ßþU_x0001_Ø_x0005_ü_x0014__x0007__x0001__x0001_ 12" xfId="7740"/>
    <cellStyle name="þ_x001d_ð·_x000c_æþ'_x000d_ßþU_x0001_Ø_x0005_ü_x0014__x0007__x0001_ 13" xfId="7741"/>
    <cellStyle name="þ_x001d_ð·_x000c_æþ'_x000d_ßþU_x0001_Ø_x0005_ü_x0014__x0007__x0001__x0001_ 13" xfId="7742"/>
    <cellStyle name="þ_x001d_ð·_x000c_æþ'_x000d_ßþU_x0001_Ø_x0005_ü_x0014__x0007__x0001_ 14" xfId="7743"/>
    <cellStyle name="þ_x001d_ð·_x000c_æþ'_x000d_ßþU_x0001_Ø_x0005_ü_x0014__x0007__x0001__x0001_ 14" xfId="7744"/>
    <cellStyle name="þ_x001d_ð·_x000c_æþ'_x000d_ßþU_x0001_Ø_x0005_ü_x0014__x0007__x0001_ 15" xfId="7745"/>
    <cellStyle name="þ_x001d_ð·_x000c_æþ'_x000d_ßþU_x0001_Ø_x0005_ü_x0014__x0007__x0001__x0001_ 15" xfId="7746"/>
    <cellStyle name="þ_x001d_ð·_x000c_æþ'_x000d_ßþU_x0001_Ø_x0005_ü_x0014__x0007__x0001_ 16" xfId="7747"/>
    <cellStyle name="þ_x001d_ð·_x000c_æþ'_x000d_ßþU_x0001_Ø_x0005_ü_x0014__x0007__x0001__x0001_ 16" xfId="7748"/>
    <cellStyle name="þ_x001d_ð·_x000c_æþ'_x000d_ßþU_x0001_Ø_x0005_ü_x0014__x0007__x0001_ 17" xfId="7749"/>
    <cellStyle name="þ_x001d_ð·_x000c_æþ'_x000d_ßþU_x0001_Ø_x0005_ü_x0014__x0007__x0001__x0001_ 17" xfId="7750"/>
    <cellStyle name="þ_x001d_ð·_x000c_æþ'_x000d_ßþU_x0001_Ø_x0005_ü_x0014__x0007__x0001_ 18" xfId="7751"/>
    <cellStyle name="þ_x001d_ð·_x000c_æþ'_x000d_ßþU_x0001_Ø_x0005_ü_x0014__x0007__x0001__x0001_ 18" xfId="7752"/>
    <cellStyle name="þ_x001d_ð·_x000c_æþ'_x000d_ßþU_x0001_Ø_x0005_ü_x0014__x0007__x0001_ 19" xfId="7753"/>
    <cellStyle name="þ_x001d_ð·_x000c_æþ'_x000d_ßþU_x0001_Ø_x0005_ü_x0014__x0007__x0001__x0001_ 19" xfId="7754"/>
    <cellStyle name="þ_x001d_ð·_x000c_æþ'_x000d_ßþU_x0001_Ø_x0005_ü 2" xfId="7755"/>
    <cellStyle name="þ_x001d_ð·_x000c_æþ'_x000d_ßþU_x0001_Ø_x0005_ü_x0014_ 2" xfId="7756"/>
    <cellStyle name="þ_x001d_ð·_x000c_æþ'_x000d_ßþU_x0001_Ø_x0005_ü_x0014__x0007_ 2" xfId="7757"/>
    <cellStyle name="þ_x001d_ð·_x000c_æþ'_x000d_ßþU_x0001_Ø_x0005_ü_x0014__x0007__x0001_ 2" xfId="7758"/>
    <cellStyle name="þ_x001d_ð·_x000c_æþ'_x000d_ßþU_x0001_Ø_x0005_ü_x0014__x0007__x0001__x0001_ 2" xfId="7759"/>
    <cellStyle name="þ_x001d_ð·_x000c_æþ'_x000d_ßþU_x0001_Ø_x0005_ü_x0014__x0007__x0001_ 2 2" xfId="7760"/>
    <cellStyle name="þ_x001d_ð·_x000c_æþ'_x000d_ßþU_x0001_Ø_x0005_ü_x0014__x0007__x0001__x0001_ 2 2" xfId="7761"/>
    <cellStyle name="þ_x001d_ð·_x000c_æþ'_x000d_ßþU_x0001_Ø_x0005_ü_x0014__x0007__x0001_ 20" xfId="7762"/>
    <cellStyle name="þ_x001d_ð·_x000c_æþ'_x000d_ßþU_x0001_Ø_x0005_ü_x0014__x0007__x0001__x0001_ 20" xfId="7763"/>
    <cellStyle name="þ_x001d_ð·_x000c_æþ'_x000d_ßþU_x0001_Ø_x0005_ü_x0014__x0007__x0001_ 21" xfId="7764"/>
    <cellStyle name="þ_x001d_ð·_x000c_æþ'_x000d_ßþU_x0001_Ø_x0005_ü_x0014__x0007__x0001__x0001_ 21" xfId="7765"/>
    <cellStyle name="þ_x001d_ð·_x000c_æþ'_x000d_ßþU_x0001_Ø_x0005_ü_x0014__x0007__x0001_ 22" xfId="7766"/>
    <cellStyle name="þ_x001d_ð·_x000c_æþ'_x000d_ßþU_x0001_Ø_x0005_ü_x0014__x0007__x0001__x0001_ 22" xfId="7767"/>
    <cellStyle name="þ_x001d_ð·_x000c_æþ'_x000d_ßþU_x0001_Ø_x0005_ü_x0014__x0007__x0001_ 23" xfId="7768"/>
    <cellStyle name="þ_x001d_ð·_x000c_æþ'_x000d_ßþU_x0001_Ø_x0005_ü_x0014__x0007__x0001__x0001_ 23" xfId="7769"/>
    <cellStyle name="þ_x001d_ð·_x000c_æþ'_x000d_ßþU_x0001_Ø_x0005_ü_x0014__x0007__x0001_ 24" xfId="7770"/>
    <cellStyle name="þ_x001d_ð·_x000c_æþ'_x000d_ßþU_x0001_Ø_x0005_ü_x0014__x0007__x0001__x0001_ 24" xfId="7771"/>
    <cellStyle name="þ_x001d_ð·_x000c_æþ'_x000d_ßþU_x0001_Ø_x0005_ü_x0014__x0007__x0001_ 25" xfId="7772"/>
    <cellStyle name="þ_x001d_ð·_x000c_æþ'_x000d_ßþU_x0001_Ø_x0005_ü_x0014__x0007__x0001__x0001_ 25" xfId="7773"/>
    <cellStyle name="þ_x001d_ð·_x000c_æþ'_x000d_ßþU_x0001_Ø_x0005_ü_x0014__x0007__x0001_ 26" xfId="7774"/>
    <cellStyle name="þ_x001d_ð·_x000c_æþ'_x000d_ßþU_x0001_Ø_x0005_ü_x0014__x0007__x0001__x0001_ 26" xfId="7775"/>
    <cellStyle name="þ_x001d_ð·_x000c_æþ'_x000d_ßþU_x0001_Ø_x0005_ü_x0014__x0007__x0001_ 27" xfId="7776"/>
    <cellStyle name="þ_x001d_ð·_x000c_æþ'_x000d_ßþU_x0001_Ø_x0005_ü_x0014__x0007__x0001__x0001_ 27" xfId="7777"/>
    <cellStyle name="þ_x001d_ð·_x000c_æþ'_x000d_ßþU_x0001_Ø_x0005_ü_x0014__x0007__x0001_ 28" xfId="7778"/>
    <cellStyle name="þ_x001d_ð·_x000c_æþ'_x000d_ßþU_x0001_Ø_x0005_ü_x0014__x0007__x0001__x0001_ 28" xfId="7779"/>
    <cellStyle name="þ_x001d_ð·_x000c_æþ'_x000d_ßþU_x0001_Ø_x0005_ü_x0014__x0007__x0001_ 29" xfId="7780"/>
    <cellStyle name="þ_x001d_ð·_x000c_æþ'_x000d_ßþU_x0001_Ø_x0005_ü_x0014__x0007__x0001__x0001_ 29" xfId="7781"/>
    <cellStyle name="þ_x001d_ð·_x000c_æþ'_x000d_ßþU_x0001_Ø_x0005_ü_x0014__x0007_ 3" xfId="7782"/>
    <cellStyle name="þ_x001d_ð·_x000c_æþ'_x000d_ßþU_x0001_Ø_x0005_ü_x0014__x0007__x0001_ 3" xfId="7783"/>
    <cellStyle name="þ_x001d_ð·_x000c_æþ'_x000d_ßþU_x0001_Ø_x0005_ü_x0014__x0007__x0001__x0001_ 3" xfId="7784"/>
    <cellStyle name="þ_x001d_ð·_x000c_æþ'_x000d_ßþU_x0001_Ø_x0005_ü_x0014__x0007__x0001_ 3 2" xfId="7785"/>
    <cellStyle name="þ_x001d_ð·_x000c_æþ'_x000d_ßþU_x0001_Ø_x0005_ü_x0014__x0007__x0001__x0001_ 3 2" xfId="7786"/>
    <cellStyle name="þ_x001d_ð·_x000c_æþ'_x000d_ßþU_x0001_Ø_x0005_ü_x0014__x0007__x0001_ 30" xfId="7787"/>
    <cellStyle name="þ_x001d_ð·_x000c_æþ'_x000d_ßþU_x0001_Ø_x0005_ü_x0014__x0007__x0001__x0001_ 30" xfId="7788"/>
    <cellStyle name="þ_x001d_ð·_x000c_æþ'_x000d_ßþU_x0001_Ø_x0005_ü_x0014__x0007__x0001_ 31" xfId="7789"/>
    <cellStyle name="þ_x001d_ð·_x000c_æþ'_x000d_ßþU_x0001_Ø_x0005_ü_x0014__x0007__x0001__x0001_ 31" xfId="7790"/>
    <cellStyle name="þ_x001d_ð·_x000c_æþ'_x000d_ßþU_x0001_Ø_x0005_ü_x0014__x0007__x0001_ 32" xfId="7791"/>
    <cellStyle name="þ_x001d_ð·_x000c_æþ'_x000d_ßþU_x0001_Ø_x0005_ü_x0014__x0007__x0001__x0001_ 32" xfId="7792"/>
    <cellStyle name="þ_x001d_ð·_x000c_æþ'_x000d_ßþU_x0001_Ø_x0005_ü_x0014__x0007__x0001_ 33" xfId="7793"/>
    <cellStyle name="þ_x001d_ð·_x000c_æþ'_x000d_ßþU_x0001_Ø_x0005_ü_x0014__x0007__x0001__x0001_ 33" xfId="7794"/>
    <cellStyle name="þ_x001d_ð·_x000c_æþ'_x000d_ßþU_x0001_Ø_x0005_ü_x0014__x0007__x0001_ 34" xfId="7795"/>
    <cellStyle name="þ_x001d_ð·_x000c_æþ'_x000d_ßþU_x0001_Ø_x0005_ü_x0014__x0007__x0001__x0001_ 34" xfId="7796"/>
    <cellStyle name="þ_x001d_ð·_x000c_æþ'_x000d_ßþU_x0001_Ø_x0005_ü_x0014__x0007__x0001_ 35" xfId="7797"/>
    <cellStyle name="þ_x001d_ð·_x000c_æþ'_x000d_ßþU_x0001_Ø_x0005_ü_x0014__x0007__x0001__x0001_ 35" xfId="7798"/>
    <cellStyle name="þ_x001d_ð·_x000c_æþ'_x000d_ßþU_x0001_Ø_x0005_ü_x0014__x0007__x0001_ 36" xfId="7799"/>
    <cellStyle name="þ_x001d_ð·_x000c_æþ'_x000d_ßþU_x0001_Ø_x0005_ü_x0014__x0007__x0001__x0001_ 36" xfId="7800"/>
    <cellStyle name="þ_x001d_ð·_x000c_æþ'_x000d_ßþU_x0001_Ø_x0005_ü_x0014__x0007__x0001_ 37" xfId="7801"/>
    <cellStyle name="þ_x001d_ð·_x000c_æþ'_x000d_ßþU_x0001_Ø_x0005_ü_x0014__x0007__x0001__x0001_ 37" xfId="7802"/>
    <cellStyle name="þ_x001d_ð·_x000c_æþ'_x000d_ßþU_x0001_Ø_x0005_ü_x0014__x0007__x0001_ 38" xfId="7803"/>
    <cellStyle name="þ_x001d_ð·_x000c_æþ'_x000d_ßþU_x0001_Ø_x0005_ü_x0014__x0007__x0001__x0001_ 38" xfId="7804"/>
    <cellStyle name="þ_x001d_ð·_x000c_æþ'_x000d_ßþU_x0001_Ø_x0005_ü_x0014__x0007__x0001_ 39" xfId="7805"/>
    <cellStyle name="þ_x001d_ð·_x000c_æþ'_x000d_ßþU_x0001_Ø_x0005_ü_x0014__x0007__x0001__x0001_ 39" xfId="7806"/>
    <cellStyle name="þ_x001d_ð·_x000c_æþ'_x000d_ßþU_x0001_Ø_x0005_ü_x0014__x0007__x0001_ 4" xfId="7807"/>
    <cellStyle name="þ_x001d_ð·_x000c_æþ'_x000d_ßþU_x0001_Ø_x0005_ü_x0014__x0007__x0001__x0001_ 4" xfId="7808"/>
    <cellStyle name="þ_x001d_ð·_x000c_æþ'_x000d_ßþU_x0001_Ø_x0005_ü_x0014__x0007__x0001_ 40" xfId="7809"/>
    <cellStyle name="þ_x001d_ð·_x000c_æþ'_x000d_ßþU_x0001_Ø_x0005_ü_x0014__x0007__x0001__x0001_ 40" xfId="7810"/>
    <cellStyle name="þ_x001d_ð·_x000c_æþ'_x000d_ßþU_x0001_Ø_x0005_ü_x0014__x0007__x0001_ 41" xfId="7811"/>
    <cellStyle name="þ_x001d_ð·_x000c_æþ'_x000d_ßþU_x0001_Ø_x0005_ü_x0014__x0007__x0001__x0001_ 41" xfId="7812"/>
    <cellStyle name="þ_x001d_ð·_x000c_æþ'_x000d_ßþU_x0001_Ø_x0005_ü_x0014__x0007__x0001_ 42" xfId="7813"/>
    <cellStyle name="þ_x001d_ð·_x000c_æþ'_x000d_ßþU_x0001_Ø_x0005_ü_x0014__x0007__x0001__x0001_ 42" xfId="7814"/>
    <cellStyle name="þ_x001d_ð·_x000c_æþ'_x000d_ßþU_x0001_Ø_x0005_ü_x0014__x0007__x0001_ 43" xfId="7815"/>
    <cellStyle name="þ_x001d_ð·_x000c_æþ'_x000d_ßþU_x0001_Ø_x0005_ü_x0014__x0007__x0001__x0001_ 43" xfId="7816"/>
    <cellStyle name="þ_x001d_ð·_x000c_æþ'_x000d_ßþU_x0001_Ø_x0005_ü_x0014__x0007__x0001_ 44" xfId="7817"/>
    <cellStyle name="þ_x001d_ð·_x000c_æþ'_x000d_ßþU_x0001_Ø_x0005_ü_x0014__x0007__x0001__x0001_ 44" xfId="7818"/>
    <cellStyle name="þ_x001d_ð·_x000c_æþ'_x000d_ßþU_x0001_Ø_x0005_ü_x0014__x0007__x0001_ 45" xfId="7819"/>
    <cellStyle name="þ_x001d_ð·_x000c_æþ'_x000d_ßþU_x0001_Ø_x0005_ü_x0014__x0007__x0001__x0001_ 45" xfId="7820"/>
    <cellStyle name="þ_x001d_ð·_x000c_æþ'_x000d_ßþU_x0001_Ø_x0005_ü_x0014__x0007__x0001_ 46" xfId="7821"/>
    <cellStyle name="þ_x001d_ð·_x000c_æþ'_x000d_ßþU_x0001_Ø_x0005_ü_x0014__x0007__x0001__x0001_ 46" xfId="7822"/>
    <cellStyle name="þ_x001d_ð·_x000c_æþ'_x000d_ßþU_x0001_Ø_x0005_ü_x0014__x0007__x0001_ 47" xfId="7823"/>
    <cellStyle name="þ_x001d_ð·_x000c_æþ'_x000d_ßþU_x0001_Ø_x0005_ü_x0014__x0007__x0001__x0001_ 47" xfId="7824"/>
    <cellStyle name="þ_x001d_ð·_x000c_æþ'_x000d_ßþU_x0001_Ø_x0005_ü_x0014__x0007__x0001_ 48" xfId="7825"/>
    <cellStyle name="þ_x001d_ð·_x000c_æþ'_x000d_ßþU_x0001_Ø_x0005_ü_x0014__x0007__x0001__x0001_ 48" xfId="7826"/>
    <cellStyle name="þ_x001d_ð·_x000c_æþ'_x000d_ßþU_x0001_Ø_x0005_ü_x0014__x0007__x0001_ 49" xfId="7827"/>
    <cellStyle name="þ_x001d_ð·_x000c_æþ'_x000d_ßþU_x0001_Ø_x0005_ü_x0014__x0007__x0001__x0001_ 49" xfId="7828"/>
    <cellStyle name="þ_x001d_ð·_x000c_æþ'_x000d_ßþU_x0001_Ø_x0005_ü_x0014__x0007__x0001_ 5" xfId="7829"/>
    <cellStyle name="þ_x001d_ð·_x000c_æþ'_x000d_ßþU_x0001_Ø_x0005_ü_x0014__x0007__x0001__x0001_ 5" xfId="7830"/>
    <cellStyle name="þ_x001d_ð·_x000c_æþ'_x000d_ßþU_x0001_Ø_x0005_ü_x0014__x0007__x0001_ 50" xfId="7831"/>
    <cellStyle name="þ_x001d_ð·_x000c_æþ'_x000d_ßþU_x0001_Ø_x0005_ü_x0014__x0007__x0001__x0001_ 50" xfId="7832"/>
    <cellStyle name="þ_x001d_ð·_x000c_æþ'_x000d_ßþU_x0001_Ø_x0005_ü_x0014__x0007__x0001_ 51" xfId="7833"/>
    <cellStyle name="þ_x001d_ð·_x000c_æþ'_x000d_ßþU_x0001_Ø_x0005_ü_x0014__x0007__x0001__x0001_ 51" xfId="7834"/>
    <cellStyle name="þ_x001d_ð·_x000c_æþ'_x000d_ßþU_x0001_Ø_x0005_ü_x0014__x0007__x0001_ 52" xfId="7835"/>
    <cellStyle name="þ_x001d_ð·_x000c_æþ'_x000d_ßþU_x0001_Ø_x0005_ü_x0014__x0007__x0001__x0001_ 52" xfId="7836"/>
    <cellStyle name="þ_x001d_ð·_x000c_æþ'_x000d_ßþU_x0001_Ø_x0005_ü_x0014__x0007__x0001_ 53" xfId="7837"/>
    <cellStyle name="þ_x001d_ð·_x000c_æþ'_x000d_ßþU_x0001_Ø_x0005_ü_x0014__x0007__x0001__x0001_ 53" xfId="7838"/>
    <cellStyle name="þ_x001d_ð·_x000c_æþ'_x000d_ßþU_x0001_Ø_x0005_ü_x0014__x0007__x0001_ 54" xfId="7839"/>
    <cellStyle name="þ_x001d_ð·_x000c_æþ'_x000d_ßþU_x0001_Ø_x0005_ü_x0014__x0007__x0001__x0001_ 54" xfId="7840"/>
    <cellStyle name="þ_x001d_ð·_x000c_æþ'_x000d_ßþU_x0001_Ø_x0005_ü_x0014__x0007__x0001_ 55" xfId="7841"/>
    <cellStyle name="þ_x001d_ð·_x000c_æþ'_x000d_ßþU_x0001_Ø_x0005_ü_x0014__x0007__x0001__x0001_ 55" xfId="7842"/>
    <cellStyle name="þ_x001d_ð·_x000c_æþ'_x000d_ßþU_x0001_Ø_x0005_ü_x0014__x0007__x0001_ 56" xfId="7843"/>
    <cellStyle name="þ_x001d_ð·_x000c_æþ'_x000d_ßþU_x0001_Ø_x0005_ü_x0014__x0007__x0001__x0001_ 56" xfId="7844"/>
    <cellStyle name="þ_x001d_ð·_x000c_æþ'_x000d_ßþU_x0001_Ø_x0005_ü_x0014__x0007__x0001_ 57" xfId="7845"/>
    <cellStyle name="þ_x001d_ð·_x000c_æþ'_x000d_ßþU_x0001_Ø_x0005_ü_x0014__x0007__x0001__x0001_ 57" xfId="7846"/>
    <cellStyle name="þ_x001d_ð·_x000c_æþ'_x000d_ßþU_x0001_Ø_x0005_ü_x0014__x0007__x0001_ 58" xfId="7847"/>
    <cellStyle name="þ_x001d_ð·_x000c_æþ'_x000d_ßþU_x0001_Ø_x0005_ü_x0014__x0007__x0001__x0001_ 58" xfId="7848"/>
    <cellStyle name="þ_x001d_ð·_x000c_æþ'_x000d_ßþU_x0001_Ø_x0005_ü_x0014__x0007__x0001_ 59" xfId="7849"/>
    <cellStyle name="þ_x001d_ð·_x000c_æþ'_x000d_ßþU_x0001_Ø_x0005_ü_x0014__x0007__x0001__x0001_ 59" xfId="7850"/>
    <cellStyle name="þ_x001d_ð·_x000c_æþ'_x000d_ßþU_x0001_Ø_x0005_ü_x0014__x0007__x0001_ 6" xfId="7851"/>
    <cellStyle name="þ_x001d_ð·_x000c_æþ'_x000d_ßþU_x0001_Ø_x0005_ü_x0014__x0007__x0001__x0001_ 6" xfId="7852"/>
    <cellStyle name="þ_x001d_ð·_x000c_æþ'_x000d_ßþU_x0001_Ø_x0005_ü_x0014__x0007__x0001_ 60" xfId="7853"/>
    <cellStyle name="þ_x001d_ð·_x000c_æþ'_x000d_ßþU_x0001_Ø_x0005_ü_x0014__x0007__x0001__x0001_ 60" xfId="7854"/>
    <cellStyle name="þ_x001d_ð·_x000c_æþ'_x000d_ßþU_x0001_Ø_x0005_ü_x0014__x0007__x0001_ 61" xfId="7855"/>
    <cellStyle name="þ_x001d_ð·_x000c_æþ'_x000d_ßþU_x0001_Ø_x0005_ü_x0014__x0007__x0001__x0001_ 61" xfId="7856"/>
    <cellStyle name="þ_x001d_ð·_x000c_æþ'_x000d_ßþU_x0001_Ø_x0005_ü_x0014__x0007__x0001_ 7" xfId="7857"/>
    <cellStyle name="þ_x001d_ð·_x000c_æþ'_x000d_ßþU_x0001_Ø_x0005_ü_x0014__x0007__x0001__x0001_ 7" xfId="7858"/>
    <cellStyle name="þ_x001d_ð·_x000c_æþ'_x000d_ßþU_x0001_Ø_x0005_ü_x0014__x0007__x0001_ 8" xfId="7859"/>
    <cellStyle name="þ_x001d_ð·_x000c_æþ'_x000d_ßþU_x0001_Ø_x0005_ü_x0014__x0007__x0001__x0001_ 8" xfId="7860"/>
    <cellStyle name="þ_x001d_ð·_x000c_æþ'_x000d_ßþU_x0001_Ø_x0005_ü_x0014__x0007__x0001_ 9" xfId="7861"/>
    <cellStyle name="þ_x001d_ð·_x000c_æþ'_x000d_ßþU_x0001_Ø_x0005_ü_x0014__x0007__x0001__x0001_ 9" xfId="7862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7863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2" xfId="7864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2 2" xfId="7865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3" xfId="7866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4" xfId="7867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&#10;‹V_x000c_Ä^_x0006_&amp;‰G_x0008_&amp;‰W&#10;_x001f_ÉË?¸ÿ_x0013_È_x0006_??WV_x001e_ŽØ‹^&#10;‹v_x0006_ƒûÿt_x0007_ŽF_x0008_&amp;‰\&#10;ƒ~_x000c_?u.ŽF_x0008_&amp;ÿt_x0002_&amp;ÿ4&amp;" xfId="7868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&#10;‹V_x000c_Ä^_x0006_&amp;‰G_x0008_&amp;‰W&#10;_x001f_ÉË?¸ÿ_x0013_È_x0006_??WV_x001e_ŽØ‹^&#10;‹v_x0006_ƒûÿt_x0007_ŽF_x0008_&amp;‰\&#10;ƒ~_x000c_?u.ŽF_x0008_&amp;ÿt_x0002_&amp;ÿ4&amp; 2" xfId="7869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&#10;‹V_x000c_Ä^_x0006_&amp;‰G_x0008_&amp;‰W&#10;_x001f_ÉË?¸ÿ_x0013_È_x0006_??WV_x001e_ŽØ‹^&#10;‹v_x0006_ƒûÿt_x0007_ŽF_x0008_&amp;‰\&#10;ƒ~_x000c_?u.ŽF_x0008_&amp;ÿt_x0002_&amp;ÿ4&amp; 2 2" xfId="7870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&#10;‹V_x000c_Ä^_x0006_&amp;‰G_x0008_&amp;‰W&#10;_x001f_ÉË?¸ÿ_x0013_È_x0006_??WV_x001e_ŽØ‹^&#10;‹v_x0006_ƒûÿt_x0007_ŽF_x0008_&amp;‰\&#10;ƒ~_x000c_?u.ŽF_x0008_&amp;ÿt_x0002_&amp;ÿ4&amp; 3" xfId="7871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&#10;‹V_x000c_Ä^_x0006_&amp;‰G_x0008_&amp;‰W&#10;_x001f_ÉË?¸ÿ_x0013_È_x0006_??WV_x001e_ŽØ‹^&#10;‹v_x0006_ƒûÿt_x0007_ŽF_x0008_&amp;‰\&#10;ƒ~_x000c_?u.ŽF_x0008_&amp;ÿt_x0002_&amp;ÿ4&amp; 4" xfId="7872"/>
    <cellStyle name="þ_x001d_ð·_x000c_æþ'_x000d_ßþU_x0001_Ø_x0005_ü_x0014__x0007__x0001__x0001__Bieu cn nhiệm kỳ sưa lai năm 2010,2011" xfId="7873"/>
    <cellStyle name="þ_x001d_ð·_x000c_æþ'_x000d_ßþU_x0001_Ø_x0005_ü_x0014__x0007__x0001__BIEU KE HOACH  2015 (KTN 6.11 sua)" xfId="7874"/>
    <cellStyle name="þ_x001d_ð·_x000c_æþ'_x000d_ßþU_x0001_Ø_x0005_ü_x0014__x0007__x0001__x0001__BIEU KE HOACH  2015 (KTN 6.11 sua)" xfId="7875"/>
    <cellStyle name="þ_x001d_ð·_BIEU KE HOACH  2015 (KTN 6.11 sua)" xfId="7876"/>
    <cellStyle name="þ_x001d_ðÇ%Uý—&amp;Hý9_x0008_Ÿ s&#10;_x0007_" xfId="7877"/>
    <cellStyle name="þ_x001d_ðÇ%Uý—&amp;Hý9_x0008_Ÿ s&#10;_x0007__x0001_" xfId="7878"/>
    <cellStyle name="þ_x001d_ðÇ%Uý—&amp;Hý9_x0008_Ÿ s&#10;_x0007__x0001__x0001_" xfId="7879"/>
    <cellStyle name="þ_x001d_ðÇ%Uý—&amp;Hý9_x0008_Ÿ s&#10;_x0007__x0001_ 2" xfId="7888"/>
    <cellStyle name="þ_x001d_ðÇ%Uý—&amp;Hý9_x0008_Ÿ s&#10;_x0007__x0001__x0001_ 2" xfId="7889"/>
    <cellStyle name="þ_x001d_ðÇ%Uý—&amp;Hý9_x0008_Ÿ s&#10;_x0007__x0001_ 2 2" xfId="7880"/>
    <cellStyle name="þ_x001d_ðÇ%Uý—&amp;Hý9_x0008_Ÿ s&#10;_x0007__x0001__x0001_ 2 2" xfId="7881"/>
    <cellStyle name="þ_x001d_ðÇ%Uý—&amp;Hý9_x0008_Ÿ s&#10;_x0007__x0001_ 3" xfId="7890"/>
    <cellStyle name="þ_x001d_ðÇ%Uý—&amp;Hý9_x0008_Ÿ s&#10;_x0007__x0001__x0001_ 3" xfId="7891"/>
    <cellStyle name="þ_x001d_ðÇ%Uý—&amp;Hý9_x0008_Ÿ s&#10;_x0007__x0001_ 3 2" xfId="7882"/>
    <cellStyle name="þ_x001d_ðÇ%Uý—&amp;Hý9_x0008_Ÿ s&#10;_x0007__x0001__x0001_ 3 2" xfId="7883"/>
    <cellStyle name="þ_x001d_ðÇ%Uý—&amp;Hý9_x0008_Ÿ s&#10;_x0007__x0001_ 4" xfId="7892"/>
    <cellStyle name="þ_x001d_ðÇ%Uý—&amp;Hý9_x0008_Ÿ s&#10;_x0007__x0001__x0001_ 4" xfId="7893"/>
    <cellStyle name="þ_x001d_ðÇ%Uý—&amp;Hý9_x0008_Ÿ s&#10;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7884"/>
    <cellStyle name="þ_x001d_ðÇ%Uý—&amp;Hý9_x0008_Ÿ s&#10;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 2" xfId="7885"/>
    <cellStyle name="þ_x001d_ðÇ%Uý—&amp;Hý9_x0008_Ÿ s&#10;_x0007__x0001__BIEU KE HOACH  2015 (KTN 6.11 sua)" xfId="7886"/>
    <cellStyle name="þ_x001d_ðÇ%Uý—&amp;Hý9_x0008_Ÿ s&#10;_x0007__x0001__x0001__BIEU KE HOACH  2015 (KTN 6.11 sua)" xfId="7887"/>
    <cellStyle name="þ_x001d_ðÇ%Uý—&amp;Hý9_x0008_Ÿ s&#10;_x0007__x0001__CT 134" xfId="8667"/>
    <cellStyle name="þ_x001d_ðÇ%Uý—&amp;Hý9_x0008_Ÿ s&#10;_x0007__x0001__x0001__CT 134" xfId="8668"/>
    <cellStyle name="þ_x001d_ðK_x000c_Fý_x001b__x000d_9ýU_x0001_Ð_x0008_¦)_x0007__x0001__x0001_" xfId="7894"/>
    <cellStyle name="þ_x001d_ðK_x000c_Fý_x001b__x000d_9ýU_x0001_Ð_x0008_¦)_x0007__x0001__x0001_ 2" xfId="7895"/>
    <cellStyle name="þ_x001d_ðK_x000c_Fý_x001b__x000d_9ýU_x0001_Ð_x0008_¦)_x0007__x0001__x0001_ 3" xfId="7896"/>
    <cellStyle name="thuong-10" xfId="7897"/>
    <cellStyle name="thuong-10 2" xfId="7898"/>
    <cellStyle name="thuong-10 3" xfId="7899"/>
    <cellStyle name="thuong-11" xfId="7900"/>
    <cellStyle name="thuong-11 2" xfId="7901"/>
    <cellStyle name="thuong-11 3" xfId="7902"/>
    <cellStyle name="thuy" xfId="7903"/>
    <cellStyle name="thuy 2" xfId="7904"/>
    <cellStyle name="Thuyet minh" xfId="7905"/>
    <cellStyle name="Thuyet minh 2" xfId="7906"/>
    <cellStyle name="Thuyet minh 3" xfId="7907"/>
    <cellStyle name="thvt" xfId="7908"/>
    <cellStyle name="thvt 2" xfId="7909"/>
    <cellStyle name="thvt 3" xfId="7910"/>
    <cellStyle name="trang" xfId="7956"/>
    <cellStyle name="trang 2" xfId="7957"/>
    <cellStyle name="trang 3" xfId="7958"/>
    <cellStyle name="UNIDAGSCode" xfId="7970"/>
    <cellStyle name="UNIDAGSCode 2" xfId="7971"/>
    <cellStyle name="UNIDAGSCode 2 2" xfId="7972"/>
    <cellStyle name="UNIDAGSCode 2 3" xfId="7973"/>
    <cellStyle name="UNIDAGSCode 3" xfId="7974"/>
    <cellStyle name="UNIDAGSCode 4" xfId="7975"/>
    <cellStyle name="UNIDAGSCode2" xfId="7976"/>
    <cellStyle name="UNIDAGSCode2 2" xfId="7977"/>
    <cellStyle name="UNIDAGSCode2 2 2" xfId="7978"/>
    <cellStyle name="UNIDAGSCode2 3" xfId="7979"/>
    <cellStyle name="UNIDAGSCode2 4" xfId="7980"/>
    <cellStyle name="UNIDAGSCurrency" xfId="7981"/>
    <cellStyle name="UNIDAGSCurrency 2" xfId="7982"/>
    <cellStyle name="UNIDAGSCurrency 2 2" xfId="7983"/>
    <cellStyle name="UNIDAGSCurrency 2 3" xfId="7984"/>
    <cellStyle name="UNIDAGSCurrency 3" xfId="7985"/>
    <cellStyle name="UNIDAGSCurrency 4" xfId="7986"/>
    <cellStyle name="UNIDAGSDate" xfId="7987"/>
    <cellStyle name="UNIDAGSDate 2" xfId="7988"/>
    <cellStyle name="UNIDAGSDate 2 2" xfId="7989"/>
    <cellStyle name="UNIDAGSDate 2 3" xfId="7990"/>
    <cellStyle name="UNIDAGSDate 3" xfId="7991"/>
    <cellStyle name="UNIDAGSDate 4" xfId="7992"/>
    <cellStyle name="UNIDAGSPercent" xfId="7993"/>
    <cellStyle name="UNIDAGSPercent 2" xfId="7994"/>
    <cellStyle name="UNIDAGSPercent 2 2" xfId="7995"/>
    <cellStyle name="UNIDAGSPercent 2 3" xfId="7996"/>
    <cellStyle name="UNIDAGSPercent 3" xfId="7997"/>
    <cellStyle name="UNIDAGSPercent 4" xfId="7998"/>
    <cellStyle name="UNIDAGSPercent2" xfId="7999"/>
    <cellStyle name="UNIDAGSPercent2 2" xfId="8000"/>
    <cellStyle name="UNIDAGSPercent2 2 2" xfId="8001"/>
    <cellStyle name="UNIDAGSPercent2 2 3" xfId="8002"/>
    <cellStyle name="UNIDAGSPercent2 3" xfId="8003"/>
    <cellStyle name="UNIDAGSPercent2 4" xfId="8004"/>
    <cellStyle name="ux_3_¼­¿ï-¾È»ê" xfId="8005"/>
    <cellStyle name="Valuta (0)_pldt" xfId="8006"/>
    <cellStyle name="Valuta_pldt" xfId="8007"/>
    <cellStyle name="VANG1" xfId="8008"/>
    <cellStyle name="VANG1 2" xfId="8009"/>
    <cellStyle name="VANG1 3" xfId="8010"/>
    <cellStyle name="viet" xfId="8011"/>
    <cellStyle name="viet 2" xfId="8012"/>
    <cellStyle name="viet 2 2" xfId="8013"/>
    <cellStyle name="viet 3" xfId="8014"/>
    <cellStyle name="viet 4" xfId="8015"/>
    <cellStyle name="viet 5" xfId="8016"/>
    <cellStyle name="viet2" xfId="8017"/>
    <cellStyle name="viet2 2" xfId="8018"/>
    <cellStyle name="viet2 2 2" xfId="8019"/>
    <cellStyle name="viet2 3" xfId="8020"/>
    <cellStyle name="viet2 4" xfId="8021"/>
    <cellStyle name="viet2 5" xfId="8022"/>
    <cellStyle name="VN new romanNormal" xfId="8023"/>
    <cellStyle name="VN new romanNormal 2" xfId="8024"/>
    <cellStyle name="VN new romanNormal 3" xfId="8025"/>
    <cellStyle name="VN new romanNormal 4" xfId="8026"/>
    <cellStyle name="Vn Time 13" xfId="8027"/>
    <cellStyle name="Vn Time 13 2" xfId="8028"/>
    <cellStyle name="Vn Time 13 3" xfId="8029"/>
    <cellStyle name="Vn Time 14" xfId="8030"/>
    <cellStyle name="Vn Time 14 2" xfId="8031"/>
    <cellStyle name="Vn Time 14 3" xfId="8032"/>
    <cellStyle name="VN time new roman" xfId="8033"/>
    <cellStyle name="VN time new roman 2" xfId="8034"/>
    <cellStyle name="VN time new roman 3" xfId="8035"/>
    <cellStyle name="VN time new roman 4" xfId="8036"/>
    <cellStyle name="vn_time" xfId="8037"/>
    <cellStyle name="vnbo" xfId="8038"/>
    <cellStyle name="vnbo 2" xfId="8039"/>
    <cellStyle name="vnbo 3" xfId="8040"/>
    <cellStyle name="vntxt1" xfId="8053"/>
    <cellStyle name="vntxt1 2" xfId="8054"/>
    <cellStyle name="vntxt1 3" xfId="8055"/>
    <cellStyle name="vntxt2" xfId="8056"/>
    <cellStyle name="vntxt2 2" xfId="8057"/>
    <cellStyle name="vntxt2 3" xfId="8058"/>
    <cellStyle name="vnhead1" xfId="8041"/>
    <cellStyle name="vnhead1 2" xfId="8042"/>
    <cellStyle name="vnhead1 3" xfId="8043"/>
    <cellStyle name="vnhead2" xfId="8044"/>
    <cellStyle name="vnhead2 2" xfId="8045"/>
    <cellStyle name="vnhead2 3" xfId="8046"/>
    <cellStyle name="vnhead3" xfId="8047"/>
    <cellStyle name="vnhead3 2" xfId="8048"/>
    <cellStyle name="vnhead3 3" xfId="8049"/>
    <cellStyle name="vnhead4" xfId="8050"/>
    <cellStyle name="vnhead4 2" xfId="8051"/>
    <cellStyle name="vnhead4 3" xfId="8052"/>
    <cellStyle name="W?hrung [0]_35ERI8T2gbIEMixb4v26icuOo" xfId="8059"/>
    <cellStyle name="W?hrung_35ERI8T2gbIEMixb4v26icuOo" xfId="8060"/>
    <cellStyle name="Währung [0]_68574_Materialbedarfsliste" xfId="8061"/>
    <cellStyle name="Währung_68574_Materialbedarfsliste" xfId="8062"/>
    <cellStyle name="Walutowy [0]_Invoices2001Slovakia" xfId="8063"/>
    <cellStyle name="Walutowy_Invoices2001Slovakia" xfId="8064"/>
    <cellStyle name="Warning Text 2" xfId="8065"/>
    <cellStyle name="Warning Text 2 2" xfId="8066"/>
    <cellStyle name="Warning Text 2 3" xfId="8067"/>
    <cellStyle name="Warning Text 3" xfId="8068"/>
    <cellStyle name="Warning Text 4" xfId="8069"/>
    <cellStyle name="wrap" xfId="8070"/>
    <cellStyle name="wrap 2" xfId="8071"/>
    <cellStyle name="wrap 3" xfId="8072"/>
    <cellStyle name="Wไhrung [0]_35ERI8T2gbIEMixb4v26icuOo" xfId="8073"/>
    <cellStyle name="Wไhrung_35ERI8T2gbIEMixb4v26icuOo" xfId="8074"/>
    <cellStyle name="xan1" xfId="8075"/>
    <cellStyle name="xan1 2" xfId="8076"/>
    <cellStyle name="xan1 3" xfId="8077"/>
    <cellStyle name="xuan" xfId="8078"/>
    <cellStyle name="xuan 2" xfId="8079"/>
    <cellStyle name="xuan 3" xfId="8080"/>
    <cellStyle name="xuan 4" xfId="8081"/>
    <cellStyle name="y" xfId="8082"/>
    <cellStyle name="y 2" xfId="8083"/>
    <cellStyle name="y 3" xfId="8084"/>
    <cellStyle name="Ý kh¸c_B¶ng 1 (2)" xfId="8085"/>
    <cellStyle name="Zeilenebene_1_主营业务利润明细表" xfId="8086"/>
    <cellStyle name="センター" xfId="8087"/>
    <cellStyle name="センター 2" xfId="8088"/>
    <cellStyle name="センター 3" xfId="8089"/>
    <cellStyle name="เครื่องหมายสกุลเงิน [0]_FTC_OFFER" xfId="8090"/>
    <cellStyle name="เครื่องหมายสกุลเงิน_FTC_OFFER" xfId="8091"/>
    <cellStyle name="ปกติ_FTC_OFFER" xfId="8092"/>
    <cellStyle name=" [0.00]_ Att. 1- Cover" xfId="8093"/>
    <cellStyle name="_ Att. 1- Cover" xfId="8094"/>
    <cellStyle name="?_ Att. 1- Cover" xfId="8095"/>
    <cellStyle name="똿뗦먛귟 [0.00]_PRODUCT DETAIL Q1" xfId="8096"/>
    <cellStyle name="똿뗦먛귟_PRODUCT DETAIL Q1" xfId="8097"/>
    <cellStyle name="믅됞 [0.00]_PRODUCT DETAIL Q1" xfId="8098"/>
    <cellStyle name="믅됞_PRODUCT DETAIL Q1" xfId="8099"/>
    <cellStyle name="백분율_††††† " xfId="8100"/>
    <cellStyle name="뷭?_BOOKSHIP" xfId="8101"/>
    <cellStyle name="쉼표 [0]_2001 Target monthly" xfId="8102"/>
    <cellStyle name="쉼표_Sample plan" xfId="8103"/>
    <cellStyle name="안건회계법인" xfId="8104"/>
    <cellStyle name="안건회계법인 2" xfId="8105"/>
    <cellStyle name="안건회계법인 3" xfId="8106"/>
    <cellStyle name="콤마 [ - 유형1" xfId="8107"/>
    <cellStyle name="콤마 [ - 유형1 2" xfId="8108"/>
    <cellStyle name="콤마 [ - 유형1 3" xfId="8109"/>
    <cellStyle name="콤마 [ - 유형2" xfId="8110"/>
    <cellStyle name="콤마 [ - 유형2 2" xfId="8111"/>
    <cellStyle name="콤마 [ - 유형2 3" xfId="8112"/>
    <cellStyle name="콤마 [ - 유형3" xfId="8113"/>
    <cellStyle name="콤마 [ - 유형3 2" xfId="8114"/>
    <cellStyle name="콤마 [ - 유형3 3" xfId="8115"/>
    <cellStyle name="콤마 [ - 유형4" xfId="8116"/>
    <cellStyle name="콤마 [ - 유형4 2" xfId="8117"/>
    <cellStyle name="콤마 [ - 유형4 3" xfId="8118"/>
    <cellStyle name="콤마 [ - 유형5" xfId="8119"/>
    <cellStyle name="콤마 [ - 유형5 2" xfId="8120"/>
    <cellStyle name="콤마 [ - 유형5 3" xfId="8121"/>
    <cellStyle name="콤마 [ - 유형6" xfId="8122"/>
    <cellStyle name="콤마 [ - 유형6 2" xfId="8123"/>
    <cellStyle name="콤마 [ - 유형6 3" xfId="8124"/>
    <cellStyle name="콤마 [ - 유형7" xfId="8125"/>
    <cellStyle name="콤마 [ - 유형7 2" xfId="8126"/>
    <cellStyle name="콤마 [ - 유형7 3" xfId="8127"/>
    <cellStyle name="콤마 [ - 유형8" xfId="8128"/>
    <cellStyle name="콤마 [ - 유형8 2" xfId="8129"/>
    <cellStyle name="콤마 [ - 유형8 3" xfId="8130"/>
    <cellStyle name="콤마 [0]_ 비목별 월별기술 " xfId="8131"/>
    <cellStyle name="콤마_ 비목별 월별기술 " xfId="8132"/>
    <cellStyle name="통화 [0]_††††† " xfId="8133"/>
    <cellStyle name="통화_††††† " xfId="8134"/>
    <cellStyle name="표준_ 97년 경영분석(안)" xfId="8135"/>
    <cellStyle name="표줠_Sheet1_1_총괄표 (수출입) (2)" xfId="8136"/>
    <cellStyle name="一般_00Q3902REV.1" xfId="8137"/>
    <cellStyle name="千位[0]_pldt" xfId="8138"/>
    <cellStyle name="千位_pldt" xfId="8139"/>
    <cellStyle name="千位分隔_CCTV" xfId="8140"/>
    <cellStyle name="千分位[0]_00Q3902REV.1" xfId="8141"/>
    <cellStyle name="千分位_00Q3902REV.1" xfId="8142"/>
    <cellStyle name="后继超级链接_销售公司-2002年报表体系（12.21）" xfId="8143"/>
    <cellStyle name="已瀏覽過的超連結" xfId="8144"/>
    <cellStyle name="已瀏覽過的超連結 2" xfId="8145"/>
    <cellStyle name="已瀏覽過的超連結 3" xfId="8146"/>
    <cellStyle name="常?_Sales Forecast - TCLVN" xfId="8147"/>
    <cellStyle name="常规_4403-200312" xfId="8148"/>
    <cellStyle name="桁区切り [0.00]_††††† " xfId="8149"/>
    <cellStyle name="桁区切り_††††† " xfId="8150"/>
    <cellStyle name="標準_#265_Rebates and Pricing" xfId="8151"/>
    <cellStyle name="貨幣 [0]_00Q3902REV.1" xfId="8152"/>
    <cellStyle name="貨幣[0]_BRE" xfId="8153"/>
    <cellStyle name="貨幣_00Q3902REV.1" xfId="8154"/>
    <cellStyle name="超级链接_销售公司-2002年报表体系（12.21）" xfId="8155"/>
    <cellStyle name="超連結" xfId="8156"/>
    <cellStyle name="超連結_x000f_" xfId="8157"/>
    <cellStyle name="超連結 10" xfId="8158"/>
    <cellStyle name="超連結_x000f_ 10" xfId="8159"/>
    <cellStyle name="超連結 11" xfId="8160"/>
    <cellStyle name="超連結_x000f_ 11" xfId="8161"/>
    <cellStyle name="超連結 12" xfId="8162"/>
    <cellStyle name="超連結_x000f_ 12" xfId="8163"/>
    <cellStyle name="超連結 13" xfId="8164"/>
    <cellStyle name="超連結_x000f_ 13" xfId="8165"/>
    <cellStyle name="超連結 14" xfId="8166"/>
    <cellStyle name="超連結_x000f_ 14" xfId="8167"/>
    <cellStyle name="超連結 15" xfId="8168"/>
    <cellStyle name="超連結_x000f_ 15" xfId="8169"/>
    <cellStyle name="超連結 16" xfId="8170"/>
    <cellStyle name="超連結_x000f_ 16" xfId="8171"/>
    <cellStyle name="超連結 17" xfId="8172"/>
    <cellStyle name="超連結_x000f_ 17" xfId="8173"/>
    <cellStyle name="超連結 18" xfId="8174"/>
    <cellStyle name="超連結_x000f_ 18" xfId="8175"/>
    <cellStyle name="超連結 19" xfId="8176"/>
    <cellStyle name="超連結_x000f_ 19" xfId="8177"/>
    <cellStyle name="超連結 2" xfId="8178"/>
    <cellStyle name="超連結_x000f_ 2" xfId="8179"/>
    <cellStyle name="超連結 20" xfId="8180"/>
    <cellStyle name="超連結_x000f_ 20" xfId="8181"/>
    <cellStyle name="超連結 21" xfId="8182"/>
    <cellStyle name="超連結_x000f_ 21" xfId="8183"/>
    <cellStyle name="超連結 22" xfId="8184"/>
    <cellStyle name="超連結_x000f_ 22" xfId="8185"/>
    <cellStyle name="超連結 23" xfId="8186"/>
    <cellStyle name="超連結_x000f_ 23" xfId="8187"/>
    <cellStyle name="超連結 24" xfId="8188"/>
    <cellStyle name="超連結_x000f_ 24" xfId="8189"/>
    <cellStyle name="超連結 25" xfId="8190"/>
    <cellStyle name="超連結_x000f_ 25" xfId="8191"/>
    <cellStyle name="超連結 26" xfId="8192"/>
    <cellStyle name="超連結_x000f_ 26" xfId="8193"/>
    <cellStyle name="超連結 27" xfId="8194"/>
    <cellStyle name="超連結_x000f_ 27" xfId="8195"/>
    <cellStyle name="超連結 28" xfId="8196"/>
    <cellStyle name="超連結_x000f_ 28" xfId="8197"/>
    <cellStyle name="超連結 29" xfId="8198"/>
    <cellStyle name="超連結_x000f_ 29" xfId="8199"/>
    <cellStyle name="超連結 3" xfId="8200"/>
    <cellStyle name="超連結_x000f_ 3" xfId="8201"/>
    <cellStyle name="超連結 30" xfId="8202"/>
    <cellStyle name="超連結_x000f_ 30" xfId="8203"/>
    <cellStyle name="超連結 31" xfId="8204"/>
    <cellStyle name="超連結_x000f_ 31" xfId="8205"/>
    <cellStyle name="超連結 32" xfId="8206"/>
    <cellStyle name="超連結_x000f_ 32" xfId="8207"/>
    <cellStyle name="超連結 33" xfId="8208"/>
    <cellStyle name="超連結_x000f_ 33" xfId="8209"/>
    <cellStyle name="超連結 34" xfId="8210"/>
    <cellStyle name="超連結_x000f_ 34" xfId="8211"/>
    <cellStyle name="超連結 35" xfId="8212"/>
    <cellStyle name="超連結_x000f_ 35" xfId="8213"/>
    <cellStyle name="超連結 36" xfId="8214"/>
    <cellStyle name="超連結_x000f_ 36" xfId="8215"/>
    <cellStyle name="超連結 37" xfId="8216"/>
    <cellStyle name="超連結_x000f_ 37" xfId="8217"/>
    <cellStyle name="超連結 38" xfId="8218"/>
    <cellStyle name="超連結_x000f_ 38" xfId="8219"/>
    <cellStyle name="超連結 39" xfId="8220"/>
    <cellStyle name="超連結_x000f_ 39" xfId="8221"/>
    <cellStyle name="超連結 4" xfId="8222"/>
    <cellStyle name="超連結_x000f_ 4" xfId="8223"/>
    <cellStyle name="超連結 40" xfId="8224"/>
    <cellStyle name="超連結_x000f_ 40" xfId="8225"/>
    <cellStyle name="超連結 41" xfId="8226"/>
    <cellStyle name="超連結_x000f_ 41" xfId="8227"/>
    <cellStyle name="超連結 42" xfId="8228"/>
    <cellStyle name="超連結_x000f_ 42" xfId="8229"/>
    <cellStyle name="超連結 43" xfId="8230"/>
    <cellStyle name="超連結_x000f_ 43" xfId="8231"/>
    <cellStyle name="超連結 44" xfId="8232"/>
    <cellStyle name="超連結_x000f_ 44" xfId="8233"/>
    <cellStyle name="超連結 45" xfId="8234"/>
    <cellStyle name="超連結_x000f_ 45" xfId="8235"/>
    <cellStyle name="超連結 46" xfId="8236"/>
    <cellStyle name="超連結_x000f_ 46" xfId="8237"/>
    <cellStyle name="超連結 47" xfId="8238"/>
    <cellStyle name="超連結_x000f_ 47" xfId="8239"/>
    <cellStyle name="超連結 48" xfId="8240"/>
    <cellStyle name="超連結_x000f_ 48" xfId="8241"/>
    <cellStyle name="超連結 49" xfId="8242"/>
    <cellStyle name="超連結_x000f_ 49" xfId="8243"/>
    <cellStyle name="超連結 5" xfId="8244"/>
    <cellStyle name="超連結_x000f_ 5" xfId="8245"/>
    <cellStyle name="超連結 50" xfId="8246"/>
    <cellStyle name="超連結_x000f_ 50" xfId="8247"/>
    <cellStyle name="超連結 51" xfId="8248"/>
    <cellStyle name="超連結_x000f_ 51" xfId="8249"/>
    <cellStyle name="超連結 52" xfId="8250"/>
    <cellStyle name="超連結_x000f_ 52" xfId="8251"/>
    <cellStyle name="超連結 53" xfId="8252"/>
    <cellStyle name="超連結_x000f_ 53" xfId="8253"/>
    <cellStyle name="超連結 54" xfId="8254"/>
    <cellStyle name="超連結_x000f_ 54" xfId="8255"/>
    <cellStyle name="超連結 55" xfId="8256"/>
    <cellStyle name="超連結_x000f_ 55" xfId="8257"/>
    <cellStyle name="超連結 56" xfId="8258"/>
    <cellStyle name="超連結_x000f_ 56" xfId="8259"/>
    <cellStyle name="超連結 57" xfId="8260"/>
    <cellStyle name="超連結_x000f_ 57" xfId="8261"/>
    <cellStyle name="超連結 58" xfId="8262"/>
    <cellStyle name="超連結_x000f_ 58" xfId="8263"/>
    <cellStyle name="超連結 59" xfId="8264"/>
    <cellStyle name="超連結_x000f_ 59" xfId="8265"/>
    <cellStyle name="超連結 6" xfId="8266"/>
    <cellStyle name="超連結_x000f_ 6" xfId="8267"/>
    <cellStyle name="超連結 7" xfId="8268"/>
    <cellStyle name="超連結_x000f_ 7" xfId="8269"/>
    <cellStyle name="超連結 8" xfId="8270"/>
    <cellStyle name="超連結_x000f_ 8" xfId="8271"/>
    <cellStyle name="超連結 9" xfId="8272"/>
    <cellStyle name="超連結_x000f_ 9" xfId="8273"/>
    <cellStyle name="超連結_x000d_" xfId="8274"/>
    <cellStyle name="超連結_x000d_ 2" xfId="8275"/>
    <cellStyle name="超連結_x000d_ 3" xfId="8276"/>
    <cellStyle name="超連結??汸" xfId="8277"/>
    <cellStyle name="超連結??汸 2" xfId="8278"/>
    <cellStyle name="超連結??汸 3" xfId="8279"/>
    <cellStyle name="超連結?w?" xfId="8280"/>
    <cellStyle name="超連結?w? 2" xfId="8281"/>
    <cellStyle name="超連結?w? 3" xfId="8282"/>
    <cellStyle name="超連結?潒?" xfId="8283"/>
    <cellStyle name="超連結?潒? 2" xfId="8284"/>
    <cellStyle name="超連結?潒? 3" xfId="8285"/>
    <cellStyle name="超連結♇⹡汸" xfId="8286"/>
    <cellStyle name="超連結♇⹡汸 2" xfId="8287"/>
    <cellStyle name="超連結♇⹡汸 3" xfId="8288"/>
    <cellStyle name="超連結⁷潒慭" xfId="8289"/>
    <cellStyle name="超連結⁷潒慭 2" xfId="8290"/>
    <cellStyle name="超連結⁷潒慭 3" xfId="8291"/>
    <cellStyle name="超連結敎w慭" xfId="8292"/>
    <cellStyle name="超連結敎w慭 2" xfId="8293"/>
    <cellStyle name="超連結敎w慭 3" xfId="8294"/>
    <cellStyle name="通貨 [0.00]_††††† " xfId="8295"/>
    <cellStyle name="通貨_††††† " xfId="8296"/>
    <cellStyle name="隨後的超連結" xfId="8297"/>
    <cellStyle name="隨後的超連結 2" xfId="8298"/>
    <cellStyle name="隨後的超連結 3" xfId="8299"/>
    <cellStyle name="隨後的超連結n_x0003_" xfId="8300"/>
    <cellStyle name="隨後的超連結n_x0003_ 2" xfId="8301"/>
    <cellStyle name="隨後的超連結n_x0003_ 3" xfId="8302"/>
    <cellStyle name="隨後的超連結n汸s?呃L" xfId="8303"/>
    <cellStyle name="隨後的超連結n汸s?呃L 2" xfId="8304"/>
    <cellStyle name="隨後的超連結n汸s?呃L 3" xfId="8305"/>
    <cellStyle name="隨後的超連結n汸s䱘呃L" xfId="8306"/>
    <cellStyle name="隨後的超連結n汸s䱘呃L 2" xfId="8307"/>
    <cellStyle name="隨後的超連結n汸s䱘呃L 3" xfId="8308"/>
    <cellStyle name="隨後的超連結s?呃L?R" xfId="8309"/>
    <cellStyle name="隨後的超連結s?呃L?R 2" xfId="8310"/>
    <cellStyle name="隨後的超連結s?呃L?R 3" xfId="8311"/>
    <cellStyle name="隨後的超連結s䱘呃L䄀R" xfId="8312"/>
    <cellStyle name="隨後的超連結s䱘呃L䄀R 2" xfId="8313"/>
    <cellStyle name="隨後的超連結s䱘呃L䄀R 3" xfId="83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443</xdr:row>
      <xdr:rowOff>0</xdr:rowOff>
    </xdr:from>
    <xdr:to>
      <xdr:col>1</xdr:col>
      <xdr:colOff>57150</xdr:colOff>
      <xdr:row>443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5775" y="40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442</xdr:row>
      <xdr:rowOff>104775</xdr:rowOff>
    </xdr:from>
    <xdr:to>
      <xdr:col>1</xdr:col>
      <xdr:colOff>57150</xdr:colOff>
      <xdr:row>442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370</xdr:row>
      <xdr:rowOff>0</xdr:rowOff>
    </xdr:from>
    <xdr:to>
      <xdr:col>1</xdr:col>
      <xdr:colOff>57150</xdr:colOff>
      <xdr:row>370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10031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369</xdr:row>
      <xdr:rowOff>104775</xdr:rowOff>
    </xdr:from>
    <xdr:to>
      <xdr:col>1</xdr:col>
      <xdr:colOff>57150</xdr:colOff>
      <xdr:row>369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10018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529</xdr:row>
      <xdr:rowOff>0</xdr:rowOff>
    </xdr:from>
    <xdr:to>
      <xdr:col>1</xdr:col>
      <xdr:colOff>57150</xdr:colOff>
      <xdr:row>529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529</xdr:row>
      <xdr:rowOff>0</xdr:rowOff>
    </xdr:from>
    <xdr:to>
      <xdr:col>1</xdr:col>
      <xdr:colOff>57150</xdr:colOff>
      <xdr:row>529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529</xdr:row>
      <xdr:rowOff>0</xdr:rowOff>
    </xdr:from>
    <xdr:to>
      <xdr:col>1</xdr:col>
      <xdr:colOff>57150</xdr:colOff>
      <xdr:row>529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529</xdr:row>
      <xdr:rowOff>0</xdr:rowOff>
    </xdr:from>
    <xdr:to>
      <xdr:col>1</xdr:col>
      <xdr:colOff>57150</xdr:colOff>
      <xdr:row>529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My%20Documents\Documents%20and%20Settings\So%20ke%20hoach\My%20Documents\QUYNH\Linh%20tinh\TRAM%20THU%20Y%20PHONG%20THO\TEDI\WC-T5%20-%20TEDI.EX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C31" t="b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625"/>
  <sheetViews>
    <sheetView showWhiteSpace="0" zoomScale="85" zoomScaleNormal="85" zoomScalePageLayoutView="85" workbookViewId="0">
      <pane ySplit="3" topLeftCell="A4" activePane="bottomLeft" state="frozen"/>
      <selection pane="bottomLeft" activeCell="B30" sqref="B30"/>
    </sheetView>
  </sheetViews>
  <sheetFormatPr defaultRowHeight="18.75"/>
  <cols>
    <col min="1" max="1" width="9.42578125" style="1" bestFit="1" customWidth="1"/>
    <col min="2" max="2" width="67.85546875" style="1" customWidth="1"/>
    <col min="3" max="3" width="17.85546875" style="280" customWidth="1"/>
    <col min="4" max="4" width="15.7109375" style="1" customWidth="1"/>
    <col min="5" max="5" width="15" style="1" bestFit="1" customWidth="1"/>
    <col min="6" max="6" width="13" style="1" hidden="1" customWidth="1"/>
    <col min="7" max="7" width="16" style="1" bestFit="1" customWidth="1"/>
    <col min="8" max="8" width="16.7109375" style="1" customWidth="1"/>
    <col min="9" max="9" width="12.5703125" style="274" customWidth="1"/>
    <col min="10" max="10" width="11.42578125" style="274" customWidth="1"/>
    <col min="11" max="11" width="12.42578125" style="1" customWidth="1"/>
    <col min="12" max="12" width="9.140625" style="1"/>
    <col min="13" max="13" width="12.28515625" style="1" bestFit="1" customWidth="1"/>
    <col min="14" max="14" width="12.28515625" style="1" customWidth="1"/>
    <col min="15" max="16384" width="9.140625" style="1"/>
  </cols>
  <sheetData>
    <row r="1" spans="1:11" ht="51" customHeight="1">
      <c r="A1" s="325" t="s">
        <v>605</v>
      </c>
      <c r="B1" s="326"/>
      <c r="C1" s="326"/>
      <c r="D1" s="326"/>
      <c r="E1" s="326"/>
      <c r="F1" s="326"/>
      <c r="G1" s="326"/>
      <c r="H1" s="327" t="s">
        <v>624</v>
      </c>
      <c r="I1" s="326"/>
      <c r="J1" s="326"/>
      <c r="K1" s="326"/>
    </row>
    <row r="2" spans="1:11" ht="17.25" customHeight="1">
      <c r="A2" s="645" t="s">
        <v>625</v>
      </c>
      <c r="B2" s="643" t="s">
        <v>1</v>
      </c>
      <c r="C2" s="647" t="s">
        <v>2</v>
      </c>
      <c r="D2" s="643" t="s">
        <v>595</v>
      </c>
      <c r="E2" s="649" t="s">
        <v>597</v>
      </c>
      <c r="F2" s="649"/>
      <c r="G2" s="649"/>
      <c r="H2" s="650" t="s">
        <v>599</v>
      </c>
      <c r="I2" s="642" t="s">
        <v>98</v>
      </c>
      <c r="J2" s="642"/>
      <c r="K2" s="643" t="s">
        <v>3</v>
      </c>
    </row>
    <row r="3" spans="1:11" ht="112.5">
      <c r="A3" s="646"/>
      <c r="B3" s="644"/>
      <c r="C3" s="648"/>
      <c r="D3" s="644"/>
      <c r="E3" s="8" t="s">
        <v>132</v>
      </c>
      <c r="F3" s="8"/>
      <c r="G3" s="8" t="s">
        <v>596</v>
      </c>
      <c r="H3" s="651"/>
      <c r="I3" s="270" t="s">
        <v>598</v>
      </c>
      <c r="J3" s="270" t="s">
        <v>600</v>
      </c>
      <c r="K3" s="644"/>
    </row>
    <row r="4" spans="1:11">
      <c r="A4" s="328" t="s">
        <v>606</v>
      </c>
      <c r="B4" s="10" t="s">
        <v>5</v>
      </c>
      <c r="C4" s="9"/>
      <c r="D4" s="9"/>
      <c r="E4" s="11"/>
      <c r="F4" s="9"/>
      <c r="G4" s="12"/>
      <c r="H4" s="12"/>
      <c r="I4" s="271"/>
      <c r="J4" s="271"/>
      <c r="K4" s="9"/>
    </row>
    <row r="5" spans="1:11">
      <c r="A5" s="329" t="s">
        <v>607</v>
      </c>
      <c r="B5" s="14" t="s">
        <v>7</v>
      </c>
      <c r="C5" s="13"/>
      <c r="D5" s="13"/>
      <c r="E5" s="15"/>
      <c r="F5" s="13"/>
      <c r="G5" s="16"/>
      <c r="H5" s="16"/>
      <c r="I5" s="34"/>
      <c r="J5" s="34"/>
      <c r="K5" s="13"/>
    </row>
    <row r="6" spans="1:11" hidden="1">
      <c r="A6" s="329" t="s">
        <v>608</v>
      </c>
      <c r="B6" s="18" t="s">
        <v>8</v>
      </c>
      <c r="C6" s="17" t="s">
        <v>9</v>
      </c>
      <c r="D6" s="17"/>
      <c r="E6" s="19"/>
      <c r="F6" s="17"/>
      <c r="G6" s="20"/>
      <c r="H6" s="20"/>
      <c r="I6" s="34"/>
      <c r="J6" s="34"/>
      <c r="K6" s="17"/>
    </row>
    <row r="7" spans="1:11" hidden="1">
      <c r="A7" s="329" t="s">
        <v>609</v>
      </c>
      <c r="B7" s="18" t="s">
        <v>10</v>
      </c>
      <c r="C7" s="17" t="str">
        <f>C6</f>
        <v>Tr. đồng</v>
      </c>
      <c r="D7" s="17"/>
      <c r="E7" s="19"/>
      <c r="F7" s="17"/>
      <c r="G7" s="20"/>
      <c r="H7" s="20"/>
      <c r="I7" s="34"/>
      <c r="J7" s="34"/>
      <c r="K7" s="17"/>
    </row>
    <row r="8" spans="1:11" hidden="1">
      <c r="A8" s="329" t="s">
        <v>610</v>
      </c>
      <c r="B8" s="18" t="s">
        <v>11</v>
      </c>
      <c r="C8" s="17" t="str">
        <f>C6</f>
        <v>Tr. đồng</v>
      </c>
      <c r="D8" s="17"/>
      <c r="E8" s="19"/>
      <c r="F8" s="17"/>
      <c r="G8" s="20"/>
      <c r="H8" s="20"/>
      <c r="I8" s="34"/>
      <c r="J8" s="34"/>
      <c r="K8" s="17"/>
    </row>
    <row r="9" spans="1:11" hidden="1">
      <c r="A9" s="329" t="s">
        <v>611</v>
      </c>
      <c r="B9" s="18" t="s">
        <v>12</v>
      </c>
      <c r="C9" s="17" t="str">
        <f>C6</f>
        <v>Tr. đồng</v>
      </c>
      <c r="D9" s="17"/>
      <c r="E9" s="19"/>
      <c r="F9" s="17"/>
      <c r="G9" s="20"/>
      <c r="H9" s="20"/>
      <c r="I9" s="34"/>
      <c r="J9" s="34"/>
      <c r="K9" s="17"/>
    </row>
    <row r="10" spans="1:11" hidden="1">
      <c r="A10" s="329" t="s">
        <v>612</v>
      </c>
      <c r="B10" s="18" t="s">
        <v>13</v>
      </c>
      <c r="C10" s="17" t="str">
        <f>C6</f>
        <v>Tr. đồng</v>
      </c>
      <c r="D10" s="17"/>
      <c r="E10" s="19"/>
      <c r="F10" s="17"/>
      <c r="G10" s="20"/>
      <c r="H10" s="20"/>
      <c r="I10" s="34"/>
      <c r="J10" s="34"/>
      <c r="K10" s="17"/>
    </row>
    <row r="11" spans="1:11" hidden="1">
      <c r="A11" s="329" t="s">
        <v>613</v>
      </c>
      <c r="B11" s="18" t="s">
        <v>14</v>
      </c>
      <c r="C11" s="17" t="str">
        <f>C7</f>
        <v>Tr. đồng</v>
      </c>
      <c r="D11" s="17"/>
      <c r="E11" s="19"/>
      <c r="F11" s="17"/>
      <c r="G11" s="20"/>
      <c r="H11" s="20"/>
      <c r="I11" s="34"/>
      <c r="J11" s="34"/>
      <c r="K11" s="17"/>
    </row>
    <row r="12" spans="1:11" hidden="1">
      <c r="A12" s="329" t="s">
        <v>614</v>
      </c>
      <c r="B12" s="18" t="s">
        <v>15</v>
      </c>
      <c r="C12" s="17" t="str">
        <f>C6</f>
        <v>Tr. đồng</v>
      </c>
      <c r="D12" s="17"/>
      <c r="E12" s="19"/>
      <c r="F12" s="17"/>
      <c r="G12" s="20"/>
      <c r="H12" s="20"/>
      <c r="I12" s="34"/>
      <c r="J12" s="34"/>
      <c r="K12" s="17"/>
    </row>
    <row r="13" spans="1:11" hidden="1">
      <c r="A13" s="329" t="s">
        <v>615</v>
      </c>
      <c r="B13" s="18" t="s">
        <v>16</v>
      </c>
      <c r="C13" s="17" t="str">
        <f>C6</f>
        <v>Tr. đồng</v>
      </c>
      <c r="D13" s="17"/>
      <c r="E13" s="19"/>
      <c r="F13" s="17"/>
      <c r="G13" s="20"/>
      <c r="H13" s="20"/>
      <c r="I13" s="34"/>
      <c r="J13" s="34"/>
      <c r="K13" s="17"/>
    </row>
    <row r="14" spans="1:11" hidden="1">
      <c r="A14" s="329" t="s">
        <v>616</v>
      </c>
      <c r="B14" s="18" t="s">
        <v>17</v>
      </c>
      <c r="C14" s="17" t="str">
        <f>C6</f>
        <v>Tr. đồng</v>
      </c>
      <c r="D14" s="17"/>
      <c r="E14" s="19"/>
      <c r="F14" s="17"/>
      <c r="G14" s="20"/>
      <c r="H14" s="20"/>
      <c r="I14" s="34"/>
      <c r="J14" s="34"/>
      <c r="K14" s="17"/>
    </row>
    <row r="15" spans="1:11" hidden="1">
      <c r="A15" s="329" t="s">
        <v>617</v>
      </c>
      <c r="B15" s="18" t="s">
        <v>18</v>
      </c>
      <c r="C15" s="17" t="str">
        <f>C6</f>
        <v>Tr. đồng</v>
      </c>
      <c r="D15" s="17"/>
      <c r="E15" s="19"/>
      <c r="F15" s="17"/>
      <c r="G15" s="20"/>
      <c r="H15" s="20"/>
      <c r="I15" s="34"/>
      <c r="J15" s="34"/>
      <c r="K15" s="17"/>
    </row>
    <row r="16" spans="1:11" hidden="1">
      <c r="A16" s="329" t="s">
        <v>618</v>
      </c>
      <c r="B16" s="18" t="s">
        <v>19</v>
      </c>
      <c r="C16" s="17" t="str">
        <f>C6</f>
        <v>Tr. đồng</v>
      </c>
      <c r="D16" s="17"/>
      <c r="E16" s="19"/>
      <c r="F16" s="17"/>
      <c r="G16" s="20"/>
      <c r="H16" s="20"/>
      <c r="I16" s="34"/>
      <c r="J16" s="34"/>
      <c r="K16" s="17"/>
    </row>
    <row r="17" spans="1:11" hidden="1">
      <c r="A17" s="329" t="s">
        <v>619</v>
      </c>
      <c r="B17" s="18" t="s">
        <v>20</v>
      </c>
      <c r="C17" s="17" t="str">
        <f>C6</f>
        <v>Tr. đồng</v>
      </c>
      <c r="D17" s="17"/>
      <c r="E17" s="19"/>
      <c r="F17" s="17"/>
      <c r="G17" s="20"/>
      <c r="H17" s="20"/>
      <c r="I17" s="34"/>
      <c r="J17" s="34"/>
      <c r="K17" s="17"/>
    </row>
    <row r="18" spans="1:11" hidden="1">
      <c r="A18" s="329" t="s">
        <v>620</v>
      </c>
      <c r="B18" s="18" t="s">
        <v>18</v>
      </c>
      <c r="C18" s="17" t="str">
        <f>C6</f>
        <v>Tr. đồng</v>
      </c>
      <c r="D18" s="17"/>
      <c r="E18" s="19"/>
      <c r="F18" s="17"/>
      <c r="G18" s="20"/>
      <c r="H18" s="20"/>
      <c r="I18" s="34"/>
      <c r="J18" s="34"/>
      <c r="K18" s="17"/>
    </row>
    <row r="19" spans="1:11" hidden="1">
      <c r="A19" s="329" t="s">
        <v>621</v>
      </c>
      <c r="B19" s="18" t="s">
        <v>19</v>
      </c>
      <c r="C19" s="17" t="str">
        <f>C6</f>
        <v>Tr. đồng</v>
      </c>
      <c r="D19" s="17"/>
      <c r="E19" s="19"/>
      <c r="F19" s="17"/>
      <c r="G19" s="20"/>
      <c r="H19" s="20"/>
      <c r="I19" s="34"/>
      <c r="J19" s="34"/>
      <c r="K19" s="17"/>
    </row>
    <row r="20" spans="1:11" hidden="1">
      <c r="A20" s="329" t="s">
        <v>622</v>
      </c>
      <c r="B20" s="18" t="s">
        <v>21</v>
      </c>
      <c r="C20" s="17" t="str">
        <f>C6</f>
        <v>Tr. đồng</v>
      </c>
      <c r="D20" s="17"/>
      <c r="E20" s="19"/>
      <c r="F20" s="17"/>
      <c r="G20" s="20"/>
      <c r="H20" s="20"/>
      <c r="I20" s="34"/>
      <c r="J20" s="34"/>
      <c r="K20" s="17"/>
    </row>
    <row r="21" spans="1:11" hidden="1">
      <c r="A21" s="329" t="s">
        <v>623</v>
      </c>
      <c r="B21" s="18" t="s">
        <v>22</v>
      </c>
      <c r="C21" s="17" t="str">
        <f>C6</f>
        <v>Tr. đồng</v>
      </c>
      <c r="D21" s="17"/>
      <c r="E21" s="19"/>
      <c r="F21" s="17"/>
      <c r="G21" s="20"/>
      <c r="H21" s="20"/>
      <c r="I21" s="34"/>
      <c r="J21" s="34"/>
      <c r="K21" s="17"/>
    </row>
    <row r="22" spans="1:11" hidden="1">
      <c r="A22" s="17"/>
      <c r="B22" s="18" t="s">
        <v>10</v>
      </c>
      <c r="C22" s="17" t="str">
        <f>C6</f>
        <v>Tr. đồng</v>
      </c>
      <c r="D22" s="17"/>
      <c r="E22" s="19"/>
      <c r="F22" s="17"/>
      <c r="G22" s="20"/>
      <c r="H22" s="20"/>
      <c r="I22" s="34"/>
      <c r="J22" s="34"/>
      <c r="K22" s="17"/>
    </row>
    <row r="23" spans="1:11" hidden="1">
      <c r="A23" s="17"/>
      <c r="B23" s="18" t="s">
        <v>17</v>
      </c>
      <c r="C23" s="17" t="str">
        <f>C6</f>
        <v>Tr. đồng</v>
      </c>
      <c r="D23" s="17"/>
      <c r="E23" s="19"/>
      <c r="F23" s="17"/>
      <c r="G23" s="20"/>
      <c r="H23" s="20"/>
      <c r="I23" s="34"/>
      <c r="J23" s="34"/>
      <c r="K23" s="17"/>
    </row>
    <row r="24" spans="1:11" hidden="1">
      <c r="A24" s="17"/>
      <c r="B24" s="18" t="s">
        <v>23</v>
      </c>
      <c r="C24" s="17" t="str">
        <f>C6</f>
        <v>Tr. đồng</v>
      </c>
      <c r="D24" s="17"/>
      <c r="E24" s="19"/>
      <c r="F24" s="17"/>
      <c r="G24" s="20"/>
      <c r="H24" s="20"/>
      <c r="I24" s="34"/>
      <c r="J24" s="34"/>
      <c r="K24" s="17"/>
    </row>
    <row r="25" spans="1:11">
      <c r="A25" s="13"/>
      <c r="B25" s="14" t="s">
        <v>108</v>
      </c>
      <c r="C25" s="13" t="s">
        <v>24</v>
      </c>
      <c r="D25" s="218">
        <v>100</v>
      </c>
      <c r="E25" s="21">
        <v>100</v>
      </c>
      <c r="F25" s="218"/>
      <c r="G25" s="21">
        <v>100</v>
      </c>
      <c r="H25" s="21">
        <f>+H26+H27+H28</f>
        <v>100</v>
      </c>
      <c r="I25" s="218"/>
      <c r="J25" s="218"/>
      <c r="K25" s="13"/>
    </row>
    <row r="26" spans="1:11">
      <c r="A26" s="17"/>
      <c r="B26" s="18" t="s">
        <v>10</v>
      </c>
      <c r="C26" s="17" t="s">
        <v>24</v>
      </c>
      <c r="D26" s="34">
        <v>29</v>
      </c>
      <c r="E26" s="19">
        <v>35.200000000000003</v>
      </c>
      <c r="F26" s="17"/>
      <c r="G26" s="289">
        <f>+E26</f>
        <v>35.200000000000003</v>
      </c>
      <c r="H26" s="289">
        <v>34.200000000000003</v>
      </c>
      <c r="I26" s="34">
        <f>+G26/D26*100</f>
        <v>121.3793103448276</v>
      </c>
      <c r="J26" s="34">
        <f>+G26/E26*100</f>
        <v>100</v>
      </c>
      <c r="K26" s="17"/>
    </row>
    <row r="27" spans="1:11">
      <c r="A27" s="17"/>
      <c r="B27" s="18" t="s">
        <v>17</v>
      </c>
      <c r="C27" s="17" t="s">
        <v>24</v>
      </c>
      <c r="D27" s="34">
        <v>48</v>
      </c>
      <c r="E27" s="19">
        <v>32.299999999999997</v>
      </c>
      <c r="F27" s="17"/>
      <c r="G27" s="289">
        <f>+E27</f>
        <v>32.299999999999997</v>
      </c>
      <c r="H27" s="289">
        <v>32.799999999999997</v>
      </c>
      <c r="I27" s="34">
        <f t="shared" ref="I27:I29" si="0">+G27/D27*100</f>
        <v>67.291666666666657</v>
      </c>
      <c r="J27" s="34">
        <f t="shared" ref="J27:J29" si="1">+G27/E27*100</f>
        <v>100</v>
      </c>
      <c r="K27" s="17"/>
    </row>
    <row r="28" spans="1:11">
      <c r="A28" s="17"/>
      <c r="B28" s="18" t="s">
        <v>23</v>
      </c>
      <c r="C28" s="17" t="s">
        <v>24</v>
      </c>
      <c r="D28" s="34">
        <v>23</v>
      </c>
      <c r="E28" s="19">
        <v>32.5</v>
      </c>
      <c r="F28" s="17"/>
      <c r="G28" s="289">
        <f>+E28</f>
        <v>32.5</v>
      </c>
      <c r="H28" s="289">
        <v>33</v>
      </c>
      <c r="I28" s="34">
        <f t="shared" si="0"/>
        <v>141.30434782608697</v>
      </c>
      <c r="J28" s="34">
        <f t="shared" si="1"/>
        <v>100</v>
      </c>
      <c r="K28" s="17"/>
    </row>
    <row r="29" spans="1:11">
      <c r="A29" s="13"/>
      <c r="B29" s="14" t="s">
        <v>25</v>
      </c>
      <c r="C29" s="13" t="str">
        <f>C6</f>
        <v>Tr. đồng</v>
      </c>
      <c r="D29" s="217">
        <v>20.5</v>
      </c>
      <c r="E29" s="15">
        <v>22.9</v>
      </c>
      <c r="F29" s="13"/>
      <c r="G29" s="15">
        <v>22.9</v>
      </c>
      <c r="H29" s="15">
        <v>26.2</v>
      </c>
      <c r="I29" s="218">
        <f t="shared" si="0"/>
        <v>111.70731707317071</v>
      </c>
      <c r="J29" s="218">
        <f t="shared" si="1"/>
        <v>100</v>
      </c>
      <c r="K29" s="13"/>
    </row>
    <row r="30" spans="1:11">
      <c r="A30" s="13"/>
      <c r="B30" s="14" t="s">
        <v>133</v>
      </c>
      <c r="C30" s="13" t="s">
        <v>26</v>
      </c>
      <c r="D30" s="218">
        <v>29571.810999999998</v>
      </c>
      <c r="E30" s="21">
        <v>29600</v>
      </c>
      <c r="F30" s="22"/>
      <c r="G30" s="29">
        <v>30283.044000000002</v>
      </c>
      <c r="H30" s="29">
        <v>30027.5</v>
      </c>
      <c r="I30" s="218">
        <f>+G30/D30*100</f>
        <v>102.40510464509597</v>
      </c>
      <c r="J30" s="218">
        <f>+G30/E30*100</f>
        <v>102.30758108108108</v>
      </c>
      <c r="K30" s="13"/>
    </row>
    <row r="31" spans="1:11" hidden="1">
      <c r="A31" s="13"/>
      <c r="B31" s="14" t="s">
        <v>109</v>
      </c>
      <c r="C31" s="13" t="str">
        <f>C6</f>
        <v>Tr. đồng</v>
      </c>
      <c r="D31" s="13"/>
      <c r="E31" s="15"/>
      <c r="F31" s="13"/>
      <c r="G31" s="16"/>
      <c r="H31" s="16"/>
      <c r="I31" s="218"/>
      <c r="J31" s="218"/>
      <c r="K31" s="13"/>
    </row>
    <row r="32" spans="1:11" hidden="1">
      <c r="A32" s="13"/>
      <c r="B32" s="14" t="s">
        <v>27</v>
      </c>
      <c r="C32" s="13"/>
      <c r="D32" s="13"/>
      <c r="E32" s="15"/>
      <c r="F32" s="13"/>
      <c r="G32" s="16"/>
      <c r="H32" s="16"/>
      <c r="I32" s="218"/>
      <c r="J32" s="218"/>
      <c r="K32" s="13"/>
    </row>
    <row r="33" spans="1:11" hidden="1">
      <c r="A33" s="13"/>
      <c r="B33" s="14" t="s">
        <v>28</v>
      </c>
      <c r="C33" s="13" t="s">
        <v>29</v>
      </c>
      <c r="D33" s="13"/>
      <c r="E33" s="15"/>
      <c r="F33" s="13"/>
      <c r="G33" s="16"/>
      <c r="H33" s="16"/>
      <c r="I33" s="218"/>
      <c r="J33" s="218"/>
      <c r="K33" s="13"/>
    </row>
    <row r="34" spans="1:11" hidden="1">
      <c r="A34" s="13"/>
      <c r="B34" s="14" t="s">
        <v>30</v>
      </c>
      <c r="C34" s="13" t="s">
        <v>29</v>
      </c>
      <c r="D34" s="13"/>
      <c r="E34" s="15"/>
      <c r="F34" s="13"/>
      <c r="G34" s="16"/>
      <c r="H34" s="16"/>
      <c r="I34" s="218"/>
      <c r="J34" s="218"/>
      <c r="K34" s="13"/>
    </row>
    <row r="35" spans="1:11" hidden="1">
      <c r="A35" s="13"/>
      <c r="B35" s="14" t="s">
        <v>31</v>
      </c>
      <c r="C35" s="13" t="s">
        <v>29</v>
      </c>
      <c r="D35" s="13"/>
      <c r="E35" s="15"/>
      <c r="F35" s="13"/>
      <c r="G35" s="16"/>
      <c r="H35" s="16"/>
      <c r="I35" s="218"/>
      <c r="J35" s="218"/>
      <c r="K35" s="13"/>
    </row>
    <row r="36" spans="1:11" hidden="1">
      <c r="A36" s="13"/>
      <c r="B36" s="14" t="s">
        <v>110</v>
      </c>
      <c r="C36" s="13" t="s">
        <v>29</v>
      </c>
      <c r="D36" s="13"/>
      <c r="E36" s="15"/>
      <c r="F36" s="13"/>
      <c r="G36" s="16"/>
      <c r="H36" s="16"/>
      <c r="I36" s="218"/>
      <c r="J36" s="218"/>
      <c r="K36" s="13"/>
    </row>
    <row r="37" spans="1:11">
      <c r="A37" s="13"/>
      <c r="B37" s="14" t="s">
        <v>32</v>
      </c>
      <c r="C37" s="13"/>
      <c r="D37" s="13"/>
      <c r="E37" s="15"/>
      <c r="F37" s="13"/>
      <c r="G37" s="16"/>
      <c r="H37" s="16"/>
      <c r="I37" s="218"/>
      <c r="J37" s="218"/>
      <c r="K37" s="13"/>
    </row>
    <row r="38" spans="1:11">
      <c r="A38" s="17"/>
      <c r="B38" s="18" t="s">
        <v>33</v>
      </c>
      <c r="C38" s="17" t="s">
        <v>34</v>
      </c>
      <c r="D38" s="219">
        <f>+E38</f>
        <v>1020</v>
      </c>
      <c r="E38" s="35">
        <v>1020</v>
      </c>
      <c r="F38" s="219"/>
      <c r="G38" s="220">
        <f>+E38</f>
        <v>1020</v>
      </c>
      <c r="H38" s="220">
        <f>+G38</f>
        <v>1020</v>
      </c>
      <c r="I38" s="34">
        <f>+G38/D38*100</f>
        <v>100</v>
      </c>
      <c r="J38" s="34">
        <f>+G38/E38*100</f>
        <v>100</v>
      </c>
      <c r="K38" s="17"/>
    </row>
    <row r="39" spans="1:11">
      <c r="A39" s="17"/>
      <c r="B39" s="18" t="s">
        <v>28</v>
      </c>
      <c r="C39" s="17" t="s">
        <v>34</v>
      </c>
      <c r="D39" s="34">
        <v>104</v>
      </c>
      <c r="E39" s="35">
        <v>204</v>
      </c>
      <c r="F39" s="34"/>
      <c r="G39" s="35">
        <v>213</v>
      </c>
      <c r="H39" s="35">
        <v>353</v>
      </c>
      <c r="I39" s="34">
        <f>+G39/D39*100</f>
        <v>204.80769230769229</v>
      </c>
      <c r="J39" s="34">
        <f>+G39/E39*100</f>
        <v>104.41176470588236</v>
      </c>
      <c r="K39" s="17"/>
    </row>
    <row r="40" spans="1:11">
      <c r="A40" s="23"/>
      <c r="B40" s="24" t="s">
        <v>93</v>
      </c>
      <c r="C40" s="23" t="s">
        <v>29</v>
      </c>
      <c r="D40" s="272">
        <v>100</v>
      </c>
      <c r="E40" s="36">
        <v>100</v>
      </c>
      <c r="F40" s="23"/>
      <c r="G40" s="26">
        <v>100</v>
      </c>
      <c r="H40" s="26">
        <v>140</v>
      </c>
      <c r="I40" s="34">
        <f>+G40/D40*100</f>
        <v>100</v>
      </c>
      <c r="J40" s="34">
        <f>+G40/E40*100</f>
        <v>100</v>
      </c>
      <c r="K40" s="23"/>
    </row>
    <row r="41" spans="1:11">
      <c r="A41" s="13"/>
      <c r="B41" s="14" t="s">
        <v>35</v>
      </c>
      <c r="C41" s="13" t="s">
        <v>24</v>
      </c>
      <c r="D41" s="217">
        <v>5.5</v>
      </c>
      <c r="E41" s="221">
        <v>5.5</v>
      </c>
      <c r="F41" s="217"/>
      <c r="G41" s="221">
        <v>5.5</v>
      </c>
      <c r="H41" s="221">
        <v>5.5</v>
      </c>
      <c r="I41" s="218">
        <f>+G41/D41*100</f>
        <v>100</v>
      </c>
      <c r="J41" s="218">
        <f>+G41/E41*100</f>
        <v>100</v>
      </c>
      <c r="K41" s="13"/>
    </row>
    <row r="42" spans="1:11">
      <c r="A42" s="13"/>
      <c r="B42" s="14" t="s">
        <v>36</v>
      </c>
      <c r="C42" s="13" t="str">
        <f t="shared" ref="C42:C56" si="2">C6</f>
        <v>Tr. đồng</v>
      </c>
      <c r="D42" s="218">
        <v>46170</v>
      </c>
      <c r="E42" s="21">
        <v>46570</v>
      </c>
      <c r="F42" s="27"/>
      <c r="G42" s="29">
        <v>46900</v>
      </c>
      <c r="H42" s="29">
        <v>40670</v>
      </c>
      <c r="I42" s="218">
        <f>+G42/D42*100</f>
        <v>101.58111327701971</v>
      </c>
      <c r="J42" s="218">
        <f>+G42/E42*100</f>
        <v>100.70861069357954</v>
      </c>
      <c r="K42" s="13"/>
    </row>
    <row r="43" spans="1:11" hidden="1">
      <c r="A43" s="17"/>
      <c r="B43" s="18" t="s">
        <v>37</v>
      </c>
      <c r="C43" s="17" t="str">
        <f t="shared" si="2"/>
        <v>Tr. đồng</v>
      </c>
      <c r="D43" s="17"/>
      <c r="E43" s="19"/>
      <c r="F43" s="17"/>
      <c r="G43" s="20"/>
      <c r="H43" s="20"/>
      <c r="I43" s="34"/>
      <c r="J43" s="34"/>
      <c r="K43" s="17"/>
    </row>
    <row r="44" spans="1:11" hidden="1">
      <c r="A44" s="17"/>
      <c r="B44" s="18" t="s">
        <v>38</v>
      </c>
      <c r="C44" s="17" t="str">
        <f t="shared" si="2"/>
        <v>Tr. đồng</v>
      </c>
      <c r="D44" s="17"/>
      <c r="E44" s="19"/>
      <c r="F44" s="17"/>
      <c r="G44" s="20"/>
      <c r="H44" s="20"/>
      <c r="I44" s="34"/>
      <c r="J44" s="34"/>
      <c r="K44" s="17"/>
    </row>
    <row r="45" spans="1:11" hidden="1">
      <c r="A45" s="17"/>
      <c r="B45" s="18" t="s">
        <v>39</v>
      </c>
      <c r="C45" s="17" t="str">
        <f t="shared" si="2"/>
        <v>Tr. đồng</v>
      </c>
      <c r="D45" s="17"/>
      <c r="E45" s="19"/>
      <c r="F45" s="17"/>
      <c r="G45" s="20"/>
      <c r="H45" s="20"/>
      <c r="I45" s="34"/>
      <c r="J45" s="34"/>
      <c r="K45" s="17"/>
    </row>
    <row r="46" spans="1:11" hidden="1">
      <c r="A46" s="17"/>
      <c r="B46" s="18" t="s">
        <v>40</v>
      </c>
      <c r="C46" s="17" t="str">
        <f t="shared" si="2"/>
        <v>Tr. đồng</v>
      </c>
      <c r="D46" s="17"/>
      <c r="E46" s="19"/>
      <c r="F46" s="17"/>
      <c r="G46" s="20"/>
      <c r="H46" s="20"/>
      <c r="I46" s="34"/>
      <c r="J46" s="34"/>
      <c r="K46" s="17"/>
    </row>
    <row r="47" spans="1:11" hidden="1">
      <c r="A47" s="17"/>
      <c r="B47" s="18" t="s">
        <v>41</v>
      </c>
      <c r="C47" s="17" t="str">
        <f t="shared" si="2"/>
        <v>Tr. đồng</v>
      </c>
      <c r="D47" s="17"/>
      <c r="E47" s="19"/>
      <c r="F47" s="17"/>
      <c r="G47" s="20"/>
      <c r="H47" s="20"/>
      <c r="I47" s="34"/>
      <c r="J47" s="34"/>
      <c r="K47" s="17"/>
    </row>
    <row r="48" spans="1:11" hidden="1">
      <c r="A48" s="17"/>
      <c r="B48" s="18" t="s">
        <v>42</v>
      </c>
      <c r="C48" s="17" t="str">
        <f t="shared" si="2"/>
        <v>Tr. đồng</v>
      </c>
      <c r="D48" s="17"/>
      <c r="E48" s="19"/>
      <c r="F48" s="17"/>
      <c r="G48" s="20"/>
      <c r="H48" s="20"/>
      <c r="I48" s="34"/>
      <c r="J48" s="34"/>
      <c r="K48" s="17"/>
    </row>
    <row r="49" spans="1:11" hidden="1">
      <c r="A49" s="17"/>
      <c r="B49" s="18" t="s">
        <v>94</v>
      </c>
      <c r="C49" s="17" t="str">
        <f t="shared" si="2"/>
        <v>Tr. đồng</v>
      </c>
      <c r="D49" s="17"/>
      <c r="E49" s="19"/>
      <c r="F49" s="17"/>
      <c r="G49" s="20"/>
      <c r="H49" s="20"/>
      <c r="I49" s="34"/>
      <c r="J49" s="34"/>
      <c r="K49" s="17"/>
    </row>
    <row r="50" spans="1:11" hidden="1">
      <c r="A50" s="17"/>
      <c r="B50" s="18" t="s">
        <v>95</v>
      </c>
      <c r="C50" s="17" t="str">
        <f t="shared" si="2"/>
        <v>Tr. đồng</v>
      </c>
      <c r="D50" s="17"/>
      <c r="E50" s="19"/>
      <c r="F50" s="17"/>
      <c r="G50" s="20"/>
      <c r="H50" s="20"/>
      <c r="I50" s="34"/>
      <c r="J50" s="34"/>
      <c r="K50" s="17"/>
    </row>
    <row r="51" spans="1:11" hidden="1">
      <c r="A51" s="17"/>
      <c r="B51" s="18" t="s">
        <v>43</v>
      </c>
      <c r="C51" s="17" t="str">
        <f t="shared" si="2"/>
        <v>Tr. đồng</v>
      </c>
      <c r="D51" s="17"/>
      <c r="E51" s="19"/>
      <c r="F51" s="17"/>
      <c r="G51" s="20"/>
      <c r="H51" s="20"/>
      <c r="I51" s="34"/>
      <c r="J51" s="34"/>
      <c r="K51" s="17"/>
    </row>
    <row r="52" spans="1:11" hidden="1">
      <c r="A52" s="17"/>
      <c r="B52" s="18" t="s">
        <v>44</v>
      </c>
      <c r="C52" s="17" t="str">
        <f t="shared" si="2"/>
        <v>Tr. đồng</v>
      </c>
      <c r="D52" s="17"/>
      <c r="E52" s="19"/>
      <c r="F52" s="17"/>
      <c r="G52" s="20"/>
      <c r="H52" s="20"/>
      <c r="I52" s="34"/>
      <c r="J52" s="34"/>
      <c r="K52" s="17"/>
    </row>
    <row r="53" spans="1:11" hidden="1">
      <c r="A53" s="17"/>
      <c r="B53" s="18" t="s">
        <v>45</v>
      </c>
      <c r="C53" s="17" t="str">
        <f t="shared" si="2"/>
        <v>Tr. đồng</v>
      </c>
      <c r="D53" s="17"/>
      <c r="E53" s="19"/>
      <c r="F53" s="17"/>
      <c r="G53" s="20"/>
      <c r="H53" s="20"/>
      <c r="I53" s="34"/>
      <c r="J53" s="34"/>
      <c r="K53" s="17"/>
    </row>
    <row r="54" spans="1:11" hidden="1">
      <c r="A54" s="17"/>
      <c r="B54" s="18" t="s">
        <v>46</v>
      </c>
      <c r="C54" s="17" t="str">
        <f t="shared" si="2"/>
        <v>Tr. đồng</v>
      </c>
      <c r="D54" s="17"/>
      <c r="E54" s="19"/>
      <c r="F54" s="17"/>
      <c r="G54" s="20"/>
      <c r="H54" s="20"/>
      <c r="I54" s="34"/>
      <c r="J54" s="34"/>
      <c r="K54" s="17"/>
    </row>
    <row r="55" spans="1:11" hidden="1">
      <c r="A55" s="17"/>
      <c r="B55" s="18" t="s">
        <v>47</v>
      </c>
      <c r="C55" s="17" t="str">
        <f t="shared" si="2"/>
        <v>Tr. đồng</v>
      </c>
      <c r="D55" s="17"/>
      <c r="E55" s="19"/>
      <c r="F55" s="17"/>
      <c r="G55" s="20"/>
      <c r="H55" s="20"/>
      <c r="I55" s="34"/>
      <c r="J55" s="34"/>
      <c r="K55" s="17"/>
    </row>
    <row r="56" spans="1:11" hidden="1">
      <c r="A56" s="17"/>
      <c r="B56" s="18" t="s">
        <v>48</v>
      </c>
      <c r="C56" s="17" t="str">
        <f t="shared" si="2"/>
        <v>Tr. đồng</v>
      </c>
      <c r="D56" s="17"/>
      <c r="E56" s="19"/>
      <c r="F56" s="17"/>
      <c r="G56" s="20"/>
      <c r="H56" s="20"/>
      <c r="I56" s="34"/>
      <c r="J56" s="34"/>
      <c r="K56" s="17"/>
    </row>
    <row r="57" spans="1:11" hidden="1">
      <c r="A57" s="17"/>
      <c r="B57" s="18" t="s">
        <v>96</v>
      </c>
      <c r="C57" s="17" t="e">
        <f>#REF!</f>
        <v>#REF!</v>
      </c>
      <c r="D57" s="17"/>
      <c r="E57" s="19"/>
      <c r="F57" s="17"/>
      <c r="G57" s="20"/>
      <c r="H57" s="20"/>
      <c r="I57" s="34"/>
      <c r="J57" s="34"/>
      <c r="K57" s="17"/>
    </row>
    <row r="58" spans="1:11" hidden="1">
      <c r="A58" s="17"/>
      <c r="B58" s="18" t="s">
        <v>49</v>
      </c>
      <c r="C58" s="17" t="e">
        <f>#REF!</f>
        <v>#REF!</v>
      </c>
      <c r="D58" s="17"/>
      <c r="E58" s="19"/>
      <c r="F58" s="17"/>
      <c r="G58" s="20"/>
      <c r="H58" s="20"/>
      <c r="I58" s="34"/>
      <c r="J58" s="34"/>
      <c r="K58" s="17"/>
    </row>
    <row r="59" spans="1:11" hidden="1">
      <c r="A59" s="17"/>
      <c r="B59" s="18" t="s">
        <v>50</v>
      </c>
      <c r="C59" s="17" t="e">
        <f>#REF!</f>
        <v>#REF!</v>
      </c>
      <c r="D59" s="17"/>
      <c r="E59" s="19"/>
      <c r="F59" s="17"/>
      <c r="G59" s="20"/>
      <c r="H59" s="20"/>
      <c r="I59" s="34"/>
      <c r="J59" s="34"/>
      <c r="K59" s="17"/>
    </row>
    <row r="60" spans="1:11" hidden="1">
      <c r="A60" s="17"/>
      <c r="B60" s="18" t="s">
        <v>51</v>
      </c>
      <c r="C60" s="17" t="e">
        <f>#REF!</f>
        <v>#REF!</v>
      </c>
      <c r="D60" s="17"/>
      <c r="E60" s="19"/>
      <c r="F60" s="17"/>
      <c r="G60" s="20"/>
      <c r="H60" s="20"/>
      <c r="I60" s="34"/>
      <c r="J60" s="34"/>
      <c r="K60" s="17"/>
    </row>
    <row r="61" spans="1:11" hidden="1">
      <c r="A61" s="17"/>
      <c r="B61" s="18" t="s">
        <v>145</v>
      </c>
      <c r="C61" s="17" t="e">
        <f>#REF!</f>
        <v>#REF!</v>
      </c>
      <c r="D61" s="17"/>
      <c r="E61" s="19"/>
      <c r="F61" s="17"/>
      <c r="G61" s="20"/>
      <c r="H61" s="20"/>
      <c r="I61" s="34"/>
      <c r="J61" s="34"/>
      <c r="K61" s="17"/>
    </row>
    <row r="62" spans="1:11" s="2" customFormat="1">
      <c r="A62" s="13"/>
      <c r="B62" s="14" t="s">
        <v>146</v>
      </c>
      <c r="C62" s="13"/>
      <c r="D62" s="13"/>
      <c r="E62" s="15"/>
      <c r="F62" s="13"/>
      <c r="G62" s="16"/>
      <c r="H62" s="16"/>
      <c r="I62" s="218"/>
      <c r="J62" s="34"/>
      <c r="K62" s="13"/>
    </row>
    <row r="63" spans="1:11">
      <c r="A63" s="13"/>
      <c r="B63" s="14" t="s">
        <v>53</v>
      </c>
      <c r="C63" s="13"/>
      <c r="D63" s="13"/>
      <c r="E63" s="15"/>
      <c r="F63" s="13"/>
      <c r="G63" s="16"/>
      <c r="H63" s="16"/>
      <c r="I63" s="34"/>
      <c r="J63" s="34"/>
      <c r="K63" s="13"/>
    </row>
    <row r="64" spans="1:11">
      <c r="A64" s="13"/>
      <c r="B64" s="14" t="s">
        <v>54</v>
      </c>
      <c r="C64" s="13" t="s">
        <v>55</v>
      </c>
      <c r="D64" s="21">
        <v>63289</v>
      </c>
      <c r="E64" s="21">
        <v>64605</v>
      </c>
      <c r="F64" s="28"/>
      <c r="G64" s="29">
        <v>64735</v>
      </c>
      <c r="H64" s="29">
        <v>65878</v>
      </c>
      <c r="I64" s="218">
        <f>+G64/D64*100</f>
        <v>102.28475722479419</v>
      </c>
      <c r="J64" s="218">
        <f>+G64/E64*100</f>
        <v>100.20122281557155</v>
      </c>
      <c r="K64" s="17"/>
    </row>
    <row r="65" spans="1:11" s="4" customFormat="1">
      <c r="A65" s="23"/>
      <c r="B65" s="24" t="s">
        <v>56</v>
      </c>
      <c r="C65" s="23" t="s">
        <v>57</v>
      </c>
      <c r="D65" s="299">
        <v>18.66</v>
      </c>
      <c r="E65" s="25">
        <v>16.41</v>
      </c>
      <c r="F65" s="23"/>
      <c r="G65" s="26">
        <v>17.8</v>
      </c>
      <c r="H65" s="26">
        <v>17.7</v>
      </c>
      <c r="I65" s="272">
        <f>+G65/D65*100</f>
        <v>95.39121114683816</v>
      </c>
      <c r="J65" s="272">
        <f t="shared" ref="J65:J67" si="3">+G65/E65*100</f>
        <v>108.47044485070079</v>
      </c>
      <c r="K65" s="23"/>
    </row>
    <row r="66" spans="1:11" s="4" customFormat="1">
      <c r="A66" s="23"/>
      <c r="B66" s="24" t="s">
        <v>58</v>
      </c>
      <c r="C66" s="23" t="s">
        <v>57</v>
      </c>
      <c r="D66" s="299">
        <v>0.5</v>
      </c>
      <c r="E66" s="25">
        <v>0.5</v>
      </c>
      <c r="F66" s="23"/>
      <c r="G66" s="26">
        <v>0.9</v>
      </c>
      <c r="H66" s="26">
        <v>0.5</v>
      </c>
      <c r="I66" s="272">
        <f t="shared" ref="I66:I67" si="4">+G66/D66*100</f>
        <v>180</v>
      </c>
      <c r="J66" s="272">
        <f t="shared" si="3"/>
        <v>180</v>
      </c>
      <c r="K66" s="23"/>
    </row>
    <row r="67" spans="1:11" s="4" customFormat="1">
      <c r="A67" s="23"/>
      <c r="B67" s="24" t="s">
        <v>59</v>
      </c>
      <c r="C67" s="23" t="s">
        <v>57</v>
      </c>
      <c r="D67" s="299">
        <v>21.8</v>
      </c>
      <c r="E67" s="25">
        <v>19.2</v>
      </c>
      <c r="F67" s="23"/>
      <c r="G67" s="26">
        <v>19.899999999999999</v>
      </c>
      <c r="H67" s="26">
        <v>19</v>
      </c>
      <c r="I67" s="272">
        <f t="shared" si="4"/>
        <v>91.284403669724753</v>
      </c>
      <c r="J67" s="272">
        <f t="shared" si="3"/>
        <v>103.64583333333333</v>
      </c>
      <c r="K67" s="23"/>
    </row>
    <row r="68" spans="1:11">
      <c r="A68" s="13"/>
      <c r="B68" s="14" t="s">
        <v>60</v>
      </c>
      <c r="C68" s="13"/>
      <c r="D68" s="13"/>
      <c r="E68" s="15"/>
      <c r="F68" s="13"/>
      <c r="G68" s="16"/>
      <c r="H68" s="16"/>
      <c r="I68" s="218"/>
      <c r="J68" s="218"/>
      <c r="K68" s="13"/>
    </row>
    <row r="69" spans="1:11" ht="37.5">
      <c r="A69" s="17"/>
      <c r="B69" s="18" t="s">
        <v>99</v>
      </c>
      <c r="C69" s="17" t="s">
        <v>61</v>
      </c>
      <c r="D69" s="34">
        <f>+D463</f>
        <v>9</v>
      </c>
      <c r="E69" s="268">
        <v>9</v>
      </c>
      <c r="F69" s="269"/>
      <c r="G69" s="35">
        <f>+G463</f>
        <v>9</v>
      </c>
      <c r="H69" s="35">
        <f>+H463</f>
        <v>10</v>
      </c>
      <c r="I69" s="34">
        <f t="shared" ref="I69" si="5">+G69/D69*100</f>
        <v>100</v>
      </c>
      <c r="J69" s="34">
        <f t="shared" ref="J69" si="6">+G69/E69*100</f>
        <v>100</v>
      </c>
      <c r="K69" s="17"/>
    </row>
    <row r="70" spans="1:11" ht="37.5">
      <c r="A70" s="17"/>
      <c r="B70" s="18" t="s">
        <v>100</v>
      </c>
      <c r="C70" s="17" t="s">
        <v>24</v>
      </c>
      <c r="D70" s="34">
        <f>+D465</f>
        <v>75</v>
      </c>
      <c r="E70" s="19">
        <v>75</v>
      </c>
      <c r="F70" s="30"/>
      <c r="G70" s="267">
        <f>+G465</f>
        <v>75</v>
      </c>
      <c r="H70" s="267">
        <f>+H465</f>
        <v>83.333333333333343</v>
      </c>
      <c r="I70" s="34">
        <f t="shared" ref="I70:I73" si="7">+G70/D70*100</f>
        <v>100</v>
      </c>
      <c r="J70" s="34">
        <f t="shared" ref="J70:J73" si="8">+G70/E70*100</f>
        <v>100</v>
      </c>
      <c r="K70" s="17"/>
    </row>
    <row r="71" spans="1:11">
      <c r="A71" s="17"/>
      <c r="B71" s="18" t="s">
        <v>62</v>
      </c>
      <c r="C71" s="17" t="s">
        <v>63</v>
      </c>
      <c r="D71" s="32">
        <f>+D452</f>
        <v>5.37</v>
      </c>
      <c r="E71" s="19">
        <v>5.73</v>
      </c>
      <c r="F71" s="17"/>
      <c r="G71" s="33">
        <f>+G452</f>
        <v>4.6436034362665426</v>
      </c>
      <c r="H71" s="33">
        <f>+H452</f>
        <v>6.1513855996063116</v>
      </c>
      <c r="I71" s="34">
        <f t="shared" si="7"/>
        <v>86.473062127868573</v>
      </c>
      <c r="J71" s="34">
        <f t="shared" si="8"/>
        <v>81.040199585803535</v>
      </c>
      <c r="K71" s="17"/>
    </row>
    <row r="72" spans="1:11" ht="37.5">
      <c r="A72" s="17"/>
      <c r="B72" s="18" t="s">
        <v>101</v>
      </c>
      <c r="C72" s="17" t="s">
        <v>61</v>
      </c>
      <c r="D72" s="34">
        <v>12</v>
      </c>
      <c r="E72" s="35">
        <v>12</v>
      </c>
      <c r="F72" s="219"/>
      <c r="G72" s="35">
        <v>12</v>
      </c>
      <c r="H72" s="35">
        <v>12</v>
      </c>
      <c r="I72" s="34">
        <f t="shared" si="7"/>
        <v>100</v>
      </c>
      <c r="J72" s="34">
        <f t="shared" si="8"/>
        <v>100</v>
      </c>
      <c r="K72" s="17"/>
    </row>
    <row r="73" spans="1:11" ht="37.5">
      <c r="A73" s="17"/>
      <c r="B73" s="18" t="s">
        <v>102</v>
      </c>
      <c r="C73" s="17" t="s">
        <v>24</v>
      </c>
      <c r="D73" s="32">
        <f>+D459</f>
        <v>41.67</v>
      </c>
      <c r="E73" s="19">
        <v>41.67</v>
      </c>
      <c r="F73" s="17"/>
      <c r="G73" s="33">
        <f>+G459</f>
        <v>41.6</v>
      </c>
      <c r="H73" s="33">
        <f>+H459</f>
        <v>58.3</v>
      </c>
      <c r="I73" s="34">
        <f t="shared" si="7"/>
        <v>99.832013438924889</v>
      </c>
      <c r="J73" s="34">
        <f t="shared" si="8"/>
        <v>99.832013438924889</v>
      </c>
      <c r="K73" s="17"/>
    </row>
    <row r="74" spans="1:11">
      <c r="A74" s="13"/>
      <c r="B74" s="14" t="s">
        <v>64</v>
      </c>
      <c r="C74" s="13"/>
      <c r="D74" s="13"/>
      <c r="E74" s="15"/>
      <c r="F74" s="13"/>
      <c r="G74" s="16"/>
      <c r="H74" s="16"/>
      <c r="I74" s="218"/>
      <c r="J74" s="218"/>
      <c r="K74" s="13"/>
    </row>
    <row r="75" spans="1:11">
      <c r="A75" s="17"/>
      <c r="B75" s="18" t="s">
        <v>65</v>
      </c>
      <c r="C75" s="17" t="s">
        <v>66</v>
      </c>
      <c r="D75" s="34">
        <v>13</v>
      </c>
      <c r="E75" s="35">
        <v>16</v>
      </c>
      <c r="F75" s="17"/>
      <c r="G75" s="35">
        <v>15</v>
      </c>
      <c r="H75" s="35">
        <v>22</v>
      </c>
      <c r="I75" s="34">
        <f t="shared" ref="I75" si="9">+G75/D75*100</f>
        <v>115.38461538461537</v>
      </c>
      <c r="J75" s="34">
        <f t="shared" ref="J75" si="10">+G75/E75*100</f>
        <v>93.75</v>
      </c>
      <c r="K75" s="17"/>
    </row>
    <row r="76" spans="1:11">
      <c r="A76" s="23"/>
      <c r="B76" s="24" t="s">
        <v>111</v>
      </c>
      <c r="C76" s="23" t="s">
        <v>66</v>
      </c>
      <c r="D76" s="272">
        <v>1</v>
      </c>
      <c r="E76" s="36">
        <v>3</v>
      </c>
      <c r="F76" s="23"/>
      <c r="G76" s="36">
        <v>2</v>
      </c>
      <c r="H76" s="36">
        <v>7</v>
      </c>
      <c r="I76" s="34">
        <f t="shared" ref="I76:I77" si="11">+G76/D76*100</f>
        <v>200</v>
      </c>
      <c r="J76" s="34">
        <f t="shared" ref="J76:J77" si="12">+G76/E76*100</f>
        <v>66.666666666666657</v>
      </c>
      <c r="K76" s="23"/>
    </row>
    <row r="77" spans="1:11">
      <c r="A77" s="17"/>
      <c r="B77" s="18" t="s">
        <v>67</v>
      </c>
      <c r="C77" s="17" t="s">
        <v>24</v>
      </c>
      <c r="D77" s="34">
        <v>100</v>
      </c>
      <c r="E77" s="35">
        <v>100</v>
      </c>
      <c r="F77" s="17"/>
      <c r="G77" s="35">
        <v>100</v>
      </c>
      <c r="H77" s="35">
        <v>100</v>
      </c>
      <c r="I77" s="34">
        <f t="shared" si="11"/>
        <v>100</v>
      </c>
      <c r="J77" s="34">
        <f t="shared" si="12"/>
        <v>100</v>
      </c>
      <c r="K77" s="17"/>
    </row>
    <row r="78" spans="1:11">
      <c r="A78" s="13"/>
      <c r="B78" s="14" t="s">
        <v>68</v>
      </c>
      <c r="C78" s="13"/>
      <c r="D78" s="13"/>
      <c r="E78" s="15"/>
      <c r="F78" s="13"/>
      <c r="G78" s="16"/>
      <c r="H78" s="16"/>
      <c r="I78" s="218"/>
      <c r="J78" s="218"/>
      <c r="K78" s="13"/>
    </row>
    <row r="79" spans="1:11">
      <c r="A79" s="17"/>
      <c r="B79" s="18" t="s">
        <v>103</v>
      </c>
      <c r="C79" s="17" t="s">
        <v>61</v>
      </c>
      <c r="D79" s="34">
        <v>12</v>
      </c>
      <c r="E79" s="19">
        <v>12</v>
      </c>
      <c r="F79" s="17"/>
      <c r="G79" s="20">
        <v>12</v>
      </c>
      <c r="H79" s="20">
        <v>12</v>
      </c>
      <c r="I79" s="34">
        <f t="shared" ref="I79" si="13">+G79/D79*100</f>
        <v>100</v>
      </c>
      <c r="J79" s="34">
        <f t="shared" ref="J79" si="14">+G79/E79*100</f>
        <v>100</v>
      </c>
      <c r="K79" s="17"/>
    </row>
    <row r="80" spans="1:11">
      <c r="A80" s="17"/>
      <c r="B80" s="24" t="s">
        <v>69</v>
      </c>
      <c r="C80" s="17"/>
      <c r="D80" s="34"/>
      <c r="E80" s="19"/>
      <c r="F80" s="17"/>
      <c r="G80" s="20"/>
      <c r="H80" s="20"/>
      <c r="I80" s="34"/>
      <c r="J80" s="34"/>
      <c r="K80" s="17"/>
    </row>
    <row r="81" spans="1:11">
      <c r="A81" s="17"/>
      <c r="B81" s="18" t="s">
        <v>112</v>
      </c>
      <c r="C81" s="17" t="s">
        <v>24</v>
      </c>
      <c r="D81" s="34">
        <v>92</v>
      </c>
      <c r="E81" s="35">
        <v>97</v>
      </c>
      <c r="F81" s="17"/>
      <c r="G81" s="20">
        <v>97</v>
      </c>
      <c r="H81" s="20">
        <v>98</v>
      </c>
      <c r="I81" s="34">
        <f t="shared" ref="I81" si="15">+G81/D81*100</f>
        <v>105.43478260869566</v>
      </c>
      <c r="J81" s="34">
        <f t="shared" ref="J81:J82" si="16">+G81/E81*100</f>
        <v>100</v>
      </c>
      <c r="K81" s="17"/>
    </row>
    <row r="82" spans="1:11">
      <c r="A82" s="17"/>
      <c r="B82" s="18" t="s">
        <v>104</v>
      </c>
      <c r="C82" s="17"/>
      <c r="D82" s="17"/>
      <c r="E82" s="35">
        <v>88</v>
      </c>
      <c r="F82" s="17"/>
      <c r="G82" s="20">
        <v>90</v>
      </c>
      <c r="H82" s="20">
        <v>91</v>
      </c>
      <c r="I82" s="34"/>
      <c r="J82" s="34">
        <f t="shared" si="16"/>
        <v>102.27272727272727</v>
      </c>
      <c r="K82" s="17"/>
    </row>
    <row r="83" spans="1:11">
      <c r="A83" s="13"/>
      <c r="B83" s="14" t="s">
        <v>70</v>
      </c>
      <c r="C83" s="13"/>
      <c r="D83" s="13"/>
      <c r="E83" s="15"/>
      <c r="F83" s="13"/>
      <c r="G83" s="16"/>
      <c r="H83" s="16"/>
      <c r="I83" s="218"/>
      <c r="J83" s="34"/>
      <c r="K83" s="13"/>
    </row>
    <row r="84" spans="1:11">
      <c r="A84" s="17"/>
      <c r="B84" s="18" t="s">
        <v>71</v>
      </c>
      <c r="C84" s="31" t="s">
        <v>134</v>
      </c>
      <c r="D84" s="300">
        <v>12</v>
      </c>
      <c r="E84" s="35">
        <v>12</v>
      </c>
      <c r="F84" s="17"/>
      <c r="G84" s="20">
        <v>12</v>
      </c>
      <c r="H84" s="20">
        <v>12</v>
      </c>
      <c r="I84" s="34">
        <f t="shared" ref="I84" si="17">+G84/D84*100</f>
        <v>100</v>
      </c>
      <c r="J84" s="34">
        <f t="shared" ref="J84" si="18">+G84/E84*100</f>
        <v>100</v>
      </c>
      <c r="K84" s="17"/>
    </row>
    <row r="85" spans="1:11">
      <c r="A85" s="17"/>
      <c r="B85" s="24" t="str">
        <f>+B80</f>
        <v>Trong đó: Thực hiện trong năm</v>
      </c>
      <c r="C85" s="17"/>
      <c r="D85" s="34"/>
      <c r="E85" s="35"/>
      <c r="F85" s="17"/>
      <c r="G85" s="20"/>
      <c r="H85" s="20"/>
      <c r="I85" s="34"/>
      <c r="J85" s="34"/>
      <c r="K85" s="17"/>
    </row>
    <row r="86" spans="1:11">
      <c r="A86" s="17"/>
      <c r="B86" s="18" t="s">
        <v>73</v>
      </c>
      <c r="C86" s="17" t="str">
        <f>C84</f>
        <v>Xã, thị trấn</v>
      </c>
      <c r="D86" s="34">
        <v>12</v>
      </c>
      <c r="E86" s="35">
        <v>12</v>
      </c>
      <c r="F86" s="17"/>
      <c r="G86" s="20">
        <v>12</v>
      </c>
      <c r="H86" s="20">
        <v>12</v>
      </c>
      <c r="I86" s="34">
        <f t="shared" ref="I86" si="19">+G86/D86*100</f>
        <v>100</v>
      </c>
      <c r="J86" s="34">
        <f t="shared" ref="J86" si="20">+G86/E86*100</f>
        <v>100</v>
      </c>
      <c r="K86" s="17"/>
    </row>
    <row r="87" spans="1:11">
      <c r="A87" s="17"/>
      <c r="B87" s="24" t="str">
        <f>+B85</f>
        <v>Trong đó: Thực hiện trong năm</v>
      </c>
      <c r="C87" s="17"/>
      <c r="D87" s="34"/>
      <c r="E87" s="19"/>
      <c r="F87" s="17"/>
      <c r="G87" s="20"/>
      <c r="H87" s="20"/>
      <c r="I87" s="34"/>
      <c r="J87" s="34"/>
      <c r="K87" s="17"/>
    </row>
    <row r="88" spans="1:11">
      <c r="A88" s="17"/>
      <c r="B88" s="18" t="s">
        <v>140</v>
      </c>
      <c r="C88" s="17" t="s">
        <v>24</v>
      </c>
      <c r="D88" s="34">
        <v>98</v>
      </c>
      <c r="E88" s="19">
        <v>97</v>
      </c>
      <c r="F88" s="17"/>
      <c r="G88" s="20">
        <v>97</v>
      </c>
      <c r="H88" s="20">
        <v>98</v>
      </c>
      <c r="I88" s="34">
        <f t="shared" ref="I88" si="21">+G88/D88*100</f>
        <v>98.979591836734699</v>
      </c>
      <c r="J88" s="34">
        <f t="shared" ref="J88" si="22">+G88/E88*100</f>
        <v>100</v>
      </c>
      <c r="K88" s="17"/>
    </row>
    <row r="89" spans="1:11">
      <c r="A89" s="13"/>
      <c r="B89" s="14" t="s">
        <v>74</v>
      </c>
      <c r="C89" s="13"/>
      <c r="D89" s="13"/>
      <c r="E89" s="15"/>
      <c r="F89" s="13"/>
      <c r="G89" s="16"/>
      <c r="H89" s="16"/>
      <c r="I89" s="218"/>
      <c r="J89" s="218"/>
      <c r="K89" s="13"/>
    </row>
    <row r="90" spans="1:11" ht="37.5">
      <c r="A90" s="17"/>
      <c r="B90" s="24" t="s">
        <v>135</v>
      </c>
      <c r="C90" s="17" t="s">
        <v>24</v>
      </c>
      <c r="D90" s="17"/>
      <c r="E90" s="19"/>
      <c r="F90" s="17"/>
      <c r="G90" s="20"/>
      <c r="H90" s="20"/>
      <c r="I90" s="34"/>
      <c r="J90" s="34"/>
      <c r="K90" s="17"/>
    </row>
    <row r="91" spans="1:11">
      <c r="A91" s="17"/>
      <c r="B91" s="18" t="s">
        <v>136</v>
      </c>
      <c r="C91" s="17" t="s">
        <v>24</v>
      </c>
      <c r="D91" s="32">
        <v>3.89</v>
      </c>
      <c r="E91" s="33">
        <v>2.42</v>
      </c>
      <c r="F91" s="32"/>
      <c r="G91" s="33">
        <v>4.3</v>
      </c>
      <c r="H91" s="33">
        <v>4.3</v>
      </c>
      <c r="I91" s="34">
        <f>+G91/D91*100</f>
        <v>110.53984575835474</v>
      </c>
      <c r="J91" s="34">
        <f>+G91/E91*100</f>
        <v>177.68595041322314</v>
      </c>
      <c r="K91" s="17"/>
    </row>
    <row r="92" spans="1:11">
      <c r="A92" s="17"/>
      <c r="B92" s="18" t="s">
        <v>113</v>
      </c>
      <c r="C92" s="17" t="s">
        <v>75</v>
      </c>
      <c r="D92" s="34">
        <v>57</v>
      </c>
      <c r="E92" s="35">
        <v>61</v>
      </c>
      <c r="F92" s="34"/>
      <c r="G92" s="35">
        <v>129</v>
      </c>
      <c r="H92" s="35">
        <v>574</v>
      </c>
      <c r="I92" s="34">
        <f t="shared" ref="I92:I113" si="23">+G92/D92*100</f>
        <v>226.31578947368419</v>
      </c>
      <c r="J92" s="34">
        <f t="shared" ref="J92:J113" si="24">+G92/E92*100</f>
        <v>211.47540983606555</v>
      </c>
      <c r="K92" s="17"/>
    </row>
    <row r="93" spans="1:11">
      <c r="A93" s="17"/>
      <c r="B93" s="18" t="s">
        <v>114</v>
      </c>
      <c r="C93" s="17" t="s">
        <v>76</v>
      </c>
      <c r="D93" s="34">
        <v>997</v>
      </c>
      <c r="E93" s="35">
        <v>767</v>
      </c>
      <c r="F93" s="34"/>
      <c r="G93" s="35">
        <v>1175</v>
      </c>
      <c r="H93" s="35">
        <v>1150</v>
      </c>
      <c r="I93" s="34">
        <f t="shared" si="23"/>
        <v>117.85356068204614</v>
      </c>
      <c r="J93" s="34">
        <f t="shared" si="24"/>
        <v>153.19426336375489</v>
      </c>
      <c r="K93" s="17"/>
    </row>
    <row r="94" spans="1:11">
      <c r="A94" s="17"/>
      <c r="B94" s="18" t="s">
        <v>115</v>
      </c>
      <c r="C94" s="17" t="s">
        <v>75</v>
      </c>
      <c r="D94" s="34">
        <v>307</v>
      </c>
      <c r="E94" s="35">
        <v>381</v>
      </c>
      <c r="F94" s="34"/>
      <c r="G94" s="35">
        <v>654</v>
      </c>
      <c r="H94" s="35">
        <v>574</v>
      </c>
      <c r="I94" s="34">
        <f t="shared" si="23"/>
        <v>213.02931596091207</v>
      </c>
      <c r="J94" s="34">
        <f t="shared" si="24"/>
        <v>171.65354330708661</v>
      </c>
      <c r="K94" s="17"/>
    </row>
    <row r="95" spans="1:11">
      <c r="A95" s="17"/>
      <c r="B95" s="18" t="s">
        <v>116</v>
      </c>
      <c r="C95" s="17" t="s">
        <v>55</v>
      </c>
      <c r="D95" s="34">
        <v>37888</v>
      </c>
      <c r="E95" s="35">
        <v>39205</v>
      </c>
      <c r="F95" s="34"/>
      <c r="G95" s="35">
        <v>39205</v>
      </c>
      <c r="H95" s="35">
        <v>40522</v>
      </c>
      <c r="I95" s="34">
        <f t="shared" si="23"/>
        <v>103.47603462837837</v>
      </c>
      <c r="J95" s="34">
        <f t="shared" si="24"/>
        <v>100</v>
      </c>
      <c r="K95" s="17"/>
    </row>
    <row r="96" spans="1:11">
      <c r="A96" s="17"/>
      <c r="B96" s="18" t="s">
        <v>117</v>
      </c>
      <c r="C96" s="17" t="s">
        <v>55</v>
      </c>
      <c r="D96" s="34">
        <f>+D97+D98</f>
        <v>37888</v>
      </c>
      <c r="E96" s="34">
        <f t="shared" ref="E96:H96" si="25">+E97+E98</f>
        <v>39205</v>
      </c>
      <c r="F96" s="34">
        <f t="shared" si="25"/>
        <v>0</v>
      </c>
      <c r="G96" s="34">
        <f t="shared" si="25"/>
        <v>39205</v>
      </c>
      <c r="H96" s="34">
        <f t="shared" si="25"/>
        <v>40522</v>
      </c>
      <c r="I96" s="34">
        <f t="shared" si="23"/>
        <v>103.47603462837837</v>
      </c>
      <c r="J96" s="34">
        <f t="shared" si="24"/>
        <v>100</v>
      </c>
      <c r="K96" s="17"/>
    </row>
    <row r="97" spans="1:11">
      <c r="A97" s="17"/>
      <c r="B97" s="18" t="s">
        <v>118</v>
      </c>
      <c r="C97" s="17" t="s">
        <v>55</v>
      </c>
      <c r="D97" s="34">
        <v>3861</v>
      </c>
      <c r="E97" s="35">
        <v>4116</v>
      </c>
      <c r="F97" s="34"/>
      <c r="G97" s="35">
        <v>4116</v>
      </c>
      <c r="H97" s="35">
        <v>4371</v>
      </c>
      <c r="I97" s="34">
        <f t="shared" si="23"/>
        <v>106.6045066045066</v>
      </c>
      <c r="J97" s="34">
        <f t="shared" si="24"/>
        <v>100</v>
      </c>
      <c r="K97" s="17"/>
    </row>
    <row r="98" spans="1:11">
      <c r="A98" s="17"/>
      <c r="B98" s="18" t="s">
        <v>119</v>
      </c>
      <c r="C98" s="17" t="s">
        <v>55</v>
      </c>
      <c r="D98" s="34">
        <v>34027</v>
      </c>
      <c r="E98" s="35">
        <v>35089</v>
      </c>
      <c r="F98" s="34"/>
      <c r="G98" s="35">
        <v>35089</v>
      </c>
      <c r="H98" s="35">
        <v>36151</v>
      </c>
      <c r="I98" s="34">
        <f t="shared" si="23"/>
        <v>103.1210509301437</v>
      </c>
      <c r="J98" s="34">
        <f t="shared" si="24"/>
        <v>100</v>
      </c>
      <c r="K98" s="17"/>
    </row>
    <row r="99" spans="1:11" ht="37.5">
      <c r="A99" s="17"/>
      <c r="B99" s="18" t="s">
        <v>120</v>
      </c>
      <c r="C99" s="17" t="s">
        <v>55</v>
      </c>
      <c r="D99" s="34">
        <v>35236</v>
      </c>
      <c r="E99" s="35">
        <v>38975</v>
      </c>
      <c r="F99" s="34"/>
      <c r="G99" s="35">
        <v>38795</v>
      </c>
      <c r="H99" s="35">
        <f>+G99</f>
        <v>38795</v>
      </c>
      <c r="I99" s="34">
        <f t="shared" si="23"/>
        <v>110.1004654330798</v>
      </c>
      <c r="J99" s="34">
        <f t="shared" si="24"/>
        <v>99.538165490699171</v>
      </c>
      <c r="K99" s="17"/>
    </row>
    <row r="100" spans="1:11">
      <c r="A100" s="17"/>
      <c r="B100" s="24" t="s">
        <v>97</v>
      </c>
      <c r="C100" s="17" t="s">
        <v>55</v>
      </c>
      <c r="D100" s="17"/>
      <c r="E100" s="19"/>
      <c r="F100" s="17"/>
      <c r="G100" s="20"/>
      <c r="H100" s="20"/>
      <c r="I100" s="34"/>
      <c r="J100" s="34"/>
      <c r="K100" s="17"/>
    </row>
    <row r="101" spans="1:11" ht="37.5">
      <c r="A101" s="17"/>
      <c r="B101" s="24" t="s">
        <v>105</v>
      </c>
      <c r="C101" s="17" t="s">
        <v>24</v>
      </c>
      <c r="D101" s="17"/>
      <c r="E101" s="35">
        <v>73</v>
      </c>
      <c r="F101" s="17"/>
      <c r="G101" s="20"/>
      <c r="H101" s="20"/>
      <c r="I101" s="34"/>
      <c r="J101" s="34">
        <f t="shared" si="24"/>
        <v>0</v>
      </c>
      <c r="K101" s="17"/>
    </row>
    <row r="102" spans="1:11">
      <c r="A102" s="17"/>
      <c r="B102" s="18" t="s">
        <v>121</v>
      </c>
      <c r="C102" s="17" t="s">
        <v>55</v>
      </c>
      <c r="D102" s="17">
        <v>6</v>
      </c>
      <c r="E102" s="35">
        <v>172</v>
      </c>
      <c r="F102" s="17"/>
      <c r="G102" s="20">
        <v>10</v>
      </c>
      <c r="H102" s="20">
        <v>10</v>
      </c>
      <c r="I102" s="34">
        <f t="shared" si="23"/>
        <v>166.66666666666669</v>
      </c>
      <c r="J102" s="34">
        <f t="shared" si="24"/>
        <v>5.8139534883720927</v>
      </c>
      <c r="K102" s="17"/>
    </row>
    <row r="103" spans="1:11">
      <c r="A103" s="17"/>
      <c r="B103" s="24" t="s">
        <v>77</v>
      </c>
      <c r="C103" s="23" t="s">
        <v>55</v>
      </c>
      <c r="D103" s="23">
        <v>6</v>
      </c>
      <c r="E103" s="36">
        <v>15</v>
      </c>
      <c r="F103" s="23"/>
      <c r="G103" s="26">
        <v>10</v>
      </c>
      <c r="H103" s="26">
        <v>10</v>
      </c>
      <c r="I103" s="34">
        <f t="shared" si="23"/>
        <v>166.66666666666669</v>
      </c>
      <c r="J103" s="34">
        <f t="shared" si="24"/>
        <v>66.666666666666657</v>
      </c>
      <c r="K103" s="17"/>
    </row>
    <row r="104" spans="1:11">
      <c r="A104" s="17"/>
      <c r="B104" s="18" t="s">
        <v>122</v>
      </c>
      <c r="C104" s="17"/>
      <c r="D104" s="17">
        <v>1113</v>
      </c>
      <c r="E104" s="35">
        <v>1100</v>
      </c>
      <c r="F104" s="37"/>
      <c r="G104" s="38">
        <f>+E104</f>
        <v>1100</v>
      </c>
      <c r="H104" s="38">
        <f>+G104</f>
        <v>1100</v>
      </c>
      <c r="I104" s="34">
        <f t="shared" si="23"/>
        <v>98.83198562443846</v>
      </c>
      <c r="J104" s="34">
        <f t="shared" si="24"/>
        <v>100</v>
      </c>
      <c r="K104" s="17"/>
    </row>
    <row r="105" spans="1:11">
      <c r="A105" s="17"/>
      <c r="B105" s="24" t="s">
        <v>78</v>
      </c>
      <c r="C105" s="17" t="s">
        <v>55</v>
      </c>
      <c r="D105" s="17"/>
      <c r="E105" s="19"/>
      <c r="F105" s="17"/>
      <c r="G105" s="20"/>
      <c r="H105" s="20"/>
      <c r="I105" s="34"/>
      <c r="J105" s="34"/>
      <c r="K105" s="17"/>
    </row>
    <row r="106" spans="1:11">
      <c r="A106" s="17"/>
      <c r="B106" s="24" t="s">
        <v>137</v>
      </c>
      <c r="C106" s="17" t="s">
        <v>55</v>
      </c>
      <c r="D106" s="17"/>
      <c r="E106" s="19"/>
      <c r="F106" s="17"/>
      <c r="G106" s="20"/>
      <c r="H106" s="20"/>
      <c r="I106" s="34"/>
      <c r="J106" s="34"/>
      <c r="K106" s="17"/>
    </row>
    <row r="107" spans="1:11" ht="37.5">
      <c r="A107" s="17"/>
      <c r="B107" s="24" t="s">
        <v>123</v>
      </c>
      <c r="C107" s="17" t="s">
        <v>55</v>
      </c>
      <c r="D107" s="17">
        <v>503</v>
      </c>
      <c r="E107" s="19">
        <v>990</v>
      </c>
      <c r="F107" s="17"/>
      <c r="G107" s="20">
        <v>990</v>
      </c>
      <c r="H107" s="20">
        <v>990</v>
      </c>
      <c r="I107" s="34">
        <f t="shared" si="23"/>
        <v>196.81908548707753</v>
      </c>
      <c r="J107" s="34">
        <f t="shared" si="24"/>
        <v>100</v>
      </c>
      <c r="K107" s="17"/>
    </row>
    <row r="108" spans="1:11">
      <c r="A108" s="17"/>
      <c r="B108" s="18" t="s">
        <v>124</v>
      </c>
      <c r="C108" s="17" t="s">
        <v>55</v>
      </c>
      <c r="D108" s="17"/>
      <c r="E108" s="19"/>
      <c r="F108" s="17"/>
      <c r="G108" s="20"/>
      <c r="H108" s="20"/>
      <c r="I108" s="34"/>
      <c r="J108" s="34"/>
      <c r="K108" s="17"/>
    </row>
    <row r="109" spans="1:11">
      <c r="A109" s="17"/>
      <c r="B109" s="18" t="s">
        <v>139</v>
      </c>
      <c r="C109" s="17" t="s">
        <v>55</v>
      </c>
      <c r="D109" s="17"/>
      <c r="E109" s="19"/>
      <c r="F109" s="17"/>
      <c r="G109" s="20"/>
      <c r="H109" s="20"/>
      <c r="I109" s="34"/>
      <c r="J109" s="34"/>
      <c r="K109" s="17"/>
    </row>
    <row r="110" spans="1:11">
      <c r="A110" s="17"/>
      <c r="B110" s="18" t="s">
        <v>125</v>
      </c>
      <c r="C110" s="17" t="s">
        <v>55</v>
      </c>
      <c r="D110" s="17">
        <v>55</v>
      </c>
      <c r="E110" s="35">
        <v>65</v>
      </c>
      <c r="F110" s="17"/>
      <c r="G110" s="20">
        <v>24</v>
      </c>
      <c r="H110" s="20">
        <v>50</v>
      </c>
      <c r="I110" s="34">
        <f t="shared" si="23"/>
        <v>43.636363636363633</v>
      </c>
      <c r="J110" s="34">
        <f t="shared" si="24"/>
        <v>36.923076923076927</v>
      </c>
      <c r="K110" s="17"/>
    </row>
    <row r="111" spans="1:11">
      <c r="A111" s="17"/>
      <c r="B111" s="18" t="s">
        <v>126</v>
      </c>
      <c r="C111" s="17" t="s">
        <v>55</v>
      </c>
      <c r="D111" s="17">
        <v>0</v>
      </c>
      <c r="E111" s="35">
        <v>15</v>
      </c>
      <c r="F111" s="17"/>
      <c r="G111" s="20">
        <v>15</v>
      </c>
      <c r="H111" s="20">
        <v>10</v>
      </c>
      <c r="I111" s="34"/>
      <c r="J111" s="34">
        <f t="shared" si="24"/>
        <v>100</v>
      </c>
      <c r="K111" s="17"/>
    </row>
    <row r="112" spans="1:11">
      <c r="A112" s="17"/>
      <c r="B112" s="18" t="s">
        <v>127</v>
      </c>
      <c r="C112" s="17" t="s">
        <v>55</v>
      </c>
      <c r="D112" s="17"/>
      <c r="E112" s="35">
        <v>0</v>
      </c>
      <c r="F112" s="17"/>
      <c r="G112" s="20"/>
      <c r="H112" s="20"/>
      <c r="I112" s="34"/>
      <c r="J112" s="34"/>
      <c r="K112" s="17"/>
    </row>
    <row r="113" spans="1:11">
      <c r="A113" s="17"/>
      <c r="B113" s="18" t="s">
        <v>128</v>
      </c>
      <c r="C113" s="17" t="s">
        <v>55</v>
      </c>
      <c r="D113" s="17">
        <v>50</v>
      </c>
      <c r="E113" s="35">
        <v>50</v>
      </c>
      <c r="F113" s="17"/>
      <c r="G113" s="39">
        <v>9</v>
      </c>
      <c r="H113" s="39">
        <v>40</v>
      </c>
      <c r="I113" s="34">
        <f t="shared" si="23"/>
        <v>18</v>
      </c>
      <c r="J113" s="34">
        <f t="shared" si="24"/>
        <v>18</v>
      </c>
      <c r="K113" s="17"/>
    </row>
    <row r="114" spans="1:11">
      <c r="A114" s="13"/>
      <c r="B114" s="14" t="s">
        <v>79</v>
      </c>
      <c r="C114" s="13"/>
      <c r="D114" s="13"/>
      <c r="E114" s="15"/>
      <c r="F114" s="13"/>
      <c r="G114" s="16"/>
      <c r="H114" s="16"/>
      <c r="I114" s="218"/>
      <c r="J114" s="218"/>
      <c r="K114" s="13"/>
    </row>
    <row r="115" spans="1:11">
      <c r="A115" s="17"/>
      <c r="B115" s="18" t="s">
        <v>80</v>
      </c>
      <c r="C115" s="17" t="s">
        <v>24</v>
      </c>
      <c r="D115" s="17">
        <v>80.3</v>
      </c>
      <c r="E115" s="19">
        <v>82.5</v>
      </c>
      <c r="F115" s="17"/>
      <c r="G115" s="40">
        <v>82.5</v>
      </c>
      <c r="H115" s="40">
        <v>83</v>
      </c>
      <c r="I115" s="34">
        <f>+G115/D115*100</f>
        <v>102.73972602739727</v>
      </c>
      <c r="J115" s="34">
        <f>+G115/E115*100</f>
        <v>100</v>
      </c>
      <c r="K115" s="17"/>
    </row>
    <row r="116" spans="1:11">
      <c r="A116" s="17"/>
      <c r="B116" s="18" t="s">
        <v>81</v>
      </c>
      <c r="C116" s="17" t="s">
        <v>24</v>
      </c>
      <c r="D116" s="17">
        <v>75.3</v>
      </c>
      <c r="E116" s="19">
        <v>65</v>
      </c>
      <c r="F116" s="17"/>
      <c r="G116" s="40">
        <v>65</v>
      </c>
      <c r="H116" s="40">
        <v>67</v>
      </c>
      <c r="I116" s="34">
        <f t="shared" ref="I116:I117" si="26">+G116/D116*100</f>
        <v>86.321381142098275</v>
      </c>
      <c r="J116" s="34">
        <f t="shared" ref="J116:J117" si="27">+G116/E116*100</f>
        <v>100</v>
      </c>
      <c r="K116" s="17"/>
    </row>
    <row r="117" spans="1:11">
      <c r="A117" s="17"/>
      <c r="B117" s="18" t="s">
        <v>138</v>
      </c>
      <c r="C117" s="17" t="s">
        <v>24</v>
      </c>
      <c r="D117" s="17">
        <v>95.2</v>
      </c>
      <c r="E117" s="19">
        <v>96</v>
      </c>
      <c r="F117" s="17"/>
      <c r="G117" s="40">
        <v>96</v>
      </c>
      <c r="H117" s="40">
        <v>96</v>
      </c>
      <c r="I117" s="34">
        <f t="shared" si="26"/>
        <v>100.84033613445378</v>
      </c>
      <c r="J117" s="34">
        <f t="shared" si="27"/>
        <v>100</v>
      </c>
      <c r="K117" s="17"/>
    </row>
    <row r="118" spans="1:11">
      <c r="A118" s="13"/>
      <c r="B118" s="14" t="s">
        <v>82</v>
      </c>
      <c r="C118" s="13"/>
      <c r="D118" s="222"/>
      <c r="E118" s="223"/>
      <c r="F118" s="222"/>
      <c r="G118" s="224"/>
      <c r="H118" s="224"/>
      <c r="I118" s="218"/>
      <c r="J118" s="218"/>
      <c r="K118" s="13"/>
    </row>
    <row r="119" spans="1:11">
      <c r="A119" s="17"/>
      <c r="B119" s="18" t="s">
        <v>83</v>
      </c>
      <c r="C119" s="17" t="s">
        <v>72</v>
      </c>
      <c r="D119" s="225">
        <v>11</v>
      </c>
      <c r="E119" s="35">
        <v>11</v>
      </c>
      <c r="F119" s="34"/>
      <c r="G119" s="225">
        <v>11</v>
      </c>
      <c r="H119" s="225">
        <v>11</v>
      </c>
      <c r="I119" s="34">
        <f>+G119/D119*100</f>
        <v>100</v>
      </c>
      <c r="J119" s="34">
        <f>+G119/E119*100</f>
        <v>100</v>
      </c>
      <c r="K119" s="17"/>
    </row>
    <row r="120" spans="1:11">
      <c r="A120" s="17"/>
      <c r="B120" s="18" t="s">
        <v>84</v>
      </c>
      <c r="C120" s="17" t="s">
        <v>72</v>
      </c>
      <c r="D120" s="225">
        <v>11</v>
      </c>
      <c r="E120" s="35">
        <v>11</v>
      </c>
      <c r="F120" s="34"/>
      <c r="G120" s="225">
        <v>11</v>
      </c>
      <c r="H120" s="225">
        <v>11</v>
      </c>
      <c r="I120" s="34">
        <f t="shared" ref="I120:I124" si="28">+G120/D120*100</f>
        <v>100</v>
      </c>
      <c r="J120" s="34">
        <f t="shared" ref="J120:J126" si="29">+G120/E120*100</f>
        <v>100</v>
      </c>
      <c r="K120" s="17"/>
    </row>
    <row r="121" spans="1:11">
      <c r="A121" s="17"/>
      <c r="B121" s="18" t="s">
        <v>85</v>
      </c>
      <c r="C121" s="17"/>
      <c r="D121" s="226">
        <v>2</v>
      </c>
      <c r="E121" s="227">
        <v>3</v>
      </c>
      <c r="F121" s="226"/>
      <c r="G121" s="227">
        <v>3</v>
      </c>
      <c r="H121" s="227">
        <v>4</v>
      </c>
      <c r="I121" s="34">
        <f t="shared" si="28"/>
        <v>150</v>
      </c>
      <c r="J121" s="34">
        <f t="shared" si="29"/>
        <v>100</v>
      </c>
      <c r="K121" s="17"/>
    </row>
    <row r="122" spans="1:11">
      <c r="A122" s="17"/>
      <c r="B122" s="18" t="s">
        <v>141</v>
      </c>
      <c r="C122" s="17" t="s">
        <v>72</v>
      </c>
      <c r="D122" s="34">
        <v>3</v>
      </c>
      <c r="E122" s="35">
        <v>1</v>
      </c>
      <c r="F122" s="34"/>
      <c r="G122" s="35">
        <v>1</v>
      </c>
      <c r="H122" s="35">
        <v>2</v>
      </c>
      <c r="I122" s="34">
        <f t="shared" si="28"/>
        <v>33.333333333333329</v>
      </c>
      <c r="J122" s="34">
        <f t="shared" si="29"/>
        <v>100</v>
      </c>
      <c r="K122" s="17"/>
    </row>
    <row r="123" spans="1:11">
      <c r="A123" s="17"/>
      <c r="B123" s="18" t="s">
        <v>142</v>
      </c>
      <c r="C123" s="17" t="s">
        <v>72</v>
      </c>
      <c r="D123" s="34">
        <v>5</v>
      </c>
      <c r="E123" s="35">
        <v>7</v>
      </c>
      <c r="F123" s="34"/>
      <c r="G123" s="35">
        <v>7</v>
      </c>
      <c r="H123" s="35">
        <v>5</v>
      </c>
      <c r="I123" s="34">
        <f t="shared" si="28"/>
        <v>140</v>
      </c>
      <c r="J123" s="34">
        <f t="shared" si="29"/>
        <v>100</v>
      </c>
      <c r="K123" s="17"/>
    </row>
    <row r="124" spans="1:11">
      <c r="A124" s="17"/>
      <c r="B124" s="18" t="s">
        <v>143</v>
      </c>
      <c r="C124" s="17" t="s">
        <v>72</v>
      </c>
      <c r="D124" s="34">
        <v>1</v>
      </c>
      <c r="E124" s="35"/>
      <c r="F124" s="34"/>
      <c r="G124" s="35"/>
      <c r="H124" s="35"/>
      <c r="I124" s="34">
        <f t="shared" si="28"/>
        <v>0</v>
      </c>
      <c r="J124" s="34"/>
      <c r="K124" s="17"/>
    </row>
    <row r="125" spans="1:11">
      <c r="A125" s="17"/>
      <c r="B125" s="18" t="s">
        <v>144</v>
      </c>
      <c r="C125" s="17" t="s">
        <v>72</v>
      </c>
      <c r="D125" s="34"/>
      <c r="E125" s="35"/>
      <c r="F125" s="34"/>
      <c r="G125" s="35"/>
      <c r="H125" s="35"/>
      <c r="I125" s="34"/>
      <c r="J125" s="34"/>
      <c r="K125" s="17"/>
    </row>
    <row r="126" spans="1:11">
      <c r="A126" s="17"/>
      <c r="B126" s="18" t="s">
        <v>86</v>
      </c>
      <c r="C126" s="31" t="s">
        <v>87</v>
      </c>
      <c r="D126" s="31">
        <v>13.1</v>
      </c>
      <c r="E126" s="19">
        <v>13.4</v>
      </c>
      <c r="F126" s="228"/>
      <c r="G126" s="19">
        <v>14.27</v>
      </c>
      <c r="H126" s="19">
        <v>14.9</v>
      </c>
      <c r="I126" s="34">
        <f>+G126/D126*100</f>
        <v>108.93129770992367</v>
      </c>
      <c r="J126" s="34">
        <f t="shared" si="29"/>
        <v>106.49253731343282</v>
      </c>
      <c r="K126" s="17"/>
    </row>
    <row r="127" spans="1:11">
      <c r="A127" s="13"/>
      <c r="B127" s="14" t="s">
        <v>89</v>
      </c>
      <c r="C127" s="13"/>
      <c r="D127" s="13"/>
      <c r="E127" s="15"/>
      <c r="F127" s="13"/>
      <c r="G127" s="16"/>
      <c r="H127" s="16"/>
      <c r="I127" s="34"/>
      <c r="J127" s="34"/>
      <c r="K127" s="13"/>
    </row>
    <row r="128" spans="1:11">
      <c r="A128" s="13"/>
      <c r="B128" s="14" t="s">
        <v>129</v>
      </c>
      <c r="C128" s="13" t="s">
        <v>24</v>
      </c>
      <c r="D128" s="233">
        <f>+D218</f>
        <v>29.8</v>
      </c>
      <c r="E128" s="15">
        <v>30.1</v>
      </c>
      <c r="F128" s="13"/>
      <c r="G128" s="234">
        <f>+G218</f>
        <v>30.1</v>
      </c>
      <c r="H128" s="234">
        <f>+G128</f>
        <v>30.1</v>
      </c>
      <c r="I128" s="218">
        <f>+G128/D128*100</f>
        <v>101.00671140939596</v>
      </c>
      <c r="J128" s="218">
        <f t="shared" ref="J128" si="30">+G128/E128*100</f>
        <v>100</v>
      </c>
      <c r="K128" s="13"/>
    </row>
    <row r="129" spans="1:14">
      <c r="A129" s="17"/>
      <c r="B129" s="18" t="s">
        <v>90</v>
      </c>
      <c r="C129" s="17" t="s">
        <v>29</v>
      </c>
      <c r="D129" s="17">
        <v>137</v>
      </c>
      <c r="E129" s="35">
        <v>160</v>
      </c>
      <c r="F129" s="17"/>
      <c r="G129" s="20">
        <v>160</v>
      </c>
      <c r="H129" s="20">
        <v>160</v>
      </c>
      <c r="I129" s="34">
        <f>+G129/D129*100</f>
        <v>116.7883211678832</v>
      </c>
      <c r="J129" s="34">
        <f t="shared" ref="J129:J130" si="31">+G129/E129*100</f>
        <v>100</v>
      </c>
      <c r="K129" s="17"/>
    </row>
    <row r="130" spans="1:14">
      <c r="A130" s="17"/>
      <c r="B130" s="18" t="s">
        <v>106</v>
      </c>
      <c r="C130" s="17" t="s">
        <v>29</v>
      </c>
      <c r="D130" s="17">
        <v>0</v>
      </c>
      <c r="E130" s="35">
        <v>285</v>
      </c>
      <c r="F130" s="17"/>
      <c r="G130" s="20">
        <v>285</v>
      </c>
      <c r="H130" s="20">
        <v>285</v>
      </c>
      <c r="I130" s="34"/>
      <c r="J130" s="34">
        <f t="shared" si="31"/>
        <v>100</v>
      </c>
      <c r="K130" s="17"/>
    </row>
    <row r="131" spans="1:14">
      <c r="A131" s="17"/>
      <c r="B131" s="18" t="s">
        <v>91</v>
      </c>
      <c r="C131" s="17" t="s">
        <v>24</v>
      </c>
      <c r="D131" s="17">
        <v>97</v>
      </c>
      <c r="E131" s="268">
        <v>97</v>
      </c>
      <c r="F131" s="17"/>
      <c r="G131" s="20">
        <v>97</v>
      </c>
      <c r="H131" s="20">
        <v>98</v>
      </c>
      <c r="I131" s="34">
        <f>+G131/D131*100</f>
        <v>100</v>
      </c>
      <c r="J131" s="34">
        <f>+G131/E131*100</f>
        <v>100</v>
      </c>
      <c r="K131" s="17"/>
    </row>
    <row r="132" spans="1:14" ht="37.5">
      <c r="A132" s="17"/>
      <c r="B132" s="18" t="s">
        <v>107</v>
      </c>
      <c r="C132" s="17" t="s">
        <v>24</v>
      </c>
      <c r="D132" s="17">
        <v>100</v>
      </c>
      <c r="E132" s="268">
        <v>100</v>
      </c>
      <c r="F132" s="17"/>
      <c r="G132" s="20">
        <v>100</v>
      </c>
      <c r="H132" s="20">
        <v>100</v>
      </c>
      <c r="I132" s="34">
        <f t="shared" ref="I132:I135" si="32">+G132/D132*100</f>
        <v>100</v>
      </c>
      <c r="J132" s="34">
        <f t="shared" ref="J132:J135" si="33">+G132/E132*100</f>
        <v>100</v>
      </c>
      <c r="K132" s="17"/>
    </row>
    <row r="133" spans="1:14">
      <c r="A133" s="13"/>
      <c r="B133" s="14" t="s">
        <v>92</v>
      </c>
      <c r="C133" s="13"/>
      <c r="D133" s="13"/>
      <c r="E133" s="15"/>
      <c r="F133" s="13"/>
      <c r="G133" s="16"/>
      <c r="H133" s="16"/>
      <c r="I133" s="34"/>
      <c r="J133" s="34"/>
      <c r="K133" s="13"/>
    </row>
    <row r="134" spans="1:14">
      <c r="A134" s="17"/>
      <c r="B134" s="18" t="s">
        <v>130</v>
      </c>
      <c r="C134" s="17" t="s">
        <v>24</v>
      </c>
      <c r="D134" s="17">
        <v>98</v>
      </c>
      <c r="E134" s="19">
        <v>98</v>
      </c>
      <c r="F134" s="17"/>
      <c r="G134" s="20">
        <v>98</v>
      </c>
      <c r="H134" s="20">
        <v>99</v>
      </c>
      <c r="I134" s="34">
        <f t="shared" si="32"/>
        <v>100</v>
      </c>
      <c r="J134" s="34">
        <f t="shared" si="33"/>
        <v>100</v>
      </c>
      <c r="K134" s="17"/>
    </row>
    <row r="135" spans="1:14" ht="37.5">
      <c r="A135" s="320"/>
      <c r="B135" s="321" t="s">
        <v>131</v>
      </c>
      <c r="C135" s="320" t="s">
        <v>24</v>
      </c>
      <c r="D135" s="320">
        <v>89</v>
      </c>
      <c r="E135" s="322">
        <v>90</v>
      </c>
      <c r="F135" s="320"/>
      <c r="G135" s="323">
        <v>90</v>
      </c>
      <c r="H135" s="323">
        <v>91</v>
      </c>
      <c r="I135" s="324">
        <f t="shared" si="32"/>
        <v>101.12359550561798</v>
      </c>
      <c r="J135" s="324">
        <f t="shared" si="33"/>
        <v>100</v>
      </c>
      <c r="K135" s="320"/>
    </row>
    <row r="136" spans="1:14" hidden="1">
      <c r="A136" s="316"/>
      <c r="B136" s="317"/>
      <c r="C136" s="316"/>
      <c r="D136" s="316"/>
      <c r="E136" s="318"/>
      <c r="F136" s="316"/>
      <c r="G136" s="319"/>
      <c r="H136" s="319"/>
      <c r="I136" s="226"/>
      <c r="J136" s="226"/>
      <c r="K136" s="316"/>
    </row>
    <row r="137" spans="1:14" hidden="1">
      <c r="A137" s="41"/>
      <c r="B137" s="41" t="str">
        <f>UPPER("Nông nghiệp")</f>
        <v>NÔNG NGHIỆP</v>
      </c>
      <c r="C137" s="275"/>
      <c r="D137" s="42"/>
      <c r="E137" s="43"/>
      <c r="F137" s="42"/>
      <c r="G137" s="42"/>
      <c r="H137" s="42"/>
      <c r="I137" s="57"/>
      <c r="J137" s="57"/>
      <c r="K137" s="42"/>
    </row>
    <row r="138" spans="1:14" hidden="1">
      <c r="A138" s="44"/>
      <c r="B138" s="44" t="s">
        <v>148</v>
      </c>
      <c r="C138" s="45"/>
      <c r="D138" s="42"/>
      <c r="E138" s="42"/>
      <c r="F138" s="42"/>
      <c r="G138" s="42"/>
      <c r="H138" s="42"/>
      <c r="I138" s="57"/>
      <c r="J138" s="57"/>
      <c r="K138" s="42"/>
    </row>
    <row r="139" spans="1:14" hidden="1">
      <c r="A139" s="46"/>
      <c r="B139" s="47" t="s">
        <v>588</v>
      </c>
      <c r="C139" s="48" t="s">
        <v>26</v>
      </c>
      <c r="D139" s="57">
        <v>29571.810999999998</v>
      </c>
      <c r="E139" s="57">
        <v>29600</v>
      </c>
      <c r="F139" s="57"/>
      <c r="G139" s="57">
        <v>30283.044000000002</v>
      </c>
      <c r="H139" s="57">
        <v>30027.5</v>
      </c>
      <c r="I139" s="57">
        <f>+G139/D139*100</f>
        <v>102.40510464509597</v>
      </c>
      <c r="J139" s="57">
        <f>+G139/E139*100</f>
        <v>102.30758108108108</v>
      </c>
      <c r="K139" s="42"/>
    </row>
    <row r="140" spans="1:14" hidden="1">
      <c r="A140" s="48"/>
      <c r="B140" s="49" t="s">
        <v>149</v>
      </c>
      <c r="C140" s="48" t="s">
        <v>26</v>
      </c>
      <c r="D140" s="57">
        <v>22691.53</v>
      </c>
      <c r="E140" s="57">
        <v>22700</v>
      </c>
      <c r="F140" s="57"/>
      <c r="G140" s="57">
        <v>23330.603999999999</v>
      </c>
      <c r="H140" s="57">
        <v>23322.5</v>
      </c>
      <c r="I140" s="57">
        <f t="shared" ref="I140:I203" si="34">+G140/D140*100</f>
        <v>102.81635482490603</v>
      </c>
      <c r="J140" s="57">
        <f t="shared" ref="J140:J203" si="35">+G140/E140*100</f>
        <v>102.77799118942733</v>
      </c>
      <c r="K140" s="42"/>
    </row>
    <row r="141" spans="1:14" hidden="1">
      <c r="A141" s="48"/>
      <c r="B141" s="50" t="s">
        <v>603</v>
      </c>
      <c r="C141" s="48"/>
      <c r="D141" s="57">
        <v>6880.2809999999999</v>
      </c>
      <c r="E141" s="57">
        <v>6900</v>
      </c>
      <c r="F141" s="57"/>
      <c r="G141" s="57">
        <v>6952.4400000000005</v>
      </c>
      <c r="H141" s="57">
        <v>6705</v>
      </c>
      <c r="I141" s="57">
        <f t="shared" si="34"/>
        <v>101.04877983907924</v>
      </c>
      <c r="J141" s="57">
        <f t="shared" si="35"/>
        <v>100.76</v>
      </c>
      <c r="K141" s="42"/>
    </row>
    <row r="142" spans="1:14" hidden="1">
      <c r="A142" s="48"/>
      <c r="B142" s="49" t="s">
        <v>150</v>
      </c>
      <c r="C142" s="48" t="s">
        <v>26</v>
      </c>
      <c r="D142" s="57">
        <v>22342</v>
      </c>
      <c r="E142" s="57">
        <v>22315</v>
      </c>
      <c r="F142" s="42"/>
      <c r="G142" s="156">
        <f>+E142</f>
        <v>22315</v>
      </c>
      <c r="H142" s="156">
        <f>+G142</f>
        <v>22315</v>
      </c>
      <c r="I142" s="57">
        <f t="shared" si="34"/>
        <v>99.879151374093638</v>
      </c>
      <c r="J142" s="57">
        <f t="shared" si="35"/>
        <v>100</v>
      </c>
      <c r="K142" s="42"/>
    </row>
    <row r="143" spans="1:14" hidden="1">
      <c r="A143" s="46"/>
      <c r="B143" s="47" t="s">
        <v>589</v>
      </c>
      <c r="C143" s="48" t="s">
        <v>29</v>
      </c>
      <c r="D143" s="240">
        <f>+D144+D145</f>
        <v>7562.5</v>
      </c>
      <c r="E143" s="57">
        <v>7667.5</v>
      </c>
      <c r="F143" s="42"/>
      <c r="G143" s="240">
        <f>+G144+G145</f>
        <v>8398.1</v>
      </c>
      <c r="H143" s="240">
        <f>+H144+H145</f>
        <v>8296.5</v>
      </c>
      <c r="I143" s="57">
        <f>+G143/D143*100</f>
        <v>111.04925619834711</v>
      </c>
      <c r="J143" s="57">
        <f t="shared" si="35"/>
        <v>109.52852950766221</v>
      </c>
      <c r="K143" s="42"/>
    </row>
    <row r="144" spans="1:14" hidden="1">
      <c r="A144" s="48"/>
      <c r="B144" s="49" t="s">
        <v>151</v>
      </c>
      <c r="C144" s="48" t="s">
        <v>29</v>
      </c>
      <c r="D144" s="241">
        <v>7065</v>
      </c>
      <c r="E144" s="57">
        <v>7065</v>
      </c>
      <c r="F144" s="42"/>
      <c r="G144" s="240">
        <f>+G146+G149+G152+G158+G161+G164+G167+G170+G197</f>
        <v>7786.6</v>
      </c>
      <c r="H144" s="240">
        <f>+H146+H149+H152+H158+H161+H164+H167+H170+H197</f>
        <v>7535</v>
      </c>
      <c r="I144" s="57">
        <f t="shared" ref="I144:I145" si="36">+G144/D144*100</f>
        <v>110.2137296532201</v>
      </c>
      <c r="J144" s="57">
        <f t="shared" si="35"/>
        <v>110.2137296532201</v>
      </c>
      <c r="K144" s="42"/>
      <c r="M144" s="235"/>
      <c r="N144" s="235"/>
    </row>
    <row r="145" spans="1:11" hidden="1">
      <c r="A145" s="48"/>
      <c r="B145" s="49" t="s">
        <v>152</v>
      </c>
      <c r="C145" s="48" t="s">
        <v>29</v>
      </c>
      <c r="D145" s="241">
        <v>497.5</v>
      </c>
      <c r="E145" s="57">
        <v>602.5</v>
      </c>
      <c r="F145" s="42"/>
      <c r="G145" s="240">
        <f>+G181+G187+G193</f>
        <v>611.5</v>
      </c>
      <c r="H145" s="240">
        <f>+H181+H187+H193</f>
        <v>761.5</v>
      </c>
      <c r="I145" s="57">
        <f t="shared" si="36"/>
        <v>122.91457286432161</v>
      </c>
      <c r="J145" s="57">
        <f t="shared" si="35"/>
        <v>101.49377593360995</v>
      </c>
      <c r="K145" s="42"/>
    </row>
    <row r="146" spans="1:11" hidden="1">
      <c r="A146" s="51"/>
      <c r="B146" s="52" t="s">
        <v>153</v>
      </c>
      <c r="C146" s="53" t="s">
        <v>29</v>
      </c>
      <c r="D146" s="237">
        <v>2436.1999999999998</v>
      </c>
      <c r="E146" s="230">
        <v>2450</v>
      </c>
      <c r="F146" s="229"/>
      <c r="G146" s="229">
        <v>2530.1</v>
      </c>
      <c r="H146" s="239">
        <v>2530</v>
      </c>
      <c r="I146" s="57">
        <f t="shared" si="34"/>
        <v>103.8543633527625</v>
      </c>
      <c r="J146" s="57">
        <f t="shared" si="35"/>
        <v>103.26938775510203</v>
      </c>
      <c r="K146" s="42"/>
    </row>
    <row r="147" spans="1:11" hidden="1">
      <c r="A147" s="48"/>
      <c r="B147" s="48" t="s">
        <v>154</v>
      </c>
      <c r="C147" s="48" t="s">
        <v>155</v>
      </c>
      <c r="D147" s="237">
        <v>46</v>
      </c>
      <c r="E147" s="230">
        <v>47</v>
      </c>
      <c r="F147" s="229"/>
      <c r="G147" s="229">
        <v>47.4</v>
      </c>
      <c r="H147" s="229">
        <v>47.5</v>
      </c>
      <c r="I147" s="57">
        <f t="shared" si="34"/>
        <v>103.04347826086956</v>
      </c>
      <c r="J147" s="57">
        <f t="shared" si="35"/>
        <v>100.85106382978724</v>
      </c>
      <c r="K147" s="42"/>
    </row>
    <row r="148" spans="1:11" hidden="1">
      <c r="A148" s="48"/>
      <c r="B148" s="48" t="s">
        <v>156</v>
      </c>
      <c r="C148" s="48" t="s">
        <v>157</v>
      </c>
      <c r="D148" s="237">
        <v>11572</v>
      </c>
      <c r="E148" s="230">
        <v>11515</v>
      </c>
      <c r="F148" s="229"/>
      <c r="G148" s="229">
        <v>11992.673999999999</v>
      </c>
      <c r="H148" s="229">
        <v>12017.5</v>
      </c>
      <c r="I148" s="57">
        <f t="shared" si="34"/>
        <v>103.63527480124436</v>
      </c>
      <c r="J148" s="57">
        <f t="shared" si="35"/>
        <v>104.14827616152844</v>
      </c>
      <c r="K148" s="42"/>
    </row>
    <row r="149" spans="1:11" hidden="1">
      <c r="A149" s="54"/>
      <c r="B149" s="55" t="s">
        <v>158</v>
      </c>
      <c r="C149" s="56" t="s">
        <v>29</v>
      </c>
      <c r="D149" s="237">
        <v>1786</v>
      </c>
      <c r="E149" s="238">
        <v>1800</v>
      </c>
      <c r="F149" s="230"/>
      <c r="G149" s="230">
        <v>1823</v>
      </c>
      <c r="H149" s="238">
        <v>1820</v>
      </c>
      <c r="I149" s="57">
        <f t="shared" si="34"/>
        <v>102.07166853303471</v>
      </c>
      <c r="J149" s="57">
        <f t="shared" si="35"/>
        <v>101.27777777777777</v>
      </c>
      <c r="K149" s="42"/>
    </row>
    <row r="150" spans="1:11" hidden="1">
      <c r="A150" s="48"/>
      <c r="B150" s="48" t="s">
        <v>159</v>
      </c>
      <c r="C150" s="48" t="s">
        <v>155</v>
      </c>
      <c r="D150" s="237">
        <v>60.3</v>
      </c>
      <c r="E150" s="238">
        <v>60</v>
      </c>
      <c r="F150" s="229"/>
      <c r="G150" s="229">
        <v>60.1</v>
      </c>
      <c r="H150" s="239">
        <v>60</v>
      </c>
      <c r="I150" s="57">
        <f t="shared" si="34"/>
        <v>99.668325041459369</v>
      </c>
      <c r="J150" s="57">
        <f t="shared" si="35"/>
        <v>100.16666666666667</v>
      </c>
      <c r="K150" s="42"/>
    </row>
    <row r="151" spans="1:11" hidden="1">
      <c r="A151" s="48"/>
      <c r="B151" s="48" t="s">
        <v>160</v>
      </c>
      <c r="C151" s="48" t="s">
        <v>157</v>
      </c>
      <c r="D151" s="237">
        <v>10769.579999999998</v>
      </c>
      <c r="E151" s="238">
        <v>10800</v>
      </c>
      <c r="F151" s="229"/>
      <c r="G151" s="229">
        <v>10956.23</v>
      </c>
      <c r="H151" s="239">
        <v>10920</v>
      </c>
      <c r="I151" s="57">
        <f t="shared" si="34"/>
        <v>101.73312236874605</v>
      </c>
      <c r="J151" s="57">
        <f t="shared" si="35"/>
        <v>101.44657407407406</v>
      </c>
      <c r="K151" s="42"/>
    </row>
    <row r="152" spans="1:11" hidden="1">
      <c r="A152" s="44"/>
      <c r="B152" s="58" t="s">
        <v>161</v>
      </c>
      <c r="C152" s="45" t="s">
        <v>29</v>
      </c>
      <c r="D152" s="237">
        <v>350</v>
      </c>
      <c r="E152" s="238">
        <v>350</v>
      </c>
      <c r="F152" s="229"/>
      <c r="G152" s="239">
        <v>347</v>
      </c>
      <c r="H152" s="239">
        <v>350</v>
      </c>
      <c r="I152" s="57">
        <f t="shared" si="34"/>
        <v>99.142857142857139</v>
      </c>
      <c r="J152" s="57">
        <f t="shared" si="35"/>
        <v>99.142857142857139</v>
      </c>
      <c r="K152" s="42"/>
    </row>
    <row r="153" spans="1:11" hidden="1">
      <c r="A153" s="48"/>
      <c r="B153" s="48" t="s">
        <v>159</v>
      </c>
      <c r="C153" s="48" t="s">
        <v>155</v>
      </c>
      <c r="D153" s="237">
        <v>10</v>
      </c>
      <c r="E153" s="230">
        <v>11.388888888888889</v>
      </c>
      <c r="F153" s="229"/>
      <c r="G153" s="239">
        <v>11</v>
      </c>
      <c r="H153" s="239">
        <v>11</v>
      </c>
      <c r="I153" s="57">
        <f t="shared" si="34"/>
        <v>110.00000000000001</v>
      </c>
      <c r="J153" s="57">
        <f t="shared" si="35"/>
        <v>96.58536585365853</v>
      </c>
      <c r="K153" s="42"/>
    </row>
    <row r="154" spans="1:11" hidden="1">
      <c r="A154" s="48"/>
      <c r="B154" s="48" t="s">
        <v>156</v>
      </c>
      <c r="C154" s="48" t="s">
        <v>157</v>
      </c>
      <c r="D154" s="237">
        <v>350</v>
      </c>
      <c r="E154" s="238">
        <v>385</v>
      </c>
      <c r="F154" s="229"/>
      <c r="G154" s="229">
        <v>381.7</v>
      </c>
      <c r="H154" s="239">
        <v>385</v>
      </c>
      <c r="I154" s="57">
        <f t="shared" si="34"/>
        <v>109.05714285714285</v>
      </c>
      <c r="J154" s="57">
        <f t="shared" si="35"/>
        <v>99.142857142857139</v>
      </c>
      <c r="K154" s="42"/>
    </row>
    <row r="155" spans="1:11" hidden="1">
      <c r="A155" s="44"/>
      <c r="B155" s="59" t="s">
        <v>162</v>
      </c>
      <c r="C155" s="45" t="s">
        <v>29</v>
      </c>
      <c r="D155" s="242">
        <f>+D158+D161</f>
        <v>1928</v>
      </c>
      <c r="E155" s="57">
        <v>1900</v>
      </c>
      <c r="F155" s="42"/>
      <c r="G155" s="57">
        <f>+G158+G161</f>
        <v>1942.8</v>
      </c>
      <c r="H155" s="57">
        <f>+H158+H161</f>
        <v>1850</v>
      </c>
      <c r="I155" s="57">
        <f t="shared" si="34"/>
        <v>100.76763485477179</v>
      </c>
      <c r="J155" s="57">
        <f t="shared" si="35"/>
        <v>102.25263157894737</v>
      </c>
      <c r="K155" s="42"/>
    </row>
    <row r="156" spans="1:11" hidden="1">
      <c r="A156" s="48"/>
      <c r="B156" s="48" t="s">
        <v>154</v>
      </c>
      <c r="C156" s="48" t="s">
        <v>155</v>
      </c>
      <c r="D156" s="172">
        <v>35.5</v>
      </c>
      <c r="E156" s="43">
        <v>36.4</v>
      </c>
      <c r="F156" s="42"/>
      <c r="G156" s="43">
        <f>+G157*10/G155</f>
        <v>35.785670166769613</v>
      </c>
      <c r="H156" s="43">
        <f>+H157*10/H155</f>
        <v>36.243243243243242</v>
      </c>
      <c r="I156" s="57">
        <f t="shared" si="34"/>
        <v>100.80470469512568</v>
      </c>
      <c r="J156" s="57">
        <f t="shared" si="35"/>
        <v>98.312280677938503</v>
      </c>
      <c r="K156" s="42"/>
    </row>
    <row r="157" spans="1:11" hidden="1">
      <c r="A157" s="60"/>
      <c r="B157" s="61" t="s">
        <v>156</v>
      </c>
      <c r="C157" s="61" t="s">
        <v>157</v>
      </c>
      <c r="D157" s="57">
        <v>6894</v>
      </c>
      <c r="E157" s="57">
        <v>6900</v>
      </c>
      <c r="F157" s="42"/>
      <c r="G157" s="57">
        <f>+G160+G163</f>
        <v>6952.4400000000005</v>
      </c>
      <c r="H157" s="57">
        <f>+H160+H163</f>
        <v>6705</v>
      </c>
      <c r="I157" s="57">
        <f t="shared" si="34"/>
        <v>100.84769364664928</v>
      </c>
      <c r="J157" s="57">
        <f t="shared" si="35"/>
        <v>100.76</v>
      </c>
      <c r="K157" s="42"/>
    </row>
    <row r="158" spans="1:11" s="4" customFormat="1" ht="19.5" hidden="1">
      <c r="A158" s="62"/>
      <c r="B158" s="63" t="s">
        <v>163</v>
      </c>
      <c r="C158" s="64" t="s">
        <v>29</v>
      </c>
      <c r="D158" s="42">
        <v>1658.1</v>
      </c>
      <c r="E158" s="57">
        <v>1620</v>
      </c>
      <c r="F158" s="42"/>
      <c r="G158" s="57">
        <v>1656</v>
      </c>
      <c r="H158" s="57">
        <v>1600</v>
      </c>
      <c r="I158" s="57">
        <f t="shared" si="34"/>
        <v>99.873349013931616</v>
      </c>
      <c r="J158" s="57">
        <f t="shared" si="35"/>
        <v>102.22222222222221</v>
      </c>
      <c r="K158" s="65"/>
    </row>
    <row r="159" spans="1:11" hidden="1">
      <c r="A159" s="66"/>
      <c r="B159" s="61" t="s">
        <v>154</v>
      </c>
      <c r="C159" s="67" t="s">
        <v>155</v>
      </c>
      <c r="D159" s="42">
        <v>37.1</v>
      </c>
      <c r="E159" s="57">
        <v>37</v>
      </c>
      <c r="F159" s="42"/>
      <c r="G159" s="42">
        <v>38</v>
      </c>
      <c r="H159" s="42">
        <v>38</v>
      </c>
      <c r="I159" s="57">
        <f t="shared" si="34"/>
        <v>102.42587601078166</v>
      </c>
      <c r="J159" s="57">
        <f t="shared" si="35"/>
        <v>102.70270270270269</v>
      </c>
      <c r="K159" s="42"/>
    </row>
    <row r="160" spans="1:11" hidden="1">
      <c r="A160" s="66"/>
      <c r="B160" s="61" t="s">
        <v>156</v>
      </c>
      <c r="C160" s="69" t="s">
        <v>157</v>
      </c>
      <c r="D160" s="42">
        <v>6151.5510000000004</v>
      </c>
      <c r="E160" s="57">
        <v>5994</v>
      </c>
      <c r="F160" s="42"/>
      <c r="G160" s="42">
        <v>6292.8</v>
      </c>
      <c r="H160" s="42">
        <v>6080</v>
      </c>
      <c r="I160" s="57">
        <f t="shared" si="34"/>
        <v>102.29615262882483</v>
      </c>
      <c r="J160" s="57">
        <f t="shared" si="35"/>
        <v>104.98498498498499</v>
      </c>
      <c r="K160" s="42"/>
    </row>
    <row r="161" spans="1:11" s="4" customFormat="1" ht="19.5" hidden="1">
      <c r="A161" s="62"/>
      <c r="B161" s="63" t="s">
        <v>164</v>
      </c>
      <c r="C161" s="64"/>
      <c r="D161" s="42">
        <v>269.89999999999998</v>
      </c>
      <c r="E161" s="57">
        <v>280</v>
      </c>
      <c r="F161" s="65"/>
      <c r="G161" s="42">
        <v>286.8</v>
      </c>
      <c r="H161" s="42">
        <v>250</v>
      </c>
      <c r="I161" s="57">
        <f t="shared" si="34"/>
        <v>106.26157836235643</v>
      </c>
      <c r="J161" s="57">
        <f t="shared" si="35"/>
        <v>102.42857142857143</v>
      </c>
      <c r="K161" s="65"/>
    </row>
    <row r="162" spans="1:11" hidden="1">
      <c r="A162" s="70"/>
      <c r="B162" s="61" t="s">
        <v>154</v>
      </c>
      <c r="C162" s="67" t="s">
        <v>155</v>
      </c>
      <c r="D162" s="42">
        <v>27</v>
      </c>
      <c r="E162" s="157">
        <v>31</v>
      </c>
      <c r="F162" s="42"/>
      <c r="G162" s="42">
        <v>23</v>
      </c>
      <c r="H162" s="42">
        <v>25</v>
      </c>
      <c r="I162" s="57">
        <f t="shared" si="34"/>
        <v>85.18518518518519</v>
      </c>
      <c r="J162" s="57">
        <f t="shared" si="35"/>
        <v>74.193548387096769</v>
      </c>
      <c r="K162" s="42"/>
    </row>
    <row r="163" spans="1:11" hidden="1">
      <c r="A163" s="70"/>
      <c r="B163" s="61" t="s">
        <v>156</v>
      </c>
      <c r="C163" s="69" t="s">
        <v>157</v>
      </c>
      <c r="D163" s="42">
        <v>728.7299999999999</v>
      </c>
      <c r="E163" s="57">
        <v>868</v>
      </c>
      <c r="F163" s="42"/>
      <c r="G163" s="42">
        <v>659.6400000000001</v>
      </c>
      <c r="H163" s="42">
        <v>625</v>
      </c>
      <c r="I163" s="57">
        <f t="shared" si="34"/>
        <v>90.519122308674014</v>
      </c>
      <c r="J163" s="57">
        <f t="shared" si="35"/>
        <v>75.995391705069139</v>
      </c>
      <c r="K163" s="42"/>
    </row>
    <row r="164" spans="1:11" hidden="1">
      <c r="A164" s="71"/>
      <c r="B164" s="72" t="s">
        <v>165</v>
      </c>
      <c r="C164" s="73" t="s">
        <v>29</v>
      </c>
      <c r="D164" s="42">
        <v>89</v>
      </c>
      <c r="E164" s="57">
        <v>95</v>
      </c>
      <c r="F164" s="42"/>
      <c r="G164" s="42">
        <v>95</v>
      </c>
      <c r="H164" s="42">
        <v>95</v>
      </c>
      <c r="I164" s="57">
        <f t="shared" si="34"/>
        <v>106.74157303370787</v>
      </c>
      <c r="J164" s="57">
        <f t="shared" si="35"/>
        <v>100</v>
      </c>
      <c r="K164" s="42"/>
    </row>
    <row r="165" spans="1:11" hidden="1">
      <c r="A165" s="48"/>
      <c r="B165" s="48" t="s">
        <v>154</v>
      </c>
      <c r="C165" s="48" t="s">
        <v>155</v>
      </c>
      <c r="D165" s="42">
        <v>152</v>
      </c>
      <c r="E165" s="57">
        <v>152</v>
      </c>
      <c r="F165" s="42"/>
      <c r="G165" s="42">
        <v>152</v>
      </c>
      <c r="H165" s="42">
        <v>152</v>
      </c>
      <c r="I165" s="57">
        <f t="shared" si="34"/>
        <v>100</v>
      </c>
      <c r="J165" s="57">
        <f t="shared" si="35"/>
        <v>100</v>
      </c>
      <c r="K165" s="42"/>
    </row>
    <row r="166" spans="1:11" hidden="1">
      <c r="A166" s="48"/>
      <c r="B166" s="48" t="s">
        <v>156</v>
      </c>
      <c r="C166" s="48" t="s">
        <v>157</v>
      </c>
      <c r="D166" s="42">
        <v>1352.8</v>
      </c>
      <c r="E166" s="57">
        <v>1353</v>
      </c>
      <c r="F166" s="42"/>
      <c r="G166" s="42">
        <v>1444</v>
      </c>
      <c r="H166" s="42">
        <v>1444</v>
      </c>
      <c r="I166" s="57">
        <f t="shared" si="34"/>
        <v>106.74157303370787</v>
      </c>
      <c r="J166" s="57">
        <f t="shared" si="35"/>
        <v>106.72579453067257</v>
      </c>
      <c r="K166" s="42"/>
    </row>
    <row r="167" spans="1:11" hidden="1">
      <c r="A167" s="44"/>
      <c r="B167" s="58" t="s">
        <v>166</v>
      </c>
      <c r="C167" s="45" t="s">
        <v>29</v>
      </c>
      <c r="D167" s="42">
        <v>654.79999999999995</v>
      </c>
      <c r="E167" s="57">
        <v>550</v>
      </c>
      <c r="F167" s="42"/>
      <c r="G167" s="42">
        <v>708.7</v>
      </c>
      <c r="H167" s="42">
        <v>550</v>
      </c>
      <c r="I167" s="57">
        <f t="shared" si="34"/>
        <v>108.23152107513747</v>
      </c>
      <c r="J167" s="57">
        <f t="shared" si="35"/>
        <v>128.85454545454547</v>
      </c>
      <c r="K167" s="42"/>
    </row>
    <row r="168" spans="1:11" hidden="1">
      <c r="A168" s="48"/>
      <c r="B168" s="48" t="s">
        <v>154</v>
      </c>
      <c r="C168" s="48" t="s">
        <v>155</v>
      </c>
      <c r="D168" s="42">
        <v>112</v>
      </c>
      <c r="E168" s="57">
        <v>110</v>
      </c>
      <c r="F168" s="42"/>
      <c r="G168" s="42">
        <v>112</v>
      </c>
      <c r="H168" s="42">
        <v>115</v>
      </c>
      <c r="I168" s="57">
        <f t="shared" si="34"/>
        <v>100</v>
      </c>
      <c r="J168" s="57">
        <f t="shared" si="35"/>
        <v>101.81818181818181</v>
      </c>
      <c r="K168" s="42"/>
    </row>
    <row r="169" spans="1:11" hidden="1">
      <c r="A169" s="48"/>
      <c r="B169" s="48" t="s">
        <v>156</v>
      </c>
      <c r="C169" s="48" t="s">
        <v>157</v>
      </c>
      <c r="D169" s="42">
        <v>7333.7599999999993</v>
      </c>
      <c r="E169" s="57">
        <v>6050</v>
      </c>
      <c r="F169" s="42"/>
      <c r="G169" s="42">
        <v>7937.4400000000005</v>
      </c>
      <c r="H169" s="42">
        <v>6325</v>
      </c>
      <c r="I169" s="57">
        <f t="shared" si="34"/>
        <v>108.23152107513747</v>
      </c>
      <c r="J169" s="57">
        <f t="shared" si="35"/>
        <v>131.19735537190081</v>
      </c>
      <c r="K169" s="42"/>
    </row>
    <row r="170" spans="1:11" hidden="1">
      <c r="A170" s="44"/>
      <c r="B170" s="74" t="s">
        <v>167</v>
      </c>
      <c r="C170" s="45" t="s">
        <v>29</v>
      </c>
      <c r="D170" s="42"/>
      <c r="E170" s="57">
        <v>5</v>
      </c>
      <c r="F170" s="42"/>
      <c r="G170" s="42"/>
      <c r="H170" s="42"/>
      <c r="I170" s="57"/>
      <c r="J170" s="57">
        <f t="shared" si="35"/>
        <v>0</v>
      </c>
      <c r="K170" s="42"/>
    </row>
    <row r="171" spans="1:11" hidden="1">
      <c r="A171" s="44"/>
      <c r="B171" s="44" t="s">
        <v>168</v>
      </c>
      <c r="C171" s="45"/>
      <c r="D171" s="42"/>
      <c r="E171" s="43"/>
      <c r="F171" s="42"/>
      <c r="G171" s="42"/>
      <c r="H171" s="42"/>
      <c r="I171" s="57"/>
      <c r="J171" s="57"/>
      <c r="K171" s="42"/>
    </row>
    <row r="172" spans="1:11" hidden="1">
      <c r="A172" s="44"/>
      <c r="B172" s="59" t="s">
        <v>169</v>
      </c>
      <c r="C172" s="45"/>
      <c r="D172" s="42"/>
      <c r="E172" s="43"/>
      <c r="F172" s="42"/>
      <c r="G172" s="42"/>
      <c r="H172" s="42"/>
      <c r="I172" s="57"/>
      <c r="J172" s="57"/>
      <c r="K172" s="42"/>
    </row>
    <row r="173" spans="1:11" s="4" customFormat="1" ht="19.5" hidden="1">
      <c r="A173" s="76"/>
      <c r="B173" s="77" t="s">
        <v>170</v>
      </c>
      <c r="C173" s="78" t="s">
        <v>29</v>
      </c>
      <c r="D173" s="236">
        <v>167.7</v>
      </c>
      <c r="E173" s="68">
        <v>165</v>
      </c>
      <c r="F173" s="65"/>
      <c r="G173" s="65">
        <v>194.3</v>
      </c>
      <c r="H173" s="65">
        <v>180</v>
      </c>
      <c r="I173" s="57">
        <f t="shared" si="34"/>
        <v>115.86165772212284</v>
      </c>
      <c r="J173" s="57">
        <f t="shared" si="35"/>
        <v>117.75757575757578</v>
      </c>
      <c r="K173" s="65"/>
    </row>
    <row r="174" spans="1:11" hidden="1">
      <c r="A174" s="48"/>
      <c r="B174" s="48" t="s">
        <v>159</v>
      </c>
      <c r="C174" s="48" t="s">
        <v>155</v>
      </c>
      <c r="D174" s="42">
        <v>13</v>
      </c>
      <c r="E174" s="57">
        <v>13</v>
      </c>
      <c r="F174" s="42"/>
      <c r="G174" s="42">
        <v>13</v>
      </c>
      <c r="H174" s="42">
        <v>13</v>
      </c>
      <c r="I174" s="57">
        <f t="shared" si="34"/>
        <v>100</v>
      </c>
      <c r="J174" s="57">
        <f t="shared" si="35"/>
        <v>100</v>
      </c>
      <c r="K174" s="42"/>
    </row>
    <row r="175" spans="1:11" hidden="1">
      <c r="A175" s="48"/>
      <c r="B175" s="48" t="s">
        <v>156</v>
      </c>
      <c r="C175" s="48" t="s">
        <v>157</v>
      </c>
      <c r="D175" s="42">
        <v>218.01</v>
      </c>
      <c r="E175" s="43">
        <v>215</v>
      </c>
      <c r="F175" s="42"/>
      <c r="G175" s="42">
        <v>252.59</v>
      </c>
      <c r="H175" s="42">
        <v>234</v>
      </c>
      <c r="I175" s="57">
        <f t="shared" si="34"/>
        <v>115.86165772212284</v>
      </c>
      <c r="J175" s="57">
        <f t="shared" si="35"/>
        <v>117.48372093023256</v>
      </c>
      <c r="K175" s="42"/>
    </row>
    <row r="176" spans="1:11" s="4" customFormat="1" ht="19.5" hidden="1">
      <c r="A176" s="76"/>
      <c r="B176" s="77" t="s">
        <v>171</v>
      </c>
      <c r="C176" s="78" t="s">
        <v>29</v>
      </c>
      <c r="D176" s="236">
        <v>282.60000000000002</v>
      </c>
      <c r="E176" s="68">
        <v>280</v>
      </c>
      <c r="F176" s="65"/>
      <c r="G176" s="65">
        <v>309.60000000000002</v>
      </c>
      <c r="H176" s="65">
        <v>290</v>
      </c>
      <c r="I176" s="57">
        <f t="shared" si="34"/>
        <v>109.55414012738854</v>
      </c>
      <c r="J176" s="57">
        <f t="shared" si="35"/>
        <v>110.57142857142858</v>
      </c>
      <c r="K176" s="65"/>
    </row>
    <row r="177" spans="1:11" hidden="1">
      <c r="A177" s="48"/>
      <c r="B177" s="48" t="s">
        <v>154</v>
      </c>
      <c r="C177" s="48" t="s">
        <v>155</v>
      </c>
      <c r="D177" s="42">
        <v>13</v>
      </c>
      <c r="E177" s="43">
        <v>13.253012048192772</v>
      </c>
      <c r="F177" s="42"/>
      <c r="G177" s="42">
        <v>13</v>
      </c>
      <c r="H177" s="42">
        <v>13</v>
      </c>
      <c r="I177" s="57">
        <f t="shared" si="34"/>
        <v>100</v>
      </c>
      <c r="J177" s="57">
        <f t="shared" si="35"/>
        <v>98.090909090909079</v>
      </c>
      <c r="K177" s="42"/>
    </row>
    <row r="178" spans="1:11" hidden="1">
      <c r="A178" s="48"/>
      <c r="B178" s="48" t="s">
        <v>156</v>
      </c>
      <c r="C178" s="48" t="s">
        <v>157</v>
      </c>
      <c r="D178" s="42">
        <v>367.38</v>
      </c>
      <c r="E178" s="43">
        <v>364</v>
      </c>
      <c r="F178" s="42"/>
      <c r="G178" s="42">
        <v>402.48</v>
      </c>
      <c r="H178" s="42">
        <v>377</v>
      </c>
      <c r="I178" s="57">
        <f t="shared" si="34"/>
        <v>109.55414012738854</v>
      </c>
      <c r="J178" s="57">
        <f t="shared" si="35"/>
        <v>110.57142857142858</v>
      </c>
      <c r="K178" s="42"/>
    </row>
    <row r="179" spans="1:11" hidden="1">
      <c r="A179" s="44"/>
      <c r="B179" s="59" t="s">
        <v>172</v>
      </c>
      <c r="C179" s="45"/>
      <c r="D179" s="42"/>
      <c r="E179" s="43"/>
      <c r="F179" s="42"/>
      <c r="G179" s="42"/>
      <c r="H179" s="42"/>
      <c r="I179" s="57"/>
      <c r="J179" s="57"/>
      <c r="K179" s="42"/>
    </row>
    <row r="180" spans="1:11" s="4" customFormat="1" ht="19.5" hidden="1">
      <c r="A180" s="79"/>
      <c r="B180" s="80" t="s">
        <v>173</v>
      </c>
      <c r="C180" s="67"/>
      <c r="D180" s="65"/>
      <c r="E180" s="68"/>
      <c r="F180" s="65"/>
      <c r="G180" s="65"/>
      <c r="H180" s="65"/>
      <c r="I180" s="57"/>
      <c r="J180" s="57"/>
      <c r="K180" s="65"/>
    </row>
    <row r="181" spans="1:11" hidden="1">
      <c r="A181" s="71"/>
      <c r="B181" s="72" t="s">
        <v>174</v>
      </c>
      <c r="C181" s="73" t="s">
        <v>29</v>
      </c>
      <c r="D181" s="42">
        <v>104</v>
      </c>
      <c r="E181" s="68">
        <v>204</v>
      </c>
      <c r="F181" s="42"/>
      <c r="G181" s="172">
        <v>213</v>
      </c>
      <c r="H181" s="42">
        <v>353</v>
      </c>
      <c r="I181" s="57">
        <f t="shared" si="34"/>
        <v>204.80769230769229</v>
      </c>
      <c r="J181" s="57">
        <f t="shared" si="35"/>
        <v>104.41176470588236</v>
      </c>
      <c r="K181" s="42"/>
    </row>
    <row r="182" spans="1:11" hidden="1">
      <c r="A182" s="48"/>
      <c r="B182" s="49" t="s">
        <v>175</v>
      </c>
      <c r="C182" s="48"/>
      <c r="D182" s="42">
        <v>52</v>
      </c>
      <c r="E182" s="57">
        <v>100</v>
      </c>
      <c r="F182" s="42"/>
      <c r="G182" s="57">
        <v>109</v>
      </c>
      <c r="H182" s="42">
        <v>140</v>
      </c>
      <c r="I182" s="57">
        <f t="shared" si="34"/>
        <v>209.61538461538461</v>
      </c>
      <c r="J182" s="57">
        <f t="shared" si="35"/>
        <v>109.00000000000001</v>
      </c>
      <c r="K182" s="42"/>
    </row>
    <row r="183" spans="1:11" hidden="1">
      <c r="A183" s="48"/>
      <c r="B183" s="49" t="s">
        <v>176</v>
      </c>
      <c r="C183" s="48" t="s">
        <v>29</v>
      </c>
      <c r="D183" s="42">
        <v>52</v>
      </c>
      <c r="E183" s="57">
        <v>100</v>
      </c>
      <c r="F183" s="42"/>
      <c r="G183" s="57">
        <v>100</v>
      </c>
      <c r="H183" s="156">
        <v>100</v>
      </c>
      <c r="I183" s="57">
        <f t="shared" si="34"/>
        <v>192.30769230769232</v>
      </c>
      <c r="J183" s="57">
        <f t="shared" si="35"/>
        <v>100</v>
      </c>
      <c r="K183" s="42"/>
    </row>
    <row r="184" spans="1:11" hidden="1">
      <c r="A184" s="48"/>
      <c r="B184" s="49" t="s">
        <v>177</v>
      </c>
      <c r="C184" s="48" t="s">
        <v>29</v>
      </c>
      <c r="D184" s="42">
        <v>52</v>
      </c>
      <c r="E184" s="43">
        <v>52</v>
      </c>
      <c r="F184" s="42"/>
      <c r="G184" s="172">
        <v>52</v>
      </c>
      <c r="H184" s="42">
        <v>52</v>
      </c>
      <c r="I184" s="57">
        <f t="shared" si="34"/>
        <v>100</v>
      </c>
      <c r="J184" s="57">
        <f t="shared" si="35"/>
        <v>100</v>
      </c>
      <c r="K184" s="42"/>
    </row>
    <row r="185" spans="1:11" hidden="1">
      <c r="A185" s="48"/>
      <c r="B185" s="48" t="s">
        <v>154</v>
      </c>
      <c r="C185" s="48" t="s">
        <v>155</v>
      </c>
      <c r="D185" s="57">
        <v>50.96153846153846</v>
      </c>
      <c r="E185" s="43">
        <v>51</v>
      </c>
      <c r="F185" s="42"/>
      <c r="G185" s="172">
        <v>51</v>
      </c>
      <c r="H185" s="42">
        <v>51</v>
      </c>
      <c r="I185" s="57">
        <f t="shared" si="34"/>
        <v>100.07547169811322</v>
      </c>
      <c r="J185" s="57">
        <f t="shared" si="35"/>
        <v>100</v>
      </c>
      <c r="K185" s="42"/>
    </row>
    <row r="186" spans="1:11" hidden="1">
      <c r="A186" s="48"/>
      <c r="B186" s="49" t="s">
        <v>178</v>
      </c>
      <c r="C186" s="48" t="s">
        <v>157</v>
      </c>
      <c r="D186" s="42">
        <v>265</v>
      </c>
      <c r="E186" s="43">
        <v>265</v>
      </c>
      <c r="F186" s="42"/>
      <c r="G186" s="172">
        <v>265</v>
      </c>
      <c r="H186" s="42">
        <v>265</v>
      </c>
      <c r="I186" s="57">
        <f t="shared" si="34"/>
        <v>100</v>
      </c>
      <c r="J186" s="57">
        <f t="shared" si="35"/>
        <v>100</v>
      </c>
      <c r="K186" s="42"/>
    </row>
    <row r="187" spans="1:11" s="4" customFormat="1" ht="19.5" hidden="1">
      <c r="A187" s="76"/>
      <c r="B187" s="77" t="s">
        <v>179</v>
      </c>
      <c r="C187" s="78" t="s">
        <v>34</v>
      </c>
      <c r="D187" s="65">
        <v>262.5</v>
      </c>
      <c r="E187" s="43">
        <v>268.5</v>
      </c>
      <c r="F187" s="65"/>
      <c r="G187" s="158">
        <v>268.5</v>
      </c>
      <c r="H187" s="65">
        <v>268.5</v>
      </c>
      <c r="I187" s="57">
        <f t="shared" si="34"/>
        <v>102.28571428571429</v>
      </c>
      <c r="J187" s="57">
        <f t="shared" si="35"/>
        <v>100</v>
      </c>
      <c r="K187" s="65"/>
    </row>
    <row r="188" spans="1:11" hidden="1">
      <c r="A188" s="48"/>
      <c r="B188" s="49" t="s">
        <v>180</v>
      </c>
      <c r="C188" s="48" t="s">
        <v>29</v>
      </c>
      <c r="D188" s="42">
        <v>10</v>
      </c>
      <c r="E188" s="68">
        <v>5</v>
      </c>
      <c r="F188" s="42"/>
      <c r="G188" s="172">
        <v>6</v>
      </c>
      <c r="H188" s="42">
        <v>6</v>
      </c>
      <c r="I188" s="57">
        <f t="shared" si="34"/>
        <v>60</v>
      </c>
      <c r="J188" s="57">
        <f t="shared" si="35"/>
        <v>120</v>
      </c>
      <c r="K188" s="42"/>
    </row>
    <row r="189" spans="1:11" hidden="1">
      <c r="A189" s="48"/>
      <c r="B189" s="48" t="s">
        <v>156</v>
      </c>
      <c r="C189" s="48" t="s">
        <v>181</v>
      </c>
      <c r="D189" s="42">
        <v>105</v>
      </c>
      <c r="E189" s="43">
        <v>134.25</v>
      </c>
      <c r="F189" s="42"/>
      <c r="G189" s="172">
        <v>134</v>
      </c>
      <c r="H189" s="42">
        <v>140</v>
      </c>
      <c r="I189" s="57">
        <f t="shared" si="34"/>
        <v>127.61904761904761</v>
      </c>
      <c r="J189" s="57">
        <f t="shared" si="35"/>
        <v>99.813780260707631</v>
      </c>
      <c r="K189" s="42"/>
    </row>
    <row r="190" spans="1:11" s="4" customFormat="1" ht="19.5" hidden="1">
      <c r="A190" s="79"/>
      <c r="B190" s="81" t="s">
        <v>182</v>
      </c>
      <c r="C190" s="79"/>
      <c r="D190" s="42"/>
      <c r="E190" s="68"/>
      <c r="F190" s="65"/>
      <c r="G190" s="65"/>
      <c r="H190" s="65"/>
      <c r="I190" s="57"/>
      <c r="J190" s="57"/>
      <c r="K190" s="65"/>
    </row>
    <row r="191" spans="1:11" hidden="1">
      <c r="A191" s="48"/>
      <c r="B191" s="50" t="s">
        <v>183</v>
      </c>
      <c r="C191" s="48" t="s">
        <v>29</v>
      </c>
      <c r="D191" s="57">
        <v>1020</v>
      </c>
      <c r="E191" s="57">
        <v>1020</v>
      </c>
      <c r="F191" s="57"/>
      <c r="G191" s="57">
        <v>1020</v>
      </c>
      <c r="H191" s="42">
        <v>1020</v>
      </c>
      <c r="I191" s="57">
        <f t="shared" si="34"/>
        <v>100</v>
      </c>
      <c r="J191" s="57">
        <f t="shared" si="35"/>
        <v>100</v>
      </c>
      <c r="K191" s="42"/>
    </row>
    <row r="192" spans="1:11" hidden="1">
      <c r="A192" s="48"/>
      <c r="B192" s="82" t="s">
        <v>184</v>
      </c>
      <c r="C192" s="48" t="s">
        <v>29</v>
      </c>
      <c r="D192" s="116">
        <v>155.69999999999999</v>
      </c>
      <c r="E192" s="116"/>
      <c r="F192" s="116"/>
      <c r="G192" s="116"/>
      <c r="H192" s="42"/>
      <c r="I192" s="57">
        <f t="shared" si="34"/>
        <v>0</v>
      </c>
      <c r="J192" s="57"/>
      <c r="K192" s="42"/>
    </row>
    <row r="193" spans="1:11" hidden="1">
      <c r="A193" s="71"/>
      <c r="B193" s="72" t="s">
        <v>185</v>
      </c>
      <c r="C193" s="73" t="s">
        <v>34</v>
      </c>
      <c r="D193" s="57">
        <v>130</v>
      </c>
      <c r="E193" s="57">
        <v>130</v>
      </c>
      <c r="F193" s="57"/>
      <c r="G193" s="57">
        <v>130</v>
      </c>
      <c r="H193" s="57">
        <v>140</v>
      </c>
      <c r="I193" s="57">
        <f t="shared" si="34"/>
        <v>100</v>
      </c>
      <c r="J193" s="57">
        <f t="shared" si="35"/>
        <v>100</v>
      </c>
      <c r="K193" s="42"/>
    </row>
    <row r="194" spans="1:11" hidden="1">
      <c r="A194" s="48"/>
      <c r="B194" s="48" t="s">
        <v>156</v>
      </c>
      <c r="C194" s="48" t="s">
        <v>157</v>
      </c>
      <c r="D194" s="57">
        <v>225</v>
      </c>
      <c r="E194" s="57">
        <v>225</v>
      </c>
      <c r="F194" s="57"/>
      <c r="G194" s="57">
        <v>225</v>
      </c>
      <c r="H194" s="57">
        <v>230</v>
      </c>
      <c r="I194" s="57">
        <f t="shared" si="34"/>
        <v>100</v>
      </c>
      <c r="J194" s="57">
        <f t="shared" si="35"/>
        <v>100</v>
      </c>
      <c r="K194" s="42"/>
    </row>
    <row r="195" spans="1:11" hidden="1">
      <c r="A195" s="46"/>
      <c r="B195" s="83" t="s">
        <v>187</v>
      </c>
      <c r="C195" s="46"/>
      <c r="D195" s="42"/>
      <c r="E195" s="43"/>
      <c r="F195" s="42"/>
      <c r="G195" s="42"/>
      <c r="H195" s="42"/>
      <c r="I195" s="57"/>
      <c r="J195" s="57"/>
      <c r="K195" s="42"/>
    </row>
    <row r="196" spans="1:11" hidden="1">
      <c r="A196" s="48"/>
      <c r="B196" s="48" t="s">
        <v>188</v>
      </c>
      <c r="C196" s="48"/>
      <c r="D196" s="42"/>
      <c r="E196" s="43"/>
      <c r="F196" s="42"/>
      <c r="G196" s="42"/>
      <c r="H196" s="42"/>
      <c r="I196" s="57"/>
      <c r="J196" s="57"/>
      <c r="K196" s="42"/>
    </row>
    <row r="197" spans="1:11" hidden="1">
      <c r="A197" s="44"/>
      <c r="B197" s="59" t="s">
        <v>189</v>
      </c>
      <c r="C197" s="45" t="s">
        <v>29</v>
      </c>
      <c r="D197" s="57">
        <v>300</v>
      </c>
      <c r="E197" s="57">
        <v>340</v>
      </c>
      <c r="F197" s="57"/>
      <c r="G197" s="57">
        <v>340</v>
      </c>
      <c r="H197" s="57">
        <v>340</v>
      </c>
      <c r="I197" s="57">
        <f t="shared" si="34"/>
        <v>113.33333333333333</v>
      </c>
      <c r="J197" s="57">
        <f t="shared" si="35"/>
        <v>100</v>
      </c>
      <c r="K197" s="42"/>
    </row>
    <row r="198" spans="1:11" hidden="1">
      <c r="A198" s="44"/>
      <c r="B198" s="45" t="s">
        <v>154</v>
      </c>
      <c r="C198" s="45"/>
      <c r="D198" s="57">
        <v>100</v>
      </c>
      <c r="E198" s="57">
        <v>100</v>
      </c>
      <c r="F198" s="57"/>
      <c r="G198" s="57">
        <v>100</v>
      </c>
      <c r="H198" s="57">
        <v>100</v>
      </c>
      <c r="I198" s="57">
        <f t="shared" si="34"/>
        <v>100</v>
      </c>
      <c r="J198" s="57">
        <f t="shared" si="35"/>
        <v>100</v>
      </c>
      <c r="K198" s="42"/>
    </row>
    <row r="199" spans="1:11" hidden="1">
      <c r="A199" s="48"/>
      <c r="B199" s="48" t="s">
        <v>156</v>
      </c>
      <c r="C199" s="48" t="s">
        <v>157</v>
      </c>
      <c r="D199" s="57">
        <v>3000</v>
      </c>
      <c r="E199" s="57">
        <v>3000</v>
      </c>
      <c r="F199" s="57"/>
      <c r="G199" s="57">
        <v>3000</v>
      </c>
      <c r="H199" s="57">
        <v>3000</v>
      </c>
      <c r="I199" s="57">
        <f t="shared" si="34"/>
        <v>100</v>
      </c>
      <c r="J199" s="57">
        <f t="shared" si="35"/>
        <v>100</v>
      </c>
      <c r="K199" s="42"/>
    </row>
    <row r="200" spans="1:11" ht="39" hidden="1">
      <c r="A200" s="79"/>
      <c r="B200" s="84" t="s">
        <v>190</v>
      </c>
      <c r="C200" s="79" t="s">
        <v>29</v>
      </c>
      <c r="D200" s="57">
        <v>70</v>
      </c>
      <c r="E200" s="57">
        <v>300</v>
      </c>
      <c r="F200" s="57"/>
      <c r="G200" s="57">
        <v>70</v>
      </c>
      <c r="H200" s="57">
        <v>70</v>
      </c>
      <c r="I200" s="57">
        <f t="shared" si="34"/>
        <v>100</v>
      </c>
      <c r="J200" s="57">
        <f t="shared" si="35"/>
        <v>23.333333333333332</v>
      </c>
      <c r="K200" s="42"/>
    </row>
    <row r="201" spans="1:11" hidden="1">
      <c r="A201" s="44"/>
      <c r="B201" s="44" t="s">
        <v>192</v>
      </c>
      <c r="C201" s="45"/>
      <c r="D201" s="42"/>
      <c r="E201" s="42"/>
      <c r="F201" s="42"/>
      <c r="G201" s="42"/>
      <c r="H201" s="42"/>
      <c r="I201" s="57"/>
      <c r="J201" s="57"/>
      <c r="K201" s="42"/>
    </row>
    <row r="202" spans="1:11" hidden="1">
      <c r="A202" s="44"/>
      <c r="B202" s="59" t="s">
        <v>193</v>
      </c>
      <c r="C202" s="44"/>
      <c r="D202" s="57">
        <f>SUM(D203:D207)</f>
        <v>60046</v>
      </c>
      <c r="E202" s="43">
        <v>89400</v>
      </c>
      <c r="F202" s="42"/>
      <c r="G202" s="57">
        <f>SUM(G203:G207)</f>
        <v>89400</v>
      </c>
      <c r="H202" s="57">
        <f>SUM(H203:H207)</f>
        <v>90089</v>
      </c>
      <c r="I202" s="57">
        <f t="shared" si="34"/>
        <v>148.88585417846318</v>
      </c>
      <c r="J202" s="57">
        <f t="shared" si="35"/>
        <v>100</v>
      </c>
      <c r="K202" s="42"/>
    </row>
    <row r="203" spans="1:11" hidden="1">
      <c r="A203" s="45"/>
      <c r="B203" s="75" t="s">
        <v>194</v>
      </c>
      <c r="C203" s="45" t="s">
        <v>195</v>
      </c>
      <c r="D203" s="57">
        <v>14559</v>
      </c>
      <c r="E203" s="43">
        <v>16373</v>
      </c>
      <c r="F203" s="42"/>
      <c r="G203" s="57">
        <v>16373</v>
      </c>
      <c r="H203" s="57">
        <v>16673</v>
      </c>
      <c r="I203" s="57">
        <f t="shared" si="34"/>
        <v>112.45964695377431</v>
      </c>
      <c r="J203" s="57">
        <f t="shared" si="35"/>
        <v>100</v>
      </c>
      <c r="K203" s="42"/>
    </row>
    <row r="204" spans="1:11" hidden="1">
      <c r="A204" s="45"/>
      <c r="B204" s="75" t="s">
        <v>196</v>
      </c>
      <c r="C204" s="45" t="s">
        <v>195</v>
      </c>
      <c r="D204" s="57">
        <v>5009</v>
      </c>
      <c r="E204" s="43">
        <v>6356</v>
      </c>
      <c r="F204" s="42"/>
      <c r="G204" s="57">
        <v>6356</v>
      </c>
      <c r="H204" s="57">
        <v>6546</v>
      </c>
      <c r="I204" s="57">
        <f t="shared" ref="I204:I243" si="37">+G204/D204*100</f>
        <v>126.89159512876822</v>
      </c>
      <c r="J204" s="57">
        <f t="shared" ref="J204:J243" si="38">+G204/E204*100</f>
        <v>100</v>
      </c>
      <c r="K204" s="42"/>
    </row>
    <row r="205" spans="1:11" hidden="1">
      <c r="A205" s="45"/>
      <c r="B205" s="75" t="s">
        <v>197</v>
      </c>
      <c r="C205" s="45" t="s">
        <v>195</v>
      </c>
      <c r="D205" s="57">
        <v>32143</v>
      </c>
      <c r="E205" s="43">
        <v>56965</v>
      </c>
      <c r="F205" s="42"/>
      <c r="G205" s="57">
        <v>56965</v>
      </c>
      <c r="H205" s="57">
        <v>57000</v>
      </c>
      <c r="I205" s="57">
        <f t="shared" si="37"/>
        <v>177.22365678374763</v>
      </c>
      <c r="J205" s="57">
        <f t="shared" si="38"/>
        <v>100</v>
      </c>
      <c r="K205" s="42"/>
    </row>
    <row r="206" spans="1:11" hidden="1">
      <c r="A206" s="45"/>
      <c r="B206" s="75" t="s">
        <v>198</v>
      </c>
      <c r="C206" s="45" t="s">
        <v>195</v>
      </c>
      <c r="D206" s="57">
        <v>371</v>
      </c>
      <c r="E206" s="43">
        <v>350</v>
      </c>
      <c r="F206" s="42"/>
      <c r="G206" s="57">
        <v>350</v>
      </c>
      <c r="H206" s="57">
        <v>370</v>
      </c>
      <c r="I206" s="57">
        <f t="shared" si="37"/>
        <v>94.339622641509436</v>
      </c>
      <c r="J206" s="57">
        <f t="shared" si="38"/>
        <v>100</v>
      </c>
      <c r="K206" s="42"/>
    </row>
    <row r="207" spans="1:11" hidden="1">
      <c r="A207" s="45"/>
      <c r="B207" s="75" t="s">
        <v>199</v>
      </c>
      <c r="C207" s="45" t="s">
        <v>195</v>
      </c>
      <c r="D207" s="57">
        <v>7964</v>
      </c>
      <c r="E207" s="43">
        <v>9356</v>
      </c>
      <c r="F207" s="42"/>
      <c r="G207" s="57">
        <v>9356</v>
      </c>
      <c r="H207" s="57">
        <v>9500</v>
      </c>
      <c r="I207" s="57">
        <f t="shared" si="37"/>
        <v>117.47865394274235</v>
      </c>
      <c r="J207" s="57">
        <f t="shared" si="38"/>
        <v>100</v>
      </c>
      <c r="K207" s="42"/>
    </row>
    <row r="208" spans="1:11" hidden="1">
      <c r="A208" s="44"/>
      <c r="B208" s="74" t="s">
        <v>200</v>
      </c>
      <c r="C208" s="85" t="s">
        <v>201</v>
      </c>
      <c r="D208" s="42">
        <v>164.66</v>
      </c>
      <c r="E208" s="43">
        <v>185</v>
      </c>
      <c r="F208" s="42"/>
      <c r="G208" s="57">
        <v>185</v>
      </c>
      <c r="H208" s="57">
        <v>185</v>
      </c>
      <c r="I208" s="57">
        <f t="shared" si="37"/>
        <v>112.3527268310458</v>
      </c>
      <c r="J208" s="57">
        <f t="shared" si="38"/>
        <v>100</v>
      </c>
      <c r="K208" s="42"/>
    </row>
    <row r="209" spans="1:13" hidden="1">
      <c r="A209" s="85"/>
      <c r="B209" s="74" t="s">
        <v>202</v>
      </c>
      <c r="C209" s="86" t="s">
        <v>24</v>
      </c>
      <c r="D209" s="172">
        <v>5.5</v>
      </c>
      <c r="E209" s="172">
        <v>5.5</v>
      </c>
      <c r="F209" s="172"/>
      <c r="G209" s="231">
        <v>5.5</v>
      </c>
      <c r="H209" s="231">
        <v>5.5</v>
      </c>
      <c r="I209" s="57">
        <f t="shared" si="37"/>
        <v>100</v>
      </c>
      <c r="J209" s="57">
        <f t="shared" si="38"/>
        <v>100</v>
      </c>
      <c r="K209" s="42"/>
    </row>
    <row r="210" spans="1:13" hidden="1">
      <c r="A210" s="85"/>
      <c r="B210" s="74" t="s">
        <v>203</v>
      </c>
      <c r="C210" s="86" t="s">
        <v>157</v>
      </c>
      <c r="D210" s="42"/>
      <c r="E210" s="57">
        <v>2070</v>
      </c>
      <c r="F210" s="42"/>
      <c r="G210" s="156">
        <f>+E210</f>
        <v>2070</v>
      </c>
      <c r="H210" s="156">
        <v>2150</v>
      </c>
      <c r="I210" s="57"/>
      <c r="J210" s="57">
        <f t="shared" si="38"/>
        <v>100</v>
      </c>
      <c r="K210" s="42"/>
    </row>
    <row r="211" spans="1:13" hidden="1">
      <c r="A211" s="44"/>
      <c r="B211" s="44" t="s">
        <v>204</v>
      </c>
      <c r="C211" s="45"/>
      <c r="D211" s="42"/>
      <c r="E211" s="43"/>
      <c r="F211" s="42"/>
      <c r="G211" s="42"/>
      <c r="H211" s="42"/>
      <c r="I211" s="57"/>
      <c r="J211" s="57"/>
      <c r="K211" s="42"/>
    </row>
    <row r="212" spans="1:13" hidden="1">
      <c r="A212" s="71"/>
      <c r="B212" s="87" t="s">
        <v>205</v>
      </c>
      <c r="C212" s="73" t="s">
        <v>34</v>
      </c>
      <c r="D212" s="57">
        <v>157</v>
      </c>
      <c r="E212" s="57">
        <v>157</v>
      </c>
      <c r="F212" s="57"/>
      <c r="G212" s="57">
        <v>157</v>
      </c>
      <c r="H212" s="57">
        <v>160</v>
      </c>
      <c r="I212" s="57">
        <f t="shared" si="37"/>
        <v>100</v>
      </c>
      <c r="J212" s="57">
        <f t="shared" si="38"/>
        <v>100</v>
      </c>
      <c r="K212" s="42"/>
    </row>
    <row r="213" spans="1:13" hidden="1">
      <c r="A213" s="73"/>
      <c r="B213" s="88" t="s">
        <v>206</v>
      </c>
      <c r="C213" s="73" t="s">
        <v>34</v>
      </c>
      <c r="D213" s="57">
        <v>157</v>
      </c>
      <c r="E213" s="57">
        <v>157</v>
      </c>
      <c r="F213" s="57"/>
      <c r="G213" s="57">
        <v>157</v>
      </c>
      <c r="H213" s="57">
        <v>160</v>
      </c>
      <c r="I213" s="57">
        <f t="shared" si="37"/>
        <v>100</v>
      </c>
      <c r="J213" s="57">
        <f t="shared" si="38"/>
        <v>100</v>
      </c>
      <c r="K213" s="42"/>
    </row>
    <row r="214" spans="1:13" hidden="1">
      <c r="A214" s="73"/>
      <c r="B214" s="88" t="s">
        <v>207</v>
      </c>
      <c r="C214" s="73" t="s">
        <v>157</v>
      </c>
      <c r="D214" s="57">
        <v>300</v>
      </c>
      <c r="E214" s="57">
        <v>330</v>
      </c>
      <c r="F214" s="57"/>
      <c r="G214" s="57">
        <v>300</v>
      </c>
      <c r="H214" s="57">
        <v>350</v>
      </c>
      <c r="I214" s="57">
        <f t="shared" si="37"/>
        <v>100</v>
      </c>
      <c r="J214" s="57">
        <f t="shared" si="38"/>
        <v>90.909090909090907</v>
      </c>
      <c r="K214" s="42"/>
    </row>
    <row r="215" spans="1:13" hidden="1">
      <c r="A215" s="73"/>
      <c r="B215" s="88" t="s">
        <v>208</v>
      </c>
      <c r="C215" s="73" t="s">
        <v>157</v>
      </c>
      <c r="D215" s="42"/>
      <c r="E215" s="43"/>
      <c r="F215" s="42"/>
      <c r="G215" s="42"/>
      <c r="H215" s="42"/>
      <c r="I215" s="57"/>
      <c r="J215" s="57"/>
      <c r="K215" s="42"/>
    </row>
    <row r="216" spans="1:13" hidden="1">
      <c r="A216" s="48"/>
      <c r="B216" s="89" t="s">
        <v>209</v>
      </c>
      <c r="C216" s="48" t="s">
        <v>157</v>
      </c>
      <c r="D216" s="42"/>
      <c r="E216" s="43"/>
      <c r="F216" s="42"/>
      <c r="G216" s="42"/>
      <c r="H216" s="42"/>
      <c r="I216" s="57"/>
      <c r="J216" s="57"/>
      <c r="K216" s="42"/>
    </row>
    <row r="217" spans="1:13" hidden="1">
      <c r="A217" s="90"/>
      <c r="B217" s="91" t="s">
        <v>210</v>
      </c>
      <c r="C217" s="91"/>
      <c r="D217" s="42"/>
      <c r="E217" s="43"/>
      <c r="F217" s="42"/>
      <c r="G217" s="42"/>
      <c r="H217" s="42"/>
      <c r="I217" s="57"/>
      <c r="J217" s="57"/>
      <c r="K217" s="42"/>
    </row>
    <row r="218" spans="1:13" hidden="1">
      <c r="A218" s="91"/>
      <c r="B218" s="92" t="s">
        <v>129</v>
      </c>
      <c r="C218" s="90" t="s">
        <v>24</v>
      </c>
      <c r="D218" s="116">
        <v>29.8</v>
      </c>
      <c r="E218" s="116">
        <v>30.1</v>
      </c>
      <c r="F218" s="116"/>
      <c r="G218" s="116">
        <v>30.1</v>
      </c>
      <c r="H218" s="116">
        <v>30.1</v>
      </c>
      <c r="I218" s="57">
        <f t="shared" si="37"/>
        <v>101.00671140939596</v>
      </c>
      <c r="J218" s="57">
        <f t="shared" si="38"/>
        <v>100</v>
      </c>
      <c r="K218" s="42"/>
    </row>
    <row r="219" spans="1:13" hidden="1">
      <c r="A219" s="91"/>
      <c r="B219" s="92" t="s">
        <v>211</v>
      </c>
      <c r="C219" s="90" t="s">
        <v>29</v>
      </c>
      <c r="D219" s="57">
        <v>25916</v>
      </c>
      <c r="E219" s="57">
        <f>+E222+E225+E231</f>
        <v>26452</v>
      </c>
      <c r="F219" s="57">
        <f t="shared" ref="F219:H219" si="39">+F222+F225+F231</f>
        <v>1020</v>
      </c>
      <c r="G219" s="57">
        <f t="shared" si="39"/>
        <v>20502.760000000002</v>
      </c>
      <c r="H219" s="57">
        <f t="shared" si="39"/>
        <v>20502.760000000002</v>
      </c>
      <c r="I219" s="57">
        <f t="shared" si="37"/>
        <v>79.112363018984425</v>
      </c>
      <c r="J219" s="57">
        <f t="shared" si="38"/>
        <v>77.509299863904431</v>
      </c>
      <c r="K219" s="42"/>
      <c r="M219" s="232">
        <f>+E222+E225+E231</f>
        <v>26452</v>
      </c>
    </row>
    <row r="220" spans="1:13" hidden="1">
      <c r="A220" s="61"/>
      <c r="B220" s="60" t="s">
        <v>212</v>
      </c>
      <c r="C220" s="93" t="s">
        <v>34</v>
      </c>
      <c r="D220" s="42">
        <v>137</v>
      </c>
      <c r="E220" s="57">
        <v>160</v>
      </c>
      <c r="F220" s="42"/>
      <c r="G220" s="156">
        <f>+E220</f>
        <v>160</v>
      </c>
      <c r="H220" s="156">
        <f>+G220</f>
        <v>160</v>
      </c>
      <c r="I220" s="57">
        <f t="shared" si="37"/>
        <v>116.7883211678832</v>
      </c>
      <c r="J220" s="57">
        <f t="shared" si="38"/>
        <v>100</v>
      </c>
      <c r="K220" s="42"/>
    </row>
    <row r="221" spans="1:13" hidden="1">
      <c r="A221" s="61"/>
      <c r="B221" s="60" t="s">
        <v>106</v>
      </c>
      <c r="C221" s="93" t="s">
        <v>29</v>
      </c>
      <c r="D221" s="42"/>
      <c r="E221" s="57">
        <v>285</v>
      </c>
      <c r="F221" s="42"/>
      <c r="G221" s="156">
        <f>+E221</f>
        <v>285</v>
      </c>
      <c r="H221" s="156">
        <f>+G221</f>
        <v>285</v>
      </c>
      <c r="I221" s="57"/>
      <c r="J221" s="57">
        <f t="shared" si="38"/>
        <v>100</v>
      </c>
      <c r="K221" s="42"/>
    </row>
    <row r="222" spans="1:13" hidden="1">
      <c r="A222" s="61"/>
      <c r="B222" s="60" t="s">
        <v>213</v>
      </c>
      <c r="C222" s="61" t="s">
        <v>29</v>
      </c>
      <c r="D222" s="57">
        <v>21103</v>
      </c>
      <c r="E222" s="57">
        <v>20358</v>
      </c>
      <c r="F222" s="42"/>
      <c r="G222" s="57">
        <f>SUM(G223:G224)</f>
        <v>20016.760000000002</v>
      </c>
      <c r="H222" s="57">
        <f>SUM(H223:H224)</f>
        <v>20016.760000000002</v>
      </c>
      <c r="I222" s="57">
        <f t="shared" si="37"/>
        <v>94.852674975122028</v>
      </c>
      <c r="J222" s="57">
        <f t="shared" si="38"/>
        <v>98.323803910010824</v>
      </c>
      <c r="K222" s="42"/>
      <c r="M222" s="232">
        <f>+E223+E224</f>
        <v>20358</v>
      </c>
    </row>
    <row r="223" spans="1:13" hidden="1">
      <c r="A223" s="61"/>
      <c r="B223" s="60" t="s">
        <v>214</v>
      </c>
      <c r="C223" s="61" t="s">
        <v>34</v>
      </c>
      <c r="D223" s="57">
        <v>9199</v>
      </c>
      <c r="E223" s="57">
        <v>8928</v>
      </c>
      <c r="F223" s="42"/>
      <c r="G223" s="57">
        <v>10962.6</v>
      </c>
      <c r="H223" s="57">
        <v>10962.6</v>
      </c>
      <c r="I223" s="57">
        <f t="shared" si="37"/>
        <v>119.17164909229265</v>
      </c>
      <c r="J223" s="57">
        <f t="shared" si="38"/>
        <v>122.78897849462366</v>
      </c>
      <c r="K223" s="42"/>
    </row>
    <row r="224" spans="1:13" hidden="1">
      <c r="A224" s="61"/>
      <c r="B224" s="60" t="s">
        <v>215</v>
      </c>
      <c r="C224" s="61" t="s">
        <v>34</v>
      </c>
      <c r="D224" s="57">
        <v>11530</v>
      </c>
      <c r="E224" s="57">
        <v>11430</v>
      </c>
      <c r="F224" s="42"/>
      <c r="G224" s="57">
        <v>9054.16</v>
      </c>
      <c r="H224" s="57">
        <v>9054.16</v>
      </c>
      <c r="I224" s="57">
        <f t="shared" si="37"/>
        <v>78.526973113616648</v>
      </c>
      <c r="J224" s="57">
        <f t="shared" si="38"/>
        <v>79.213998250218722</v>
      </c>
      <c r="K224" s="42"/>
    </row>
    <row r="225" spans="1:11" hidden="1">
      <c r="A225" s="61"/>
      <c r="B225" s="60" t="s">
        <v>216</v>
      </c>
      <c r="C225" s="61" t="s">
        <v>34</v>
      </c>
      <c r="D225" s="57">
        <v>4914</v>
      </c>
      <c r="E225" s="57">
        <v>5074</v>
      </c>
      <c r="F225" s="42"/>
      <c r="G225" s="57">
        <f>SUM(G226:G227)</f>
        <v>486</v>
      </c>
      <c r="H225" s="57">
        <f>SUM(H226:H227)</f>
        <v>486</v>
      </c>
      <c r="I225" s="57">
        <f t="shared" si="37"/>
        <v>9.8901098901098905</v>
      </c>
      <c r="J225" s="57">
        <f t="shared" si="38"/>
        <v>9.5782420181316503</v>
      </c>
      <c r="K225" s="42"/>
    </row>
    <row r="226" spans="1:11" hidden="1">
      <c r="A226" s="61"/>
      <c r="B226" s="60" t="s">
        <v>215</v>
      </c>
      <c r="C226" s="61" t="s">
        <v>34</v>
      </c>
      <c r="D226" s="57">
        <v>355</v>
      </c>
      <c r="E226" s="57">
        <v>355</v>
      </c>
      <c r="F226" s="42"/>
      <c r="G226" s="57">
        <v>326</v>
      </c>
      <c r="H226" s="57">
        <v>326</v>
      </c>
      <c r="I226" s="57">
        <f t="shared" si="37"/>
        <v>91.83098591549296</v>
      </c>
      <c r="J226" s="57">
        <f t="shared" si="38"/>
        <v>91.83098591549296</v>
      </c>
      <c r="K226" s="42"/>
    </row>
    <row r="227" spans="1:11" hidden="1">
      <c r="A227" s="61"/>
      <c r="B227" s="60" t="s">
        <v>214</v>
      </c>
      <c r="C227" s="61" t="s">
        <v>34</v>
      </c>
      <c r="D227" s="57">
        <v>4559</v>
      </c>
      <c r="E227" s="57">
        <v>4719</v>
      </c>
      <c r="F227" s="42"/>
      <c r="G227" s="57">
        <v>160</v>
      </c>
      <c r="H227" s="57">
        <v>160</v>
      </c>
      <c r="I227" s="57">
        <f t="shared" si="37"/>
        <v>3.5095415661329241</v>
      </c>
      <c r="J227" s="57">
        <f t="shared" si="38"/>
        <v>3.3905488450942998</v>
      </c>
      <c r="K227" s="42"/>
    </row>
    <row r="228" spans="1:11" hidden="1">
      <c r="A228" s="61"/>
      <c r="B228" s="94" t="s">
        <v>217</v>
      </c>
      <c r="C228" s="93" t="s">
        <v>29</v>
      </c>
      <c r="D228" s="42"/>
      <c r="E228" s="57">
        <v>5024</v>
      </c>
      <c r="F228" s="42"/>
      <c r="G228" s="57">
        <v>0</v>
      </c>
      <c r="H228" s="57">
        <f>+G228</f>
        <v>0</v>
      </c>
      <c r="I228" s="57"/>
      <c r="J228" s="57">
        <f t="shared" si="38"/>
        <v>0</v>
      </c>
      <c r="K228" s="42"/>
    </row>
    <row r="229" spans="1:11" hidden="1">
      <c r="A229" s="61"/>
      <c r="B229" s="94" t="s">
        <v>601</v>
      </c>
      <c r="C229" s="93" t="s">
        <v>29</v>
      </c>
      <c r="D229" s="42"/>
      <c r="E229" s="57">
        <v>320</v>
      </c>
      <c r="F229" s="42"/>
      <c r="G229" s="57">
        <v>440</v>
      </c>
      <c r="H229" s="57">
        <v>440</v>
      </c>
      <c r="I229" s="57"/>
      <c r="J229" s="57">
        <f t="shared" si="38"/>
        <v>137.5</v>
      </c>
      <c r="K229" s="42"/>
    </row>
    <row r="230" spans="1:11" hidden="1">
      <c r="A230" s="61"/>
      <c r="B230" s="94" t="s">
        <v>218</v>
      </c>
      <c r="C230" s="93" t="s">
        <v>29</v>
      </c>
      <c r="D230" s="42"/>
      <c r="E230" s="57">
        <v>2708</v>
      </c>
      <c r="F230" s="42"/>
      <c r="G230" s="57">
        <v>2469</v>
      </c>
      <c r="H230" s="57">
        <v>2469</v>
      </c>
      <c r="I230" s="57"/>
      <c r="J230" s="57">
        <f t="shared" si="38"/>
        <v>91.174298375184634</v>
      </c>
      <c r="K230" s="42"/>
    </row>
    <row r="231" spans="1:11" hidden="1">
      <c r="A231" s="61"/>
      <c r="B231" s="94" t="s">
        <v>219</v>
      </c>
      <c r="C231" s="93" t="s">
        <v>29</v>
      </c>
      <c r="D231" s="42"/>
      <c r="E231" s="57">
        <v>1020</v>
      </c>
      <c r="F231" s="57">
        <v>1020</v>
      </c>
      <c r="G231" s="57">
        <v>0</v>
      </c>
      <c r="H231" s="57">
        <v>0</v>
      </c>
      <c r="I231" s="57"/>
      <c r="J231" s="57"/>
      <c r="K231" s="42"/>
    </row>
    <row r="232" spans="1:11" hidden="1">
      <c r="A232" s="91"/>
      <c r="B232" s="90" t="s">
        <v>220</v>
      </c>
      <c r="C232" s="91"/>
      <c r="D232" s="42"/>
      <c r="E232" s="43"/>
      <c r="F232" s="42"/>
      <c r="G232" s="42"/>
      <c r="H232" s="42"/>
      <c r="I232" s="57"/>
      <c r="J232" s="57"/>
      <c r="K232" s="42"/>
    </row>
    <row r="233" spans="1:11" hidden="1">
      <c r="A233" s="60"/>
      <c r="B233" s="94" t="s">
        <v>221</v>
      </c>
      <c r="C233" s="95" t="s">
        <v>24</v>
      </c>
      <c r="D233" s="42">
        <v>89</v>
      </c>
      <c r="E233" s="57">
        <v>90</v>
      </c>
      <c r="F233" s="42"/>
      <c r="G233" s="42">
        <v>90</v>
      </c>
      <c r="H233" s="42">
        <v>95</v>
      </c>
      <c r="I233" s="57">
        <f t="shared" si="37"/>
        <v>101.12359550561798</v>
      </c>
      <c r="J233" s="57">
        <f t="shared" si="38"/>
        <v>100</v>
      </c>
      <c r="K233" s="42"/>
    </row>
    <row r="234" spans="1:11" ht="37.5" hidden="1">
      <c r="A234" s="60"/>
      <c r="B234" s="94" t="s">
        <v>222</v>
      </c>
      <c r="C234" s="95" t="s">
        <v>24</v>
      </c>
      <c r="D234" s="42"/>
      <c r="E234" s="57">
        <v>64</v>
      </c>
      <c r="F234" s="42"/>
      <c r="G234" s="42"/>
      <c r="H234" s="42"/>
      <c r="I234" s="57"/>
      <c r="J234" s="57"/>
      <c r="K234" s="42"/>
    </row>
    <row r="235" spans="1:11" ht="37.5" hidden="1">
      <c r="A235" s="60"/>
      <c r="B235" s="94" t="s">
        <v>223</v>
      </c>
      <c r="C235" s="95" t="s">
        <v>24</v>
      </c>
      <c r="D235" s="42"/>
      <c r="E235" s="57">
        <v>64</v>
      </c>
      <c r="F235" s="42"/>
      <c r="G235" s="42"/>
      <c r="H235" s="42"/>
      <c r="I235" s="57"/>
      <c r="J235" s="57"/>
      <c r="K235" s="42"/>
    </row>
    <row r="236" spans="1:11" hidden="1">
      <c r="A236" s="60"/>
      <c r="B236" s="94" t="s">
        <v>84</v>
      </c>
      <c r="C236" s="95" t="s">
        <v>72</v>
      </c>
      <c r="D236" s="42">
        <v>11</v>
      </c>
      <c r="E236" s="57">
        <v>11</v>
      </c>
      <c r="F236" s="42"/>
      <c r="G236" s="42">
        <v>11</v>
      </c>
      <c r="H236" s="42">
        <v>11</v>
      </c>
      <c r="I236" s="57">
        <f t="shared" si="37"/>
        <v>100</v>
      </c>
      <c r="J236" s="57">
        <f t="shared" si="38"/>
        <v>100</v>
      </c>
      <c r="K236" s="42"/>
    </row>
    <row r="237" spans="1:11" hidden="1">
      <c r="A237" s="60"/>
      <c r="B237" s="94" t="s">
        <v>224</v>
      </c>
      <c r="C237" s="95" t="s">
        <v>72</v>
      </c>
      <c r="D237" s="42">
        <v>2</v>
      </c>
      <c r="E237" s="57">
        <v>3</v>
      </c>
      <c r="F237" s="42"/>
      <c r="G237" s="42">
        <v>3</v>
      </c>
      <c r="H237" s="42">
        <v>4</v>
      </c>
      <c r="I237" s="57">
        <f t="shared" si="37"/>
        <v>150</v>
      </c>
      <c r="J237" s="57">
        <f t="shared" si="38"/>
        <v>100</v>
      </c>
      <c r="K237" s="42"/>
    </row>
    <row r="238" spans="1:11" hidden="1">
      <c r="A238" s="60"/>
      <c r="B238" s="94" t="s">
        <v>225</v>
      </c>
      <c r="C238" s="95"/>
      <c r="D238" s="42"/>
      <c r="E238" s="43">
        <v>27.27272727272727</v>
      </c>
      <c r="F238" s="42"/>
      <c r="G238" s="42"/>
      <c r="H238" s="42"/>
      <c r="I238" s="57"/>
      <c r="J238" s="57"/>
      <c r="K238" s="42"/>
    </row>
    <row r="239" spans="1:11" hidden="1">
      <c r="A239" s="60"/>
      <c r="B239" s="94" t="s">
        <v>226</v>
      </c>
      <c r="C239" s="95" t="s">
        <v>72</v>
      </c>
      <c r="D239" s="42">
        <v>2</v>
      </c>
      <c r="E239" s="57">
        <v>1</v>
      </c>
      <c r="F239" s="42"/>
      <c r="G239" s="42">
        <v>1</v>
      </c>
      <c r="H239" s="42">
        <v>2</v>
      </c>
      <c r="I239" s="57">
        <f t="shared" si="37"/>
        <v>50</v>
      </c>
      <c r="J239" s="57">
        <f t="shared" si="38"/>
        <v>100</v>
      </c>
      <c r="K239" s="42"/>
    </row>
    <row r="240" spans="1:11" hidden="1">
      <c r="A240" s="60"/>
      <c r="B240" s="94" t="s">
        <v>227</v>
      </c>
      <c r="C240" s="95" t="s">
        <v>72</v>
      </c>
      <c r="D240" s="42">
        <v>7</v>
      </c>
      <c r="E240" s="57">
        <v>7</v>
      </c>
      <c r="F240" s="42"/>
      <c r="G240" s="42">
        <v>7</v>
      </c>
      <c r="H240" s="42">
        <v>5</v>
      </c>
      <c r="I240" s="57">
        <f t="shared" si="37"/>
        <v>100</v>
      </c>
      <c r="J240" s="57">
        <f t="shared" si="38"/>
        <v>100</v>
      </c>
      <c r="K240" s="42"/>
    </row>
    <row r="241" spans="1:11" hidden="1">
      <c r="A241" s="60"/>
      <c r="B241" s="94" t="s">
        <v>228</v>
      </c>
      <c r="C241" s="95" t="s">
        <v>72</v>
      </c>
      <c r="D241" s="42"/>
      <c r="E241" s="43"/>
      <c r="F241" s="42"/>
      <c r="G241" s="42"/>
      <c r="H241" s="42"/>
      <c r="I241" s="57"/>
      <c r="J241" s="57"/>
      <c r="K241" s="42"/>
    </row>
    <row r="242" spans="1:11" hidden="1">
      <c r="A242" s="60"/>
      <c r="B242" s="94" t="s">
        <v>229</v>
      </c>
      <c r="C242" s="95" t="s">
        <v>72</v>
      </c>
      <c r="D242" s="42"/>
      <c r="E242" s="43"/>
      <c r="F242" s="42"/>
      <c r="G242" s="42"/>
      <c r="H242" s="42"/>
      <c r="I242" s="57"/>
      <c r="J242" s="57"/>
      <c r="K242" s="42"/>
    </row>
    <row r="243" spans="1:11" hidden="1">
      <c r="A243" s="96"/>
      <c r="B243" s="94" t="s">
        <v>230</v>
      </c>
      <c r="C243" s="95" t="s">
        <v>87</v>
      </c>
      <c r="D243" s="42">
        <v>13.1</v>
      </c>
      <c r="E243" s="43">
        <v>13.4</v>
      </c>
      <c r="F243" s="42"/>
      <c r="G243" s="42">
        <v>13.55</v>
      </c>
      <c r="H243" s="42">
        <v>15.09</v>
      </c>
      <c r="I243" s="57">
        <f t="shared" si="37"/>
        <v>103.43511450381679</v>
      </c>
      <c r="J243" s="57">
        <f t="shared" si="38"/>
        <v>101.11940298507463</v>
      </c>
      <c r="K243" s="42"/>
    </row>
    <row r="244" spans="1:11" hidden="1">
      <c r="A244" s="41"/>
      <c r="B244" s="41" t="str">
        <f>UPPER("Công nghiệp")</f>
        <v>CÔNG NGHIỆP</v>
      </c>
      <c r="C244" s="275"/>
      <c r="D244" s="42"/>
      <c r="E244" s="42"/>
      <c r="F244" s="42"/>
      <c r="G244" s="42"/>
      <c r="H244" s="42"/>
      <c r="I244" s="57"/>
      <c r="J244" s="57"/>
      <c r="K244" s="42"/>
    </row>
    <row r="245" spans="1:11" ht="37.5" hidden="1">
      <c r="A245" s="90"/>
      <c r="B245" s="97" t="str">
        <f>UPPER("Giá trị sản xuất công nghiệp theo giá so sánh năm 2010")</f>
        <v>GIÁ TRỊ SẢN XUẤT CÔNG NGHIỆP THEO GIÁ SO SÁNH NĂM 2010</v>
      </c>
      <c r="C245" s="91"/>
      <c r="D245" s="42"/>
      <c r="E245" s="57"/>
      <c r="F245" s="42"/>
      <c r="G245" s="42"/>
      <c r="H245" s="42"/>
      <c r="I245" s="57"/>
      <c r="J245" s="57"/>
      <c r="K245" s="42"/>
    </row>
    <row r="246" spans="1:11" s="2" customFormat="1" hidden="1">
      <c r="A246" s="98"/>
      <c r="B246" s="92" t="s">
        <v>236</v>
      </c>
      <c r="C246" s="98" t="s">
        <v>9</v>
      </c>
      <c r="D246" s="150">
        <f>+D248+D249+D250</f>
        <v>766788</v>
      </c>
      <c r="E246" s="100">
        <v>706465</v>
      </c>
      <c r="F246" s="99"/>
      <c r="G246" s="100">
        <v>91112.51</v>
      </c>
      <c r="H246" s="150">
        <f>+G246</f>
        <v>91112.51</v>
      </c>
      <c r="I246" s="100"/>
      <c r="J246" s="100">
        <f t="shared" ref="J246" si="40">+G246/E246*100</f>
        <v>12.896960217420537</v>
      </c>
      <c r="K246" s="99"/>
    </row>
    <row r="247" spans="1:11" hidden="1">
      <c r="A247" s="98"/>
      <c r="B247" s="60" t="s">
        <v>237</v>
      </c>
      <c r="C247" s="101"/>
      <c r="D247" s="42"/>
      <c r="E247" s="57"/>
      <c r="F247" s="42"/>
      <c r="G247" s="42"/>
      <c r="H247" s="42"/>
      <c r="I247" s="57"/>
      <c r="J247" s="57"/>
      <c r="K247" s="42"/>
    </row>
    <row r="248" spans="1:11" hidden="1">
      <c r="A248" s="98"/>
      <c r="B248" s="60" t="s">
        <v>238</v>
      </c>
      <c r="C248" s="101" t="s">
        <v>9</v>
      </c>
      <c r="D248" s="57">
        <v>548250</v>
      </c>
      <c r="E248" s="57">
        <v>694212</v>
      </c>
      <c r="F248" s="42"/>
      <c r="G248" s="42"/>
      <c r="H248" s="42"/>
      <c r="I248" s="57"/>
      <c r="J248" s="57"/>
      <c r="K248" s="42"/>
    </row>
    <row r="249" spans="1:11" hidden="1">
      <c r="A249" s="98"/>
      <c r="B249" s="60" t="s">
        <v>239</v>
      </c>
      <c r="C249" s="101" t="s">
        <v>9</v>
      </c>
      <c r="D249" s="57">
        <v>5235</v>
      </c>
      <c r="E249" s="57">
        <v>1690</v>
      </c>
      <c r="F249" s="42"/>
      <c r="G249" s="42"/>
      <c r="H249" s="42"/>
      <c r="I249" s="57"/>
      <c r="J249" s="57"/>
      <c r="K249" s="42"/>
    </row>
    <row r="250" spans="1:11" hidden="1">
      <c r="A250" s="98"/>
      <c r="B250" s="60" t="s">
        <v>240</v>
      </c>
      <c r="C250" s="101" t="s">
        <v>9</v>
      </c>
      <c r="D250" s="57">
        <v>213303</v>
      </c>
      <c r="E250" s="57">
        <v>10563</v>
      </c>
      <c r="F250" s="42"/>
      <c r="G250" s="42"/>
      <c r="H250" s="42"/>
      <c r="I250" s="57"/>
      <c r="J250" s="57"/>
      <c r="K250" s="42"/>
    </row>
    <row r="251" spans="1:11" hidden="1">
      <c r="A251" s="98"/>
      <c r="B251" s="60" t="s">
        <v>241</v>
      </c>
      <c r="C251" s="101" t="s">
        <v>9</v>
      </c>
      <c r="D251" s="42"/>
      <c r="E251" s="57"/>
      <c r="F251" s="42"/>
      <c r="G251" s="42"/>
      <c r="H251" s="42"/>
      <c r="I251" s="57"/>
      <c r="J251" s="57"/>
      <c r="K251" s="42"/>
    </row>
    <row r="252" spans="1:11" hidden="1">
      <c r="A252" s="98"/>
      <c r="B252" s="60" t="s">
        <v>582</v>
      </c>
      <c r="C252" s="61" t="s">
        <v>9</v>
      </c>
      <c r="D252" s="57">
        <v>598788</v>
      </c>
      <c r="E252" s="57">
        <v>598788</v>
      </c>
      <c r="F252" s="42"/>
      <c r="G252" s="42"/>
      <c r="H252" s="42"/>
      <c r="I252" s="57"/>
      <c r="J252" s="57"/>
      <c r="K252" s="42"/>
    </row>
    <row r="253" spans="1:11" s="2" customFormat="1" hidden="1">
      <c r="A253" s="91"/>
      <c r="B253" s="92" t="s">
        <v>242</v>
      </c>
      <c r="C253" s="91" t="s">
        <v>243</v>
      </c>
      <c r="D253" s="100">
        <v>84977.74</v>
      </c>
      <c r="E253" s="100">
        <v>706465</v>
      </c>
      <c r="F253" s="99"/>
      <c r="G253" s="100">
        <f>SUM(G254:G257)</f>
        <v>93254.51</v>
      </c>
      <c r="H253" s="100">
        <f>SUM(H254:H257)</f>
        <v>106422.37</v>
      </c>
      <c r="I253" s="100">
        <f t="shared" ref="I253:I257" si="41">+G253/D253*100</f>
        <v>109.73992718563707</v>
      </c>
      <c r="J253" s="100">
        <f t="shared" ref="J253:J257" si="42">+G253/E253*100</f>
        <v>13.200159951306858</v>
      </c>
      <c r="K253" s="99"/>
    </row>
    <row r="254" spans="1:11" hidden="1">
      <c r="A254" s="61"/>
      <c r="B254" s="60" t="s">
        <v>244</v>
      </c>
      <c r="C254" s="61" t="s">
        <v>243</v>
      </c>
      <c r="D254" s="57">
        <v>2979.81</v>
      </c>
      <c r="E254" s="57">
        <v>7774</v>
      </c>
      <c r="F254" s="42"/>
      <c r="G254" s="57">
        <v>23224.12</v>
      </c>
      <c r="H254" s="57">
        <v>26928.6</v>
      </c>
      <c r="I254" s="57">
        <f t="shared" si="41"/>
        <v>779.38257808383753</v>
      </c>
      <c r="J254" s="57">
        <f t="shared" si="42"/>
        <v>298.74093130949319</v>
      </c>
      <c r="K254" s="42"/>
    </row>
    <row r="255" spans="1:11" hidden="1">
      <c r="A255" s="61"/>
      <c r="B255" s="60" t="s">
        <v>245</v>
      </c>
      <c r="C255" s="61" t="s">
        <v>243</v>
      </c>
      <c r="D255" s="57">
        <v>81997.929999999993</v>
      </c>
      <c r="E255" s="57">
        <v>50540</v>
      </c>
      <c r="F255" s="42"/>
      <c r="G255" s="57">
        <v>65658.52</v>
      </c>
      <c r="H255" s="57">
        <v>74586.89</v>
      </c>
      <c r="I255" s="57">
        <f t="shared" si="41"/>
        <v>80.073387218433453</v>
      </c>
      <c r="J255" s="57">
        <f t="shared" si="42"/>
        <v>129.91396913335973</v>
      </c>
      <c r="K255" s="42"/>
    </row>
    <row r="256" spans="1:11" ht="37.5" hidden="1">
      <c r="A256" s="61"/>
      <c r="B256" s="102" t="s">
        <v>246</v>
      </c>
      <c r="C256" s="61" t="s">
        <v>243</v>
      </c>
      <c r="D256" s="57">
        <v>544943</v>
      </c>
      <c r="E256" s="57">
        <v>645876</v>
      </c>
      <c r="F256" s="42"/>
      <c r="G256" s="57">
        <v>2217.87</v>
      </c>
      <c r="H256" s="57">
        <v>2406.88</v>
      </c>
      <c r="I256" s="43">
        <f t="shared" si="41"/>
        <v>0.40699118990426519</v>
      </c>
      <c r="J256" s="43">
        <f t="shared" si="42"/>
        <v>0.34338944317485087</v>
      </c>
      <c r="K256" s="42"/>
    </row>
    <row r="257" spans="1:11" ht="37.5" hidden="1">
      <c r="A257" s="61"/>
      <c r="B257" s="102" t="s">
        <v>247</v>
      </c>
      <c r="C257" s="61" t="s">
        <v>243</v>
      </c>
      <c r="D257" s="42">
        <v>1748</v>
      </c>
      <c r="E257" s="57">
        <v>2275</v>
      </c>
      <c r="F257" s="42"/>
      <c r="G257" s="57">
        <v>2154</v>
      </c>
      <c r="H257" s="57">
        <v>2500</v>
      </c>
      <c r="I257" s="57">
        <f t="shared" si="41"/>
        <v>123.22654462242564</v>
      </c>
      <c r="J257" s="57">
        <f t="shared" si="42"/>
        <v>94.681318681318686</v>
      </c>
      <c r="K257" s="42"/>
    </row>
    <row r="258" spans="1:11" s="2" customFormat="1" hidden="1">
      <c r="A258" s="98"/>
      <c r="B258" s="92" t="s">
        <v>248</v>
      </c>
      <c r="C258" s="98" t="s">
        <v>9</v>
      </c>
      <c r="D258" s="99"/>
      <c r="E258" s="100"/>
      <c r="F258" s="99"/>
      <c r="G258" s="99"/>
      <c r="H258" s="99"/>
      <c r="I258" s="100"/>
      <c r="J258" s="100"/>
      <c r="K258" s="99"/>
    </row>
    <row r="259" spans="1:11" hidden="1">
      <c r="A259" s="101"/>
      <c r="B259" s="60" t="s">
        <v>249</v>
      </c>
      <c r="C259" s="101" t="s">
        <v>9</v>
      </c>
      <c r="D259" s="42"/>
      <c r="E259" s="57"/>
      <c r="F259" s="42"/>
      <c r="G259" s="42"/>
      <c r="H259" s="42"/>
      <c r="I259" s="57"/>
      <c r="J259" s="57"/>
      <c r="K259" s="42"/>
    </row>
    <row r="260" spans="1:11" hidden="1">
      <c r="A260" s="101"/>
      <c r="B260" s="60" t="s">
        <v>250</v>
      </c>
      <c r="C260" s="101" t="s">
        <v>9</v>
      </c>
      <c r="D260" s="42"/>
      <c r="E260" s="57"/>
      <c r="F260" s="42"/>
      <c r="G260" s="42"/>
      <c r="H260" s="42"/>
      <c r="I260" s="57"/>
      <c r="J260" s="57"/>
      <c r="K260" s="42"/>
    </row>
    <row r="261" spans="1:11" hidden="1">
      <c r="A261" s="98"/>
      <c r="B261" s="60" t="s">
        <v>251</v>
      </c>
      <c r="C261" s="103" t="s">
        <v>9</v>
      </c>
      <c r="D261" s="57">
        <v>105653</v>
      </c>
      <c r="E261" s="57"/>
      <c r="F261" s="42"/>
      <c r="G261" s="57">
        <v>104851.43</v>
      </c>
      <c r="H261" s="42"/>
      <c r="I261" s="57"/>
      <c r="J261" s="57"/>
      <c r="K261" s="42"/>
    </row>
    <row r="262" spans="1:11" hidden="1">
      <c r="A262" s="104"/>
      <c r="B262" s="90" t="str">
        <f>UPPER("Sản phẩm chủ yếu")</f>
        <v>SẢN PHẨM CHỦ YẾU</v>
      </c>
      <c r="C262" s="104"/>
      <c r="D262" s="42"/>
      <c r="E262" s="57"/>
      <c r="F262" s="42"/>
      <c r="G262" s="42"/>
      <c r="H262" s="42"/>
      <c r="I262" s="57"/>
      <c r="J262" s="57"/>
      <c r="K262" s="42"/>
    </row>
    <row r="263" spans="1:11" s="2" customFormat="1" hidden="1">
      <c r="A263" s="98"/>
      <c r="B263" s="92" t="s">
        <v>252</v>
      </c>
      <c r="C263" s="105" t="s">
        <v>253</v>
      </c>
      <c r="D263" s="100">
        <v>750000</v>
      </c>
      <c r="E263" s="100">
        <v>726000</v>
      </c>
      <c r="F263" s="99"/>
      <c r="G263" s="150">
        <f>+E263</f>
        <v>726000</v>
      </c>
      <c r="H263" s="100">
        <v>726000</v>
      </c>
      <c r="I263" s="100">
        <f t="shared" ref="I263" si="43">+G263/D263*100</f>
        <v>96.8</v>
      </c>
      <c r="J263" s="100">
        <f t="shared" ref="J263" si="44">+G263/E263*100</f>
        <v>100</v>
      </c>
      <c r="K263" s="99"/>
    </row>
    <row r="264" spans="1:11" hidden="1">
      <c r="A264" s="101"/>
      <c r="B264" s="60" t="s">
        <v>254</v>
      </c>
      <c r="C264" s="103" t="s">
        <v>253</v>
      </c>
      <c r="D264" s="57">
        <v>750000</v>
      </c>
      <c r="E264" s="57">
        <v>726000</v>
      </c>
      <c r="F264" s="57"/>
      <c r="G264" s="57">
        <v>176000</v>
      </c>
      <c r="H264" s="57">
        <v>176000</v>
      </c>
      <c r="I264" s="57">
        <f t="shared" ref="I264" si="45">+G264/D264*100</f>
        <v>23.466666666666665</v>
      </c>
      <c r="J264" s="57">
        <f t="shared" ref="J264" si="46">+G264/E264*100</f>
        <v>24.242424242424242</v>
      </c>
      <c r="K264" s="42"/>
    </row>
    <row r="265" spans="1:11" hidden="1">
      <c r="A265" s="101"/>
      <c r="B265" s="60" t="s">
        <v>255</v>
      </c>
      <c r="C265" s="103" t="s">
        <v>253</v>
      </c>
      <c r="D265" s="42"/>
      <c r="E265" s="57"/>
      <c r="F265" s="42"/>
      <c r="G265" s="42"/>
      <c r="H265" s="42"/>
      <c r="I265" s="57"/>
      <c r="J265" s="57"/>
      <c r="K265" s="42"/>
    </row>
    <row r="266" spans="1:11" hidden="1">
      <c r="A266" s="101"/>
      <c r="B266" s="60" t="s">
        <v>256</v>
      </c>
      <c r="C266" s="103" t="s">
        <v>257</v>
      </c>
      <c r="D266" s="42">
        <v>82120</v>
      </c>
      <c r="E266" s="57">
        <v>73215</v>
      </c>
      <c r="F266" s="42"/>
      <c r="G266" s="57">
        <v>91000</v>
      </c>
      <c r="H266" s="239">
        <v>95000</v>
      </c>
      <c r="I266" s="57">
        <f t="shared" ref="I266:I269" si="47">+G266/D266*100</f>
        <v>110.81344374086703</v>
      </c>
      <c r="J266" s="57">
        <f t="shared" ref="J266:J269" si="48">+G266/E266*100</f>
        <v>124.29147032711876</v>
      </c>
      <c r="K266" s="42"/>
    </row>
    <row r="267" spans="1:11" hidden="1">
      <c r="A267" s="101"/>
      <c r="B267" s="60" t="s">
        <v>258</v>
      </c>
      <c r="C267" s="103" t="s">
        <v>259</v>
      </c>
      <c r="D267" s="42">
        <v>32000</v>
      </c>
      <c r="E267" s="57">
        <v>32000</v>
      </c>
      <c r="F267" s="42"/>
      <c r="G267" s="57">
        <v>83770</v>
      </c>
      <c r="H267" s="239">
        <v>90000</v>
      </c>
      <c r="I267" s="57">
        <f t="shared" si="47"/>
        <v>261.78125</v>
      </c>
      <c r="J267" s="57">
        <f t="shared" si="48"/>
        <v>261.78125</v>
      </c>
      <c r="K267" s="42"/>
    </row>
    <row r="268" spans="1:11" hidden="1">
      <c r="A268" s="101"/>
      <c r="B268" s="60" t="s">
        <v>260</v>
      </c>
      <c r="C268" s="103" t="s">
        <v>157</v>
      </c>
      <c r="D268" s="42">
        <v>71</v>
      </c>
      <c r="E268" s="57">
        <v>70</v>
      </c>
      <c r="F268" s="42"/>
      <c r="G268" s="57">
        <f>+E268</f>
        <v>70</v>
      </c>
      <c r="H268" s="239">
        <f>+G268</f>
        <v>70</v>
      </c>
      <c r="I268" s="57">
        <f t="shared" si="47"/>
        <v>98.591549295774655</v>
      </c>
      <c r="J268" s="57">
        <f t="shared" si="48"/>
        <v>100</v>
      </c>
      <c r="K268" s="42"/>
    </row>
    <row r="269" spans="1:11" hidden="1">
      <c r="A269" s="101"/>
      <c r="B269" s="60" t="s">
        <v>261</v>
      </c>
      <c r="C269" s="103" t="s">
        <v>262</v>
      </c>
      <c r="D269" s="42">
        <v>265</v>
      </c>
      <c r="E269" s="57">
        <v>436</v>
      </c>
      <c r="F269" s="42"/>
      <c r="G269" s="57">
        <v>430.67</v>
      </c>
      <c r="H269" s="239">
        <v>430</v>
      </c>
      <c r="I269" s="57">
        <f t="shared" si="47"/>
        <v>162.5169811320755</v>
      </c>
      <c r="J269" s="57">
        <f t="shared" si="48"/>
        <v>98.777522935779814</v>
      </c>
      <c r="K269" s="42"/>
    </row>
    <row r="270" spans="1:11" hidden="1">
      <c r="A270" s="41"/>
      <c r="B270" s="41" t="str">
        <f>UPPER("Thương mại - Dịch vụ")</f>
        <v>THƯƠNG MẠI - DỊCH VỤ</v>
      </c>
      <c r="C270" s="275"/>
      <c r="D270" s="42"/>
      <c r="E270" s="42"/>
      <c r="F270" s="42"/>
      <c r="G270" s="42"/>
      <c r="H270" s="42"/>
      <c r="I270" s="57"/>
      <c r="J270" s="57"/>
      <c r="K270" s="42"/>
    </row>
    <row r="271" spans="1:11" hidden="1">
      <c r="A271" s="105"/>
      <c r="B271" s="105" t="str">
        <f>UPPER("Thương mại - dịch vụ - du lịch")</f>
        <v>THƯƠNG MẠI - DỊCH VỤ - DU LỊCH</v>
      </c>
      <c r="C271" s="105"/>
      <c r="D271" s="42"/>
      <c r="E271" s="43"/>
      <c r="F271" s="42"/>
      <c r="G271" s="42"/>
      <c r="H271" s="42"/>
      <c r="I271" s="57"/>
      <c r="J271" s="57"/>
      <c r="K271" s="42"/>
    </row>
    <row r="272" spans="1:11" s="2" customFormat="1" hidden="1">
      <c r="A272" s="105"/>
      <c r="B272" s="106" t="s">
        <v>590</v>
      </c>
      <c r="C272" s="105" t="s">
        <v>9</v>
      </c>
      <c r="D272" s="282">
        <v>554948.27</v>
      </c>
      <c r="E272" s="100">
        <v>21625.138597233537</v>
      </c>
      <c r="F272" s="99"/>
      <c r="G272" s="100">
        <v>558723.76</v>
      </c>
      <c r="H272" s="100">
        <v>562000</v>
      </c>
      <c r="I272" s="100">
        <f t="shared" ref="I272" si="49">+G272/D272*100</f>
        <v>100.68033188030302</v>
      </c>
      <c r="J272" s="100">
        <f t="shared" ref="J272" si="50">+G272/E272*100</f>
        <v>2583.6771287628949</v>
      </c>
      <c r="K272" s="99"/>
    </row>
    <row r="273" spans="1:11" hidden="1">
      <c r="A273" s="103"/>
      <c r="B273" s="108" t="s">
        <v>263</v>
      </c>
      <c r="C273" s="103" t="str">
        <f>C272</f>
        <v>Tr. đồng</v>
      </c>
      <c r="D273" s="57">
        <v>2755</v>
      </c>
      <c r="E273" s="57">
        <v>3351.8964825711982</v>
      </c>
      <c r="F273" s="42"/>
      <c r="G273" s="156">
        <f>+E273</f>
        <v>3351.8964825711982</v>
      </c>
      <c r="H273" s="156">
        <f>+G273</f>
        <v>3351.8964825711982</v>
      </c>
      <c r="I273" s="57">
        <f t="shared" ref="I273:I274" si="51">+G273/D273*100</f>
        <v>121.66593403162244</v>
      </c>
      <c r="J273" s="57">
        <f t="shared" ref="J273:J274" si="52">+G273/E273*100</f>
        <v>100</v>
      </c>
      <c r="K273" s="42"/>
    </row>
    <row r="274" spans="1:11" hidden="1">
      <c r="A274" s="103"/>
      <c r="B274" s="108" t="s">
        <v>264</v>
      </c>
      <c r="C274" s="103" t="str">
        <f>C272</f>
        <v>Tr. đồng</v>
      </c>
      <c r="D274" s="57">
        <v>15019</v>
      </c>
      <c r="E274" s="57">
        <v>18273.242114662338</v>
      </c>
      <c r="F274" s="42"/>
      <c r="G274" s="156">
        <f>+E274</f>
        <v>18273.242114662338</v>
      </c>
      <c r="H274" s="156">
        <f>+G274</f>
        <v>18273.242114662338</v>
      </c>
      <c r="I274" s="57">
        <f t="shared" si="51"/>
        <v>121.66750192863931</v>
      </c>
      <c r="J274" s="57">
        <f t="shared" si="52"/>
        <v>100</v>
      </c>
      <c r="K274" s="42"/>
    </row>
    <row r="275" spans="1:11" s="2" customFormat="1" hidden="1">
      <c r="A275" s="105"/>
      <c r="B275" s="109" t="s">
        <v>583</v>
      </c>
      <c r="C275" s="105" t="str">
        <f>C272</f>
        <v>Tr. đồng</v>
      </c>
      <c r="D275" s="99"/>
      <c r="E275" s="107"/>
      <c r="F275" s="99"/>
      <c r="G275" s="99"/>
      <c r="H275" s="99"/>
      <c r="I275" s="100"/>
      <c r="J275" s="100"/>
      <c r="K275" s="99"/>
    </row>
    <row r="276" spans="1:11" ht="19.5" hidden="1">
      <c r="A276" s="110"/>
      <c r="B276" s="108" t="s">
        <v>45</v>
      </c>
      <c r="C276" s="103"/>
      <c r="D276" s="42"/>
      <c r="E276" s="43"/>
      <c r="F276" s="42"/>
      <c r="G276" s="42"/>
      <c r="H276" s="42"/>
      <c r="I276" s="57"/>
      <c r="J276" s="57"/>
      <c r="K276" s="42"/>
    </row>
    <row r="277" spans="1:11" hidden="1">
      <c r="A277" s="103"/>
      <c r="B277" s="108" t="s">
        <v>265</v>
      </c>
      <c r="C277" s="103" t="str">
        <f>C272</f>
        <v>Tr. đồng</v>
      </c>
      <c r="D277" s="42"/>
      <c r="E277" s="43"/>
      <c r="F277" s="42"/>
      <c r="G277" s="42"/>
      <c r="H277" s="42"/>
      <c r="I277" s="57"/>
      <c r="J277" s="57"/>
      <c r="K277" s="42"/>
    </row>
    <row r="278" spans="1:11" hidden="1">
      <c r="A278" s="103"/>
      <c r="B278" s="108" t="s">
        <v>266</v>
      </c>
      <c r="C278" s="103" t="str">
        <f>C272</f>
        <v>Tr. đồng</v>
      </c>
      <c r="D278" s="57">
        <v>26993.15</v>
      </c>
      <c r="E278" s="57">
        <f>+G278</f>
        <v>26775.52</v>
      </c>
      <c r="F278" s="57"/>
      <c r="G278" s="57">
        <v>26775.52</v>
      </c>
      <c r="H278" s="57">
        <v>27000</v>
      </c>
      <c r="I278" s="57">
        <f t="shared" ref="I278:I280" si="53">+G278/D278*100</f>
        <v>99.193758416487142</v>
      </c>
      <c r="J278" s="57">
        <f t="shared" ref="J278:J280" si="54">+G278/E278*100</f>
        <v>100</v>
      </c>
      <c r="K278" s="42"/>
    </row>
    <row r="279" spans="1:11" hidden="1">
      <c r="A279" s="103"/>
      <c r="B279" s="108" t="s">
        <v>267</v>
      </c>
      <c r="C279" s="103" t="str">
        <f>C272</f>
        <v>Tr. đồng</v>
      </c>
      <c r="D279" s="57">
        <v>15149.13</v>
      </c>
      <c r="E279" s="57">
        <f>+G279</f>
        <v>23049.85</v>
      </c>
      <c r="F279" s="57"/>
      <c r="G279" s="57">
        <v>23049.85</v>
      </c>
      <c r="H279" s="57">
        <v>25000</v>
      </c>
      <c r="I279" s="57">
        <f t="shared" si="53"/>
        <v>152.15296191926532</v>
      </c>
      <c r="J279" s="57">
        <f t="shared" si="54"/>
        <v>100</v>
      </c>
      <c r="K279" s="42"/>
    </row>
    <row r="280" spans="1:11" hidden="1">
      <c r="A280" s="103"/>
      <c r="B280" s="108" t="s">
        <v>268</v>
      </c>
      <c r="C280" s="103" t="str">
        <f>C273</f>
        <v>Tr. đồng</v>
      </c>
      <c r="D280" s="57">
        <v>5908.25</v>
      </c>
      <c r="E280" s="57">
        <f>+G280</f>
        <v>4496.63</v>
      </c>
      <c r="F280" s="57"/>
      <c r="G280" s="57">
        <v>4496.63</v>
      </c>
      <c r="H280" s="57">
        <v>5000</v>
      </c>
      <c r="I280" s="57">
        <f t="shared" si="53"/>
        <v>76.107646088097155</v>
      </c>
      <c r="J280" s="57">
        <f t="shared" si="54"/>
        <v>100</v>
      </c>
      <c r="K280" s="42"/>
    </row>
    <row r="281" spans="1:11" s="2" customFormat="1" hidden="1">
      <c r="A281" s="111"/>
      <c r="B281" s="106" t="s">
        <v>591</v>
      </c>
      <c r="C281" s="105"/>
      <c r="D281" s="99"/>
      <c r="E281" s="107"/>
      <c r="F281" s="99"/>
      <c r="G281" s="99"/>
      <c r="H281" s="99"/>
      <c r="I281" s="100"/>
      <c r="J281" s="100"/>
      <c r="K281" s="99"/>
    </row>
    <row r="282" spans="1:11" s="5" customFormat="1" ht="19.5" hidden="1">
      <c r="A282" s="110"/>
      <c r="B282" s="112" t="s">
        <v>269</v>
      </c>
      <c r="C282" s="110"/>
      <c r="D282" s="113"/>
      <c r="E282" s="114"/>
      <c r="F282" s="113"/>
      <c r="G282" s="113"/>
      <c r="H282" s="113"/>
      <c r="I282" s="117"/>
      <c r="J282" s="117"/>
      <c r="K282" s="113"/>
    </row>
    <row r="283" spans="1:11" hidden="1">
      <c r="A283" s="115"/>
      <c r="B283" s="108" t="s">
        <v>270</v>
      </c>
      <c r="C283" s="103" t="s">
        <v>271</v>
      </c>
      <c r="D283" s="42">
        <v>1</v>
      </c>
      <c r="E283" s="57">
        <v>14</v>
      </c>
      <c r="F283" s="42"/>
      <c r="G283" s="42">
        <v>2</v>
      </c>
      <c r="H283" s="42">
        <v>2</v>
      </c>
      <c r="I283" s="57">
        <f>+G283/D283*100</f>
        <v>200</v>
      </c>
      <c r="J283" s="57">
        <f>+G283/E283*100</f>
        <v>14.285714285714285</v>
      </c>
      <c r="K283" s="42"/>
    </row>
    <row r="284" spans="1:11" hidden="1">
      <c r="A284" s="115"/>
      <c r="B284" s="108" t="s">
        <v>272</v>
      </c>
      <c r="C284" s="103" t="s">
        <v>273</v>
      </c>
      <c r="D284" s="42">
        <v>19</v>
      </c>
      <c r="E284" s="57">
        <v>122</v>
      </c>
      <c r="F284" s="42"/>
      <c r="G284" s="42">
        <v>39</v>
      </c>
      <c r="H284" s="42">
        <v>39</v>
      </c>
      <c r="I284" s="57">
        <f t="shared" ref="I284:I294" si="55">+G284/D284*100</f>
        <v>205.26315789473685</v>
      </c>
      <c r="J284" s="57">
        <f t="shared" ref="J284:J294" si="56">+G284/E284*100</f>
        <v>31.967213114754102</v>
      </c>
      <c r="K284" s="42"/>
    </row>
    <row r="285" spans="1:11" hidden="1">
      <c r="A285" s="115"/>
      <c r="B285" s="108" t="s">
        <v>274</v>
      </c>
      <c r="C285" s="103" t="s">
        <v>24</v>
      </c>
      <c r="D285" s="42">
        <v>62</v>
      </c>
      <c r="E285" s="57">
        <v>65</v>
      </c>
      <c r="F285" s="42"/>
      <c r="G285" s="42">
        <v>62</v>
      </c>
      <c r="H285" s="42">
        <v>65</v>
      </c>
      <c r="I285" s="57">
        <f t="shared" si="55"/>
        <v>100</v>
      </c>
      <c r="J285" s="57">
        <f t="shared" si="56"/>
        <v>95.384615384615387</v>
      </c>
      <c r="K285" s="42"/>
    </row>
    <row r="286" spans="1:11" hidden="1">
      <c r="A286" s="115"/>
      <c r="B286" s="108" t="s">
        <v>275</v>
      </c>
      <c r="C286" s="103" t="s">
        <v>271</v>
      </c>
      <c r="D286" s="42">
        <v>9</v>
      </c>
      <c r="E286" s="57">
        <v>9</v>
      </c>
      <c r="F286" s="42"/>
      <c r="G286" s="42">
        <v>9</v>
      </c>
      <c r="H286" s="42">
        <v>9</v>
      </c>
      <c r="I286" s="57">
        <f t="shared" si="55"/>
        <v>100</v>
      </c>
      <c r="J286" s="57">
        <f t="shared" si="56"/>
        <v>100</v>
      </c>
      <c r="K286" s="42"/>
    </row>
    <row r="287" spans="1:11" s="5" customFormat="1" ht="19.5" hidden="1">
      <c r="A287" s="110"/>
      <c r="B287" s="112" t="s">
        <v>276</v>
      </c>
      <c r="C287" s="110" t="s">
        <v>277</v>
      </c>
      <c r="D287" s="117">
        <f>+D288+D291</f>
        <v>11500</v>
      </c>
      <c r="E287" s="117">
        <v>9100</v>
      </c>
      <c r="F287" s="113"/>
      <c r="G287" s="117">
        <f>+G288+G291</f>
        <v>10700</v>
      </c>
      <c r="H287" s="117">
        <f>+H288+H291</f>
        <v>11000</v>
      </c>
      <c r="I287" s="117">
        <f t="shared" si="55"/>
        <v>93.043478260869563</v>
      </c>
      <c r="J287" s="117">
        <f t="shared" si="56"/>
        <v>117.58241758241759</v>
      </c>
      <c r="K287" s="113"/>
    </row>
    <row r="288" spans="1:11" hidden="1">
      <c r="A288" s="103"/>
      <c r="B288" s="108" t="s">
        <v>278</v>
      </c>
      <c r="C288" s="103" t="s">
        <v>277</v>
      </c>
      <c r="D288" s="57">
        <v>500</v>
      </c>
      <c r="E288" s="57">
        <v>530</v>
      </c>
      <c r="F288" s="42"/>
      <c r="G288" s="57">
        <v>1200</v>
      </c>
      <c r="H288" s="57">
        <v>1300</v>
      </c>
      <c r="I288" s="57">
        <f t="shared" si="55"/>
        <v>240</v>
      </c>
      <c r="J288" s="57">
        <f t="shared" si="56"/>
        <v>226.41509433962264</v>
      </c>
      <c r="K288" s="42"/>
    </row>
    <row r="289" spans="1:11" hidden="1">
      <c r="A289" s="103"/>
      <c r="B289" s="108" t="s">
        <v>279</v>
      </c>
      <c r="C289" s="103" t="s">
        <v>280</v>
      </c>
      <c r="D289" s="42">
        <v>2100</v>
      </c>
      <c r="E289" s="57">
        <v>2220</v>
      </c>
      <c r="F289" s="42"/>
      <c r="G289" s="156">
        <f>+E289</f>
        <v>2220</v>
      </c>
      <c r="H289" s="156">
        <f>+G289</f>
        <v>2220</v>
      </c>
      <c r="I289" s="57">
        <f t="shared" si="55"/>
        <v>105.71428571428572</v>
      </c>
      <c r="J289" s="57">
        <f t="shared" si="56"/>
        <v>100</v>
      </c>
      <c r="K289" s="42"/>
    </row>
    <row r="290" spans="1:11" hidden="1">
      <c r="A290" s="103"/>
      <c r="B290" s="108" t="s">
        <v>281</v>
      </c>
      <c r="C290" s="103" t="s">
        <v>9</v>
      </c>
      <c r="D290" s="42">
        <v>130</v>
      </c>
      <c r="E290" s="57">
        <v>140</v>
      </c>
      <c r="F290" s="42"/>
      <c r="G290" s="156">
        <f>+E290</f>
        <v>140</v>
      </c>
      <c r="H290" s="156">
        <f>+G290</f>
        <v>140</v>
      </c>
      <c r="I290" s="57">
        <f t="shared" si="55"/>
        <v>107.69230769230769</v>
      </c>
      <c r="J290" s="57">
        <f t="shared" si="56"/>
        <v>100</v>
      </c>
      <c r="K290" s="42"/>
    </row>
    <row r="291" spans="1:11" hidden="1">
      <c r="A291" s="103"/>
      <c r="B291" s="108" t="s">
        <v>282</v>
      </c>
      <c r="C291" s="103" t="s">
        <v>277</v>
      </c>
      <c r="D291" s="57">
        <v>11000</v>
      </c>
      <c r="E291" s="57">
        <v>9000</v>
      </c>
      <c r="F291" s="42"/>
      <c r="G291" s="57">
        <v>9500</v>
      </c>
      <c r="H291" s="57">
        <v>9700</v>
      </c>
      <c r="I291" s="57">
        <f t="shared" si="55"/>
        <v>86.36363636363636</v>
      </c>
      <c r="J291" s="57">
        <f t="shared" si="56"/>
        <v>105.55555555555556</v>
      </c>
      <c r="K291" s="42"/>
    </row>
    <row r="292" spans="1:11" hidden="1">
      <c r="A292" s="103"/>
      <c r="B292" s="108" t="s">
        <v>283</v>
      </c>
      <c r="C292" s="103" t="s">
        <v>280</v>
      </c>
      <c r="D292" s="57">
        <v>41500</v>
      </c>
      <c r="E292" s="57">
        <v>43430</v>
      </c>
      <c r="F292" s="42"/>
      <c r="G292" s="156">
        <f>+E292</f>
        <v>43430</v>
      </c>
      <c r="H292" s="156">
        <f>+G292</f>
        <v>43430</v>
      </c>
      <c r="I292" s="57">
        <f t="shared" si="55"/>
        <v>104.65060240963855</v>
      </c>
      <c r="J292" s="57">
        <f t="shared" si="56"/>
        <v>100</v>
      </c>
      <c r="K292" s="42"/>
    </row>
    <row r="293" spans="1:11" hidden="1">
      <c r="A293" s="103"/>
      <c r="B293" s="108" t="s">
        <v>284</v>
      </c>
      <c r="C293" s="103" t="s">
        <v>9</v>
      </c>
      <c r="D293" s="57">
        <v>2200</v>
      </c>
      <c r="E293" s="57">
        <v>2200</v>
      </c>
      <c r="F293" s="42"/>
      <c r="G293" s="156">
        <f>+E293</f>
        <v>2200</v>
      </c>
      <c r="H293" s="156">
        <f>+G293</f>
        <v>2200</v>
      </c>
      <c r="I293" s="57">
        <f t="shared" si="55"/>
        <v>100</v>
      </c>
      <c r="J293" s="57">
        <f t="shared" si="56"/>
        <v>100</v>
      </c>
      <c r="K293" s="42"/>
    </row>
    <row r="294" spans="1:11" s="5" customFormat="1" ht="39" hidden="1">
      <c r="A294" s="110"/>
      <c r="B294" s="118" t="s">
        <v>286</v>
      </c>
      <c r="C294" s="110" t="s">
        <v>9</v>
      </c>
      <c r="D294" s="296">
        <v>48632</v>
      </c>
      <c r="E294" s="296">
        <v>51000</v>
      </c>
      <c r="F294" s="113"/>
      <c r="G294" s="307">
        <f>+E294</f>
        <v>51000</v>
      </c>
      <c r="H294" s="296">
        <f>+G294</f>
        <v>51000</v>
      </c>
      <c r="I294" s="296">
        <f t="shared" si="55"/>
        <v>104.86922191149861</v>
      </c>
      <c r="J294" s="296">
        <f t="shared" si="56"/>
        <v>100</v>
      </c>
      <c r="K294" s="113"/>
    </row>
    <row r="295" spans="1:11" hidden="1">
      <c r="A295" s="103"/>
      <c r="B295" s="108" t="s">
        <v>287</v>
      </c>
      <c r="C295" s="103" t="s">
        <v>9</v>
      </c>
      <c r="D295" s="42">
        <v>8267</v>
      </c>
      <c r="E295" s="57">
        <v>10058.980661955577</v>
      </c>
      <c r="F295" s="42"/>
      <c r="G295" s="156">
        <f>+E295</f>
        <v>10058.980661955577</v>
      </c>
      <c r="H295" s="156">
        <f>+G295</f>
        <v>10058.980661955577</v>
      </c>
      <c r="I295" s="57">
        <f t="shared" ref="I295:I297" si="57">+G295/D295*100</f>
        <v>121.67631138206818</v>
      </c>
      <c r="J295" s="57">
        <f t="shared" ref="J295:J297" si="58">+G295/E295*100</f>
        <v>100</v>
      </c>
      <c r="K295" s="42"/>
    </row>
    <row r="296" spans="1:11" hidden="1">
      <c r="A296" s="103"/>
      <c r="B296" s="108" t="s">
        <v>278</v>
      </c>
      <c r="C296" s="103" t="s">
        <v>9</v>
      </c>
      <c r="D296" s="42">
        <v>4100</v>
      </c>
      <c r="E296" s="57">
        <v>4100</v>
      </c>
      <c r="F296" s="42"/>
      <c r="G296" s="156">
        <f t="shared" ref="G296:G297" si="59">+E296</f>
        <v>4100</v>
      </c>
      <c r="H296" s="156">
        <f t="shared" ref="H296:H297" si="60">+G296</f>
        <v>4100</v>
      </c>
      <c r="I296" s="57">
        <f t="shared" si="57"/>
        <v>100</v>
      </c>
      <c r="J296" s="57">
        <f t="shared" si="58"/>
        <v>100</v>
      </c>
      <c r="K296" s="42"/>
    </row>
    <row r="297" spans="1:11" hidden="1">
      <c r="A297" s="115"/>
      <c r="B297" s="108" t="s">
        <v>282</v>
      </c>
      <c r="C297" s="103" t="s">
        <v>9</v>
      </c>
      <c r="D297" s="42">
        <v>4167</v>
      </c>
      <c r="E297" s="43">
        <v>5958.9806619555766</v>
      </c>
      <c r="F297" s="42"/>
      <c r="G297" s="156">
        <f t="shared" si="59"/>
        <v>5958.9806619555766</v>
      </c>
      <c r="H297" s="156">
        <f t="shared" si="60"/>
        <v>5958.9806619555766</v>
      </c>
      <c r="I297" s="57">
        <f t="shared" si="57"/>
        <v>143.00409555928911</v>
      </c>
      <c r="J297" s="57">
        <f t="shared" si="58"/>
        <v>100</v>
      </c>
      <c r="K297" s="42"/>
    </row>
    <row r="298" spans="1:11" s="2" customFormat="1" hidden="1">
      <c r="A298" s="41"/>
      <c r="B298" s="41" t="str">
        <f>UPPER("Dịch vụ vận tải")</f>
        <v>DỊCH VỤ VẬN TẢI</v>
      </c>
      <c r="C298" s="276"/>
      <c r="D298" s="99"/>
      <c r="E298" s="99"/>
      <c r="F298" s="99"/>
      <c r="G298" s="99"/>
      <c r="H298" s="99"/>
      <c r="I298" s="100"/>
      <c r="J298" s="100"/>
      <c r="K298" s="99"/>
    </row>
    <row r="299" spans="1:11" hidden="1">
      <c r="A299" s="98"/>
      <c r="B299" s="119" t="str">
        <f>UPPER("Giá trị sản xuất (Giá CĐ 2010)")</f>
        <v>GIÁ TRỊ SẢN XUẤT (GIÁ CĐ 2010)</v>
      </c>
      <c r="C299" s="277" t="s">
        <v>9</v>
      </c>
      <c r="D299" s="100">
        <v>4139</v>
      </c>
      <c r="E299" s="120">
        <v>4139</v>
      </c>
      <c r="F299" s="99"/>
      <c r="G299" s="150">
        <f>+E299</f>
        <v>4139</v>
      </c>
      <c r="H299" s="150">
        <f>+G299</f>
        <v>4139</v>
      </c>
      <c r="I299" s="100">
        <f t="shared" ref="I299:I301" si="61">+G299/D299*100</f>
        <v>100</v>
      </c>
      <c r="J299" s="100">
        <f t="shared" ref="J299" si="62">+G299/E299*100</f>
        <v>100</v>
      </c>
      <c r="K299" s="42"/>
    </row>
    <row r="300" spans="1:11" s="313" customFormat="1" hidden="1">
      <c r="A300" s="187"/>
      <c r="B300" s="308" t="s">
        <v>288</v>
      </c>
      <c r="C300" s="309" t="str">
        <f>C299</f>
        <v>Tr. đồng</v>
      </c>
      <c r="D300" s="310">
        <v>1096</v>
      </c>
      <c r="E300" s="311">
        <v>1096</v>
      </c>
      <c r="F300" s="312"/>
      <c r="G300" s="310">
        <f>+E300</f>
        <v>1096</v>
      </c>
      <c r="H300" s="310">
        <f>+G300</f>
        <v>1096</v>
      </c>
      <c r="I300" s="310">
        <f t="shared" si="61"/>
        <v>100</v>
      </c>
      <c r="J300" s="310">
        <f t="shared" ref="J300:J301" si="63">+G300/E300*100</f>
        <v>100</v>
      </c>
      <c r="K300" s="312"/>
    </row>
    <row r="301" spans="1:11" s="313" customFormat="1" hidden="1">
      <c r="A301" s="187"/>
      <c r="B301" s="308" t="s">
        <v>289</v>
      </c>
      <c r="C301" s="309" t="str">
        <f>C299</f>
        <v>Tr. đồng</v>
      </c>
      <c r="D301" s="314">
        <f>+E301</f>
        <v>3043</v>
      </c>
      <c r="E301" s="311">
        <v>3043</v>
      </c>
      <c r="F301" s="312"/>
      <c r="G301" s="314">
        <f>+E301</f>
        <v>3043</v>
      </c>
      <c r="H301" s="314">
        <f>+G301</f>
        <v>3043</v>
      </c>
      <c r="I301" s="310">
        <f t="shared" si="61"/>
        <v>100</v>
      </c>
      <c r="J301" s="310">
        <f t="shared" si="63"/>
        <v>100</v>
      </c>
      <c r="K301" s="312"/>
    </row>
    <row r="302" spans="1:11" hidden="1">
      <c r="A302" s="98"/>
      <c r="B302" s="98" t="str">
        <f>UPPER("Sản phẩm chủ yếu")</f>
        <v>SẢN PHẨM CHỦ YẾU</v>
      </c>
      <c r="C302" s="105"/>
      <c r="D302" s="42"/>
      <c r="E302" s="121"/>
      <c r="F302" s="42"/>
      <c r="G302" s="42"/>
      <c r="H302" s="42"/>
      <c r="I302" s="57"/>
      <c r="J302" s="57"/>
      <c r="K302" s="42"/>
    </row>
    <row r="303" spans="1:11" ht="19.5" hidden="1">
      <c r="A303" s="98"/>
      <c r="B303" s="109" t="s">
        <v>290</v>
      </c>
      <c r="C303" s="110"/>
      <c r="D303" s="42"/>
      <c r="E303" s="122"/>
      <c r="F303" s="42"/>
      <c r="G303" s="42"/>
      <c r="H303" s="42"/>
      <c r="I303" s="57"/>
      <c r="J303" s="57"/>
      <c r="K303" s="42"/>
    </row>
    <row r="304" spans="1:11" ht="37.5" hidden="1">
      <c r="A304" s="101"/>
      <c r="B304" s="102" t="s">
        <v>291</v>
      </c>
      <c r="C304" s="191" t="s">
        <v>292</v>
      </c>
      <c r="D304" s="42"/>
      <c r="E304" s="123"/>
      <c r="F304" s="42"/>
      <c r="G304" s="42"/>
      <c r="H304" s="42"/>
      <c r="I304" s="57"/>
      <c r="J304" s="57"/>
      <c r="K304" s="42"/>
    </row>
    <row r="305" spans="1:11" ht="37.5" hidden="1">
      <c r="A305" s="101"/>
      <c r="B305" s="102" t="s">
        <v>293</v>
      </c>
      <c r="C305" s="191" t="s">
        <v>294</v>
      </c>
      <c r="D305" s="156">
        <f>+E305</f>
        <v>4869</v>
      </c>
      <c r="E305" s="122">
        <v>4869</v>
      </c>
      <c r="F305" s="42"/>
      <c r="G305" s="156">
        <f>+E305</f>
        <v>4869</v>
      </c>
      <c r="H305" s="156">
        <f>+G305</f>
        <v>4869</v>
      </c>
      <c r="I305" s="57">
        <f t="shared" ref="I305" si="64">+G305/D305*100</f>
        <v>100</v>
      </c>
      <c r="J305" s="57">
        <f t="shared" ref="J305" si="65">+G305/E305*100</f>
        <v>100</v>
      </c>
      <c r="K305" s="42"/>
    </row>
    <row r="306" spans="1:11" hidden="1">
      <c r="A306" s="98"/>
      <c r="B306" s="109" t="s">
        <v>288</v>
      </c>
      <c r="C306" s="105"/>
      <c r="D306" s="42"/>
      <c r="E306" s="121"/>
      <c r="F306" s="42"/>
      <c r="G306" s="42"/>
      <c r="H306" s="42"/>
      <c r="I306" s="57"/>
      <c r="J306" s="57"/>
      <c r="K306" s="42"/>
    </row>
    <row r="307" spans="1:11" ht="37.5" hidden="1">
      <c r="A307" s="60"/>
      <c r="B307" s="102" t="s">
        <v>295</v>
      </c>
      <c r="C307" s="61" t="s">
        <v>296</v>
      </c>
      <c r="D307" s="42"/>
      <c r="E307" s="121"/>
      <c r="F307" s="42"/>
      <c r="G307" s="165"/>
      <c r="H307" s="165"/>
      <c r="I307" s="57"/>
      <c r="J307" s="57"/>
      <c r="K307" s="42"/>
    </row>
    <row r="308" spans="1:11" ht="37.5" hidden="1">
      <c r="A308" s="101"/>
      <c r="B308" s="102" t="s">
        <v>297</v>
      </c>
      <c r="C308" s="191" t="s">
        <v>298</v>
      </c>
      <c r="D308" s="156">
        <f>+E308</f>
        <v>12174</v>
      </c>
      <c r="E308" s="122">
        <v>12174</v>
      </c>
      <c r="F308" s="42"/>
      <c r="G308" s="156">
        <f>+E308</f>
        <v>12174</v>
      </c>
      <c r="H308" s="156">
        <f>+G308</f>
        <v>12174</v>
      </c>
      <c r="I308" s="57">
        <f t="shared" ref="I308" si="66">+G308/D308*100</f>
        <v>100</v>
      </c>
      <c r="J308" s="57">
        <f t="shared" ref="J308" si="67">+G308/E308*100</f>
        <v>100</v>
      </c>
      <c r="K308" s="42"/>
    </row>
    <row r="309" spans="1:11" s="3" customFormat="1" hidden="1">
      <c r="A309" s="41"/>
      <c r="B309" s="41" t="str">
        <f>UPPER("Phát triển kinh tế tập thể")</f>
        <v>PHÁT TRIỂN KINH TẾ TẬP THỂ</v>
      </c>
      <c r="C309" s="41"/>
      <c r="D309" s="41"/>
      <c r="E309" s="41"/>
      <c r="F309" s="41"/>
      <c r="G309" s="41"/>
      <c r="H309" s="41"/>
      <c r="I309" s="245"/>
      <c r="J309" s="245"/>
      <c r="K309" s="41"/>
    </row>
    <row r="310" spans="1:11" s="2" customFormat="1" hidden="1">
      <c r="A310" s="124"/>
      <c r="B310" s="125" t="str">
        <f>("Tổng số hợp tác xã")</f>
        <v>Tổng số hợp tác xã</v>
      </c>
      <c r="C310" s="126" t="s">
        <v>299</v>
      </c>
      <c r="D310" s="99">
        <v>73</v>
      </c>
      <c r="E310" s="127">
        <v>74</v>
      </c>
      <c r="F310" s="99"/>
      <c r="G310" s="282">
        <f>+E310</f>
        <v>74</v>
      </c>
      <c r="H310" s="282">
        <f>+G310</f>
        <v>74</v>
      </c>
      <c r="I310" s="100">
        <f t="shared" ref="I310:I311" si="68">+G310/D310*100</f>
        <v>101.36986301369863</v>
      </c>
      <c r="J310" s="100">
        <f t="shared" ref="J310:J311" si="69">+G310/E310*100</f>
        <v>100</v>
      </c>
      <c r="K310" s="99"/>
    </row>
    <row r="311" spans="1:11" hidden="1">
      <c r="A311" s="128"/>
      <c r="B311" s="129" t="s">
        <v>300</v>
      </c>
      <c r="C311" s="130" t="s">
        <v>299</v>
      </c>
      <c r="D311" s="42">
        <v>1</v>
      </c>
      <c r="E311" s="131">
        <v>1</v>
      </c>
      <c r="F311" s="42"/>
      <c r="G311" s="239">
        <f>+E311</f>
        <v>1</v>
      </c>
      <c r="H311" s="239">
        <f>+G311</f>
        <v>1</v>
      </c>
      <c r="I311" s="57">
        <f t="shared" si="68"/>
        <v>100</v>
      </c>
      <c r="J311" s="57">
        <f t="shared" si="69"/>
        <v>100</v>
      </c>
      <c r="K311" s="42"/>
    </row>
    <row r="312" spans="1:11" s="2" customFormat="1" hidden="1">
      <c r="A312" s="124"/>
      <c r="B312" s="125" t="str">
        <f>("Số HTX giải thể")</f>
        <v>Số HTX giải thể</v>
      </c>
      <c r="C312" s="126" t="s">
        <v>299</v>
      </c>
      <c r="D312" s="99"/>
      <c r="E312" s="127"/>
      <c r="F312" s="99"/>
      <c r="G312" s="99"/>
      <c r="H312" s="99"/>
      <c r="I312" s="100"/>
      <c r="J312" s="100"/>
      <c r="K312" s="99"/>
    </row>
    <row r="313" spans="1:11" s="2" customFormat="1" hidden="1">
      <c r="A313" s="124"/>
      <c r="B313" s="125" t="str">
        <f>("Tổng số Liên hiệp hợp tác xã")</f>
        <v>Tổng số Liên hiệp hợp tác xã</v>
      </c>
      <c r="C313" s="126" t="s">
        <v>301</v>
      </c>
      <c r="D313" s="99"/>
      <c r="E313" s="127"/>
      <c r="F313" s="99"/>
      <c r="G313" s="99"/>
      <c r="H313" s="99"/>
      <c r="I313" s="100"/>
      <c r="J313" s="100"/>
      <c r="K313" s="99"/>
    </row>
    <row r="314" spans="1:11" hidden="1">
      <c r="A314" s="128"/>
      <c r="B314" s="129" t="s">
        <v>300</v>
      </c>
      <c r="C314" s="132" t="s">
        <v>301</v>
      </c>
      <c r="D314" s="42"/>
      <c r="E314" s="131"/>
      <c r="F314" s="42"/>
      <c r="G314" s="42"/>
      <c r="H314" s="42"/>
      <c r="I314" s="57"/>
      <c r="J314" s="57"/>
      <c r="K314" s="42"/>
    </row>
    <row r="315" spans="1:11" s="2" customFormat="1" hidden="1">
      <c r="A315" s="124"/>
      <c r="B315" s="125" t="str">
        <f>("Tổng số xã viên hợp tác xã")</f>
        <v>Tổng số xã viên hợp tác xã</v>
      </c>
      <c r="C315" s="124" t="s">
        <v>302</v>
      </c>
      <c r="D315" s="100">
        <v>1012</v>
      </c>
      <c r="E315" s="127">
        <v>1030</v>
      </c>
      <c r="F315" s="99"/>
      <c r="G315" s="282">
        <f>+E315</f>
        <v>1030</v>
      </c>
      <c r="H315" s="282">
        <f t="shared" ref="H315:H325" si="70">+G315</f>
        <v>1030</v>
      </c>
      <c r="I315" s="100">
        <f t="shared" ref="I315:I325" si="71">+G315/D315*100</f>
        <v>101.7786561264822</v>
      </c>
      <c r="J315" s="100">
        <f t="shared" ref="J315:J325" si="72">+G315/E315*100</f>
        <v>100</v>
      </c>
      <c r="K315" s="99"/>
    </row>
    <row r="316" spans="1:11" hidden="1">
      <c r="A316" s="133"/>
      <c r="B316" s="129" t="s">
        <v>303</v>
      </c>
      <c r="C316" s="128" t="s">
        <v>302</v>
      </c>
      <c r="D316" s="42">
        <v>8</v>
      </c>
      <c r="E316" s="134">
        <v>10</v>
      </c>
      <c r="F316" s="42"/>
      <c r="G316" s="239">
        <f t="shared" ref="G316:G325" si="73">+E316</f>
        <v>10</v>
      </c>
      <c r="H316" s="239">
        <f t="shared" si="70"/>
        <v>10</v>
      </c>
      <c r="I316" s="57">
        <f t="shared" si="71"/>
        <v>125</v>
      </c>
      <c r="J316" s="57">
        <f t="shared" si="72"/>
        <v>100</v>
      </c>
      <c r="K316" s="42"/>
    </row>
    <row r="317" spans="1:11" s="2" customFormat="1" hidden="1">
      <c r="A317" s="135"/>
      <c r="B317" s="136" t="str">
        <f>("Tổng doanh thu hợp tác xã")</f>
        <v>Tổng doanh thu hợp tác xã</v>
      </c>
      <c r="C317" s="137" t="s">
        <v>243</v>
      </c>
      <c r="D317" s="100">
        <v>36260</v>
      </c>
      <c r="E317" s="127">
        <v>39886</v>
      </c>
      <c r="F317" s="99"/>
      <c r="G317" s="282">
        <f t="shared" si="73"/>
        <v>39886</v>
      </c>
      <c r="H317" s="282">
        <f t="shared" si="70"/>
        <v>39886</v>
      </c>
      <c r="I317" s="100">
        <f t="shared" si="71"/>
        <v>110.00000000000001</v>
      </c>
      <c r="J317" s="100">
        <f t="shared" si="72"/>
        <v>100</v>
      </c>
      <c r="K317" s="99"/>
    </row>
    <row r="318" spans="1:11" hidden="1">
      <c r="A318" s="138"/>
      <c r="B318" s="139" t="s">
        <v>304</v>
      </c>
      <c r="C318" s="140" t="s">
        <v>243</v>
      </c>
      <c r="D318" s="57">
        <v>9750</v>
      </c>
      <c r="E318" s="131">
        <v>10725</v>
      </c>
      <c r="F318" s="42"/>
      <c r="G318" s="282">
        <f t="shared" si="73"/>
        <v>10725</v>
      </c>
      <c r="H318" s="239">
        <f t="shared" si="70"/>
        <v>10725</v>
      </c>
      <c r="I318" s="57">
        <f t="shared" si="71"/>
        <v>110.00000000000001</v>
      </c>
      <c r="J318" s="57">
        <f t="shared" si="72"/>
        <v>100</v>
      </c>
      <c r="K318" s="42"/>
    </row>
    <row r="319" spans="1:11" s="2" customFormat="1" hidden="1">
      <c r="A319" s="135"/>
      <c r="B319" s="136" t="str">
        <f>("Tổng số lãi trước thuế của hợp tác xã")</f>
        <v>Tổng số lãi trước thuế của hợp tác xã</v>
      </c>
      <c r="C319" s="137" t="s">
        <v>243</v>
      </c>
      <c r="D319" s="100">
        <v>12691</v>
      </c>
      <c r="E319" s="127">
        <v>13791</v>
      </c>
      <c r="F319" s="99"/>
      <c r="G319" s="282">
        <f t="shared" si="73"/>
        <v>13791</v>
      </c>
      <c r="H319" s="282">
        <f t="shared" si="70"/>
        <v>13791</v>
      </c>
      <c r="I319" s="100">
        <f t="shared" si="71"/>
        <v>108.66755968796784</v>
      </c>
      <c r="J319" s="100">
        <f t="shared" si="72"/>
        <v>100</v>
      </c>
      <c r="K319" s="99"/>
    </row>
    <row r="320" spans="1:11" s="2" customFormat="1" hidden="1">
      <c r="A320" s="124"/>
      <c r="B320" s="136" t="str">
        <f>("Tổng số cán bộ quản lý hợp tác xã")</f>
        <v>Tổng số cán bộ quản lý hợp tác xã</v>
      </c>
      <c r="C320" s="137" t="s">
        <v>55</v>
      </c>
      <c r="D320" s="99">
        <v>234</v>
      </c>
      <c r="E320" s="141">
        <v>240</v>
      </c>
      <c r="F320" s="99"/>
      <c r="G320" s="282">
        <f t="shared" si="73"/>
        <v>240</v>
      </c>
      <c r="H320" s="282">
        <f t="shared" si="70"/>
        <v>240</v>
      </c>
      <c r="I320" s="100">
        <f t="shared" si="71"/>
        <v>102.56410256410255</v>
      </c>
      <c r="J320" s="100">
        <f t="shared" si="72"/>
        <v>100</v>
      </c>
      <c r="K320" s="99"/>
    </row>
    <row r="321" spans="1:11" hidden="1">
      <c r="A321" s="138"/>
      <c r="B321" s="142" t="s">
        <v>305</v>
      </c>
      <c r="C321" s="143" t="s">
        <v>55</v>
      </c>
      <c r="D321" s="42">
        <v>46</v>
      </c>
      <c r="E321" s="144">
        <v>48</v>
      </c>
      <c r="F321" s="42"/>
      <c r="G321" s="282">
        <f t="shared" si="73"/>
        <v>48</v>
      </c>
      <c r="H321" s="239">
        <f t="shared" si="70"/>
        <v>48</v>
      </c>
      <c r="I321" s="57">
        <f t="shared" si="71"/>
        <v>104.34782608695652</v>
      </c>
      <c r="J321" s="57">
        <f t="shared" si="72"/>
        <v>100</v>
      </c>
      <c r="K321" s="42"/>
    </row>
    <row r="322" spans="1:11" hidden="1">
      <c r="A322" s="143"/>
      <c r="B322" s="145" t="s">
        <v>306</v>
      </c>
      <c r="C322" s="140" t="s">
        <v>55</v>
      </c>
      <c r="D322" s="42">
        <v>12</v>
      </c>
      <c r="E322" s="146">
        <v>13</v>
      </c>
      <c r="F322" s="42"/>
      <c r="G322" s="282">
        <f t="shared" si="73"/>
        <v>13</v>
      </c>
      <c r="H322" s="239">
        <f t="shared" si="70"/>
        <v>13</v>
      </c>
      <c r="I322" s="57">
        <f t="shared" si="71"/>
        <v>108.33333333333333</v>
      </c>
      <c r="J322" s="57">
        <f t="shared" si="72"/>
        <v>100</v>
      </c>
      <c r="K322" s="42"/>
    </row>
    <row r="323" spans="1:11" s="2" customFormat="1" hidden="1">
      <c r="A323" s="135"/>
      <c r="B323" s="136" t="str">
        <f>("Tổng số lao động trong HTX")</f>
        <v>Tổng số lao động trong HTX</v>
      </c>
      <c r="C323" s="137" t="s">
        <v>55</v>
      </c>
      <c r="D323" s="100">
        <v>1012</v>
      </c>
      <c r="E323" s="21">
        <v>1022</v>
      </c>
      <c r="F323" s="99"/>
      <c r="G323" s="282">
        <f t="shared" si="73"/>
        <v>1022</v>
      </c>
      <c r="H323" s="282">
        <f t="shared" si="70"/>
        <v>1022</v>
      </c>
      <c r="I323" s="100">
        <f t="shared" si="71"/>
        <v>100.98814229249011</v>
      </c>
      <c r="J323" s="100">
        <f t="shared" si="72"/>
        <v>100</v>
      </c>
      <c r="K323" s="99"/>
    </row>
    <row r="324" spans="1:11" hidden="1">
      <c r="A324" s="138"/>
      <c r="B324" s="139" t="s">
        <v>307</v>
      </c>
      <c r="C324" s="143" t="s">
        <v>55</v>
      </c>
      <c r="D324" s="57">
        <v>1012</v>
      </c>
      <c r="E324" s="57">
        <v>1022</v>
      </c>
      <c r="F324" s="42"/>
      <c r="G324" s="239">
        <f t="shared" si="73"/>
        <v>1022</v>
      </c>
      <c r="H324" s="239">
        <f t="shared" si="70"/>
        <v>1022</v>
      </c>
      <c r="I324" s="57">
        <f t="shared" si="71"/>
        <v>100.98814229249011</v>
      </c>
      <c r="J324" s="57">
        <f t="shared" si="72"/>
        <v>100</v>
      </c>
      <c r="K324" s="42"/>
    </row>
    <row r="325" spans="1:11" s="2" customFormat="1" hidden="1">
      <c r="A325" s="135"/>
      <c r="B325" s="147" t="str">
        <f>("Thu nhập bình quân một lao động của HTX")</f>
        <v>Thu nhập bình quân một lao động của HTX</v>
      </c>
      <c r="C325" s="124" t="s">
        <v>243</v>
      </c>
      <c r="D325" s="99">
        <v>37</v>
      </c>
      <c r="E325" s="127">
        <v>40</v>
      </c>
      <c r="F325" s="99"/>
      <c r="G325" s="282">
        <f t="shared" si="73"/>
        <v>40</v>
      </c>
      <c r="H325" s="282">
        <f t="shared" si="70"/>
        <v>40</v>
      </c>
      <c r="I325" s="100">
        <f t="shared" si="71"/>
        <v>108.10810810810811</v>
      </c>
      <c r="J325" s="100">
        <f t="shared" si="72"/>
        <v>100</v>
      </c>
      <c r="K325" s="99"/>
    </row>
    <row r="326" spans="1:11" s="3" customFormat="1" hidden="1">
      <c r="A326" s="41"/>
      <c r="B326" s="41" t="str">
        <f>UPPER("Xã hội - Lao động - Giải quyết việc làm")</f>
        <v>XÃ HỘI - LAO ĐỘNG - GIẢI QUYẾT VIỆC LÀM</v>
      </c>
      <c r="C326" s="41"/>
      <c r="D326" s="41"/>
      <c r="E326" s="41"/>
      <c r="F326" s="41"/>
      <c r="G326" s="41"/>
      <c r="H326" s="41"/>
      <c r="I326" s="245"/>
      <c r="J326" s="245"/>
      <c r="K326" s="41"/>
    </row>
    <row r="327" spans="1:11" hidden="1">
      <c r="A327" s="148"/>
      <c r="B327" s="149" t="str">
        <f>UPPER("Xóa đói giảm nghèo")</f>
        <v>XÓA ĐÓI GIẢM NGHÈO</v>
      </c>
      <c r="C327" s="278"/>
      <c r="D327" s="42"/>
      <c r="E327" s="57"/>
      <c r="F327" s="42"/>
      <c r="G327" s="42"/>
      <c r="H327" s="42"/>
      <c r="I327" s="57"/>
      <c r="J327" s="57"/>
      <c r="K327" s="42"/>
    </row>
    <row r="328" spans="1:11" s="2" customFormat="1" hidden="1">
      <c r="A328" s="91"/>
      <c r="B328" s="92" t="s">
        <v>309</v>
      </c>
      <c r="C328" s="91" t="s">
        <v>75</v>
      </c>
      <c r="D328" s="100">
        <v>13210</v>
      </c>
      <c r="E328" s="100">
        <v>13450</v>
      </c>
      <c r="F328" s="100"/>
      <c r="G328" s="100">
        <v>13110</v>
      </c>
      <c r="H328" s="100">
        <v>13350</v>
      </c>
      <c r="I328" s="100">
        <f>+G328/D328*100</f>
        <v>99.242997728993188</v>
      </c>
      <c r="J328" s="100">
        <f>+G328/E328*100</f>
        <v>97.472118959107817</v>
      </c>
      <c r="K328" s="99"/>
    </row>
    <row r="329" spans="1:11" s="2" customFormat="1" hidden="1">
      <c r="A329" s="91"/>
      <c r="B329" s="92" t="s">
        <v>310</v>
      </c>
      <c r="C329" s="91" t="s">
        <v>75</v>
      </c>
      <c r="D329" s="100">
        <v>2170</v>
      </c>
      <c r="E329" s="100">
        <v>1991</v>
      </c>
      <c r="F329" s="100"/>
      <c r="G329" s="100">
        <v>4397</v>
      </c>
      <c r="H329" s="100">
        <v>3958</v>
      </c>
      <c r="I329" s="100">
        <f>+G329/D329*100</f>
        <v>202.62672811059906</v>
      </c>
      <c r="J329" s="100">
        <f>+G329/E329*100</f>
        <v>220.84379708689102</v>
      </c>
      <c r="K329" s="99"/>
    </row>
    <row r="330" spans="1:11" s="2" customFormat="1" hidden="1">
      <c r="A330" s="91"/>
      <c r="B330" s="92" t="s">
        <v>311</v>
      </c>
      <c r="C330" s="91" t="s">
        <v>24</v>
      </c>
      <c r="D330" s="151">
        <v>16.43</v>
      </c>
      <c r="E330" s="151">
        <v>14.802973977695167</v>
      </c>
      <c r="F330" s="151"/>
      <c r="G330" s="151">
        <v>34</v>
      </c>
      <c r="H330" s="151">
        <v>30</v>
      </c>
      <c r="I330" s="100">
        <f>+G330/D330*100</f>
        <v>206.93852708460136</v>
      </c>
      <c r="J330" s="100">
        <f>+G330/E330*100</f>
        <v>229.68357609241585</v>
      </c>
      <c r="K330" s="99"/>
    </row>
    <row r="331" spans="1:11" ht="37.5" hidden="1">
      <c r="A331" s="69"/>
      <c r="B331" s="152" t="s">
        <v>312</v>
      </c>
      <c r="C331" s="69" t="s">
        <v>24</v>
      </c>
      <c r="D331" s="116"/>
      <c r="E331" s="116">
        <v>17.53</v>
      </c>
      <c r="F331" s="116"/>
      <c r="G331" s="116">
        <v>92.52</v>
      </c>
      <c r="H331" s="116">
        <v>90</v>
      </c>
      <c r="I331" s="57"/>
      <c r="J331" s="57">
        <f t="shared" ref="J331:J345" si="74">+G331/E331*100</f>
        <v>527.78094694808897</v>
      </c>
      <c r="K331" s="42"/>
    </row>
    <row r="332" spans="1:11" s="2" customFormat="1" hidden="1">
      <c r="A332" s="91"/>
      <c r="B332" s="92" t="s">
        <v>313</v>
      </c>
      <c r="C332" s="91" t="s">
        <v>24</v>
      </c>
      <c r="D332" s="151">
        <v>3.89</v>
      </c>
      <c r="E332" s="151">
        <v>2.42</v>
      </c>
      <c r="F332" s="151"/>
      <c r="G332" s="151">
        <v>4.3</v>
      </c>
      <c r="H332" s="151">
        <v>4.3</v>
      </c>
      <c r="I332" s="100">
        <f t="shared" ref="I332:I345" si="75">+G332/D332*100</f>
        <v>110.53984575835474</v>
      </c>
      <c r="J332" s="100">
        <f t="shared" si="74"/>
        <v>177.68595041322314</v>
      </c>
      <c r="K332" s="99"/>
    </row>
    <row r="333" spans="1:11" hidden="1">
      <c r="A333" s="61"/>
      <c r="B333" s="152" t="s">
        <v>314</v>
      </c>
      <c r="C333" s="61"/>
      <c r="D333" s="116"/>
      <c r="E333" s="116">
        <v>2.48</v>
      </c>
      <c r="F333" s="116"/>
      <c r="G333" s="116">
        <v>2.5</v>
      </c>
      <c r="H333" s="116">
        <v>2.7</v>
      </c>
      <c r="I333" s="57"/>
      <c r="J333" s="57">
        <f t="shared" si="74"/>
        <v>100.80645161290323</v>
      </c>
      <c r="K333" s="42"/>
    </row>
    <row r="334" spans="1:11" hidden="1">
      <c r="A334" s="153"/>
      <c r="B334" s="154" t="s">
        <v>315</v>
      </c>
      <c r="C334" s="153"/>
      <c r="D334" s="116"/>
      <c r="E334" s="116">
        <v>2.42</v>
      </c>
      <c r="F334" s="116"/>
      <c r="G334" s="116"/>
      <c r="H334" s="116"/>
      <c r="I334" s="57"/>
      <c r="J334" s="57">
        <f t="shared" si="74"/>
        <v>0</v>
      </c>
      <c r="K334" s="42"/>
    </row>
    <row r="335" spans="1:11" s="2" customFormat="1" hidden="1">
      <c r="A335" s="91"/>
      <c r="B335" s="92" t="s">
        <v>316</v>
      </c>
      <c r="C335" s="91" t="s">
        <v>75</v>
      </c>
      <c r="D335" s="100">
        <v>307</v>
      </c>
      <c r="E335" s="100">
        <v>381</v>
      </c>
      <c r="F335" s="100"/>
      <c r="G335" s="100">
        <v>524</v>
      </c>
      <c r="H335" s="100">
        <v>534</v>
      </c>
      <c r="I335" s="100">
        <f t="shared" si="75"/>
        <v>170.68403908794789</v>
      </c>
      <c r="J335" s="100">
        <f t="shared" si="74"/>
        <v>137.53280839895012</v>
      </c>
      <c r="K335" s="99"/>
    </row>
    <row r="336" spans="1:11" s="2" customFormat="1" hidden="1">
      <c r="A336" s="91"/>
      <c r="B336" s="92" t="s">
        <v>317</v>
      </c>
      <c r="C336" s="91" t="s">
        <v>75</v>
      </c>
      <c r="D336" s="100"/>
      <c r="E336" s="100">
        <v>767</v>
      </c>
      <c r="F336" s="100"/>
      <c r="G336" s="100">
        <v>1175</v>
      </c>
      <c r="H336" s="100">
        <v>1210</v>
      </c>
      <c r="I336" s="100"/>
      <c r="J336" s="100">
        <f t="shared" si="74"/>
        <v>153.19426336375489</v>
      </c>
      <c r="K336" s="99"/>
    </row>
    <row r="337" spans="1:11" s="2" customFormat="1" hidden="1">
      <c r="A337" s="91"/>
      <c r="B337" s="92" t="s">
        <v>318</v>
      </c>
      <c r="C337" s="91" t="s">
        <v>75</v>
      </c>
      <c r="D337" s="100">
        <v>57</v>
      </c>
      <c r="E337" s="100">
        <v>61</v>
      </c>
      <c r="F337" s="100"/>
      <c r="G337" s="100">
        <v>129</v>
      </c>
      <c r="H337" s="100">
        <v>95</v>
      </c>
      <c r="I337" s="100">
        <f t="shared" si="75"/>
        <v>226.31578947368419</v>
      </c>
      <c r="J337" s="100">
        <f t="shared" si="74"/>
        <v>211.47540983606555</v>
      </c>
      <c r="K337" s="99"/>
    </row>
    <row r="338" spans="1:11" s="2" customFormat="1" hidden="1">
      <c r="A338" s="91"/>
      <c r="B338" s="92" t="s">
        <v>319</v>
      </c>
      <c r="C338" s="91" t="s">
        <v>24</v>
      </c>
      <c r="D338" s="151"/>
      <c r="E338" s="151">
        <v>5.7026022304832713</v>
      </c>
      <c r="F338" s="151"/>
      <c r="G338" s="151">
        <v>8.35</v>
      </c>
      <c r="H338" s="151">
        <v>8.9600000000000009</v>
      </c>
      <c r="I338" s="100"/>
      <c r="J338" s="100">
        <f t="shared" si="74"/>
        <v>146.42438070404171</v>
      </c>
      <c r="K338" s="99"/>
    </row>
    <row r="339" spans="1:11" hidden="1">
      <c r="A339" s="61"/>
      <c r="B339" s="60" t="s">
        <v>320</v>
      </c>
      <c r="C339" s="61" t="s">
        <v>75</v>
      </c>
      <c r="D339" s="42"/>
      <c r="E339" s="57">
        <v>3</v>
      </c>
      <c r="F339" s="42"/>
      <c r="G339" s="42"/>
      <c r="H339" s="42"/>
      <c r="I339" s="100" t="e">
        <f t="shared" si="75"/>
        <v>#DIV/0!</v>
      </c>
      <c r="J339" s="100">
        <f t="shared" si="74"/>
        <v>0</v>
      </c>
      <c r="K339" s="42"/>
    </row>
    <row r="340" spans="1:11" hidden="1">
      <c r="A340" s="61"/>
      <c r="B340" s="60" t="s">
        <v>316</v>
      </c>
      <c r="C340" s="61" t="s">
        <v>75</v>
      </c>
      <c r="D340" s="42"/>
      <c r="E340" s="57">
        <v>442</v>
      </c>
      <c r="F340" s="42"/>
      <c r="G340" s="42"/>
      <c r="H340" s="42"/>
      <c r="I340" s="100" t="e">
        <f t="shared" si="75"/>
        <v>#DIV/0!</v>
      </c>
      <c r="J340" s="100">
        <f t="shared" si="74"/>
        <v>0</v>
      </c>
      <c r="K340" s="42"/>
    </row>
    <row r="341" spans="1:11" hidden="1">
      <c r="A341" s="61"/>
      <c r="B341" s="60" t="s">
        <v>321</v>
      </c>
      <c r="C341" s="61" t="s">
        <v>75</v>
      </c>
      <c r="D341" s="42"/>
      <c r="E341" s="57">
        <v>396.3</v>
      </c>
      <c r="F341" s="42"/>
      <c r="G341" s="42"/>
      <c r="H341" s="42"/>
      <c r="I341" s="100" t="e">
        <f t="shared" si="75"/>
        <v>#DIV/0!</v>
      </c>
      <c r="J341" s="100">
        <f t="shared" si="74"/>
        <v>0</v>
      </c>
      <c r="K341" s="42"/>
    </row>
    <row r="342" spans="1:11" hidden="1">
      <c r="A342" s="61"/>
      <c r="B342" s="60" t="s">
        <v>322</v>
      </c>
      <c r="C342" s="61" t="s">
        <v>75</v>
      </c>
      <c r="D342" s="42"/>
      <c r="E342" s="57"/>
      <c r="F342" s="42"/>
      <c r="G342" s="42"/>
      <c r="H342" s="42"/>
      <c r="I342" s="100" t="e">
        <f t="shared" si="75"/>
        <v>#DIV/0!</v>
      </c>
      <c r="J342" s="100" t="e">
        <f t="shared" si="74"/>
        <v>#DIV/0!</v>
      </c>
      <c r="K342" s="42"/>
    </row>
    <row r="343" spans="1:11" hidden="1">
      <c r="A343" s="61"/>
      <c r="B343" s="60" t="s">
        <v>323</v>
      </c>
      <c r="C343" s="61" t="s">
        <v>75</v>
      </c>
      <c r="D343" s="42"/>
      <c r="E343" s="57"/>
      <c r="F343" s="42"/>
      <c r="G343" s="42"/>
      <c r="H343" s="42"/>
      <c r="I343" s="100" t="e">
        <f t="shared" si="75"/>
        <v>#DIV/0!</v>
      </c>
      <c r="J343" s="100" t="e">
        <f t="shared" si="74"/>
        <v>#DIV/0!</v>
      </c>
      <c r="K343" s="42"/>
    </row>
    <row r="344" spans="1:11" hidden="1">
      <c r="A344" s="61"/>
      <c r="B344" s="60" t="s">
        <v>324</v>
      </c>
      <c r="C344" s="61" t="s">
        <v>24</v>
      </c>
      <c r="D344" s="42"/>
      <c r="E344" s="57">
        <v>3.5</v>
      </c>
      <c r="F344" s="42"/>
      <c r="G344" s="42"/>
      <c r="H344" s="42"/>
      <c r="I344" s="100" t="e">
        <f t="shared" si="75"/>
        <v>#DIV/0!</v>
      </c>
      <c r="J344" s="100">
        <f t="shared" si="74"/>
        <v>0</v>
      </c>
      <c r="K344" s="42"/>
    </row>
    <row r="345" spans="1:11" hidden="1">
      <c r="A345" s="61"/>
      <c r="B345" s="60" t="s">
        <v>325</v>
      </c>
      <c r="C345" s="61" t="s">
        <v>75</v>
      </c>
      <c r="D345" s="42"/>
      <c r="E345" s="57">
        <v>57</v>
      </c>
      <c r="F345" s="42"/>
      <c r="G345" s="42"/>
      <c r="H345" s="42"/>
      <c r="I345" s="100" t="e">
        <f t="shared" si="75"/>
        <v>#DIV/0!</v>
      </c>
      <c r="J345" s="100">
        <f t="shared" si="74"/>
        <v>0</v>
      </c>
      <c r="K345" s="42"/>
    </row>
    <row r="346" spans="1:11" hidden="1">
      <c r="A346" s="91"/>
      <c r="B346" s="92" t="str">
        <f>UPPER("Cung cấp các dịch vụ CSHT thiết yếu ")</f>
        <v xml:space="preserve">CUNG CẤP CÁC DỊCH VỤ CSHT THIẾT YẾU </v>
      </c>
      <c r="C346" s="91"/>
      <c r="D346" s="42"/>
      <c r="E346" s="57"/>
      <c r="F346" s="42"/>
      <c r="G346" s="42"/>
      <c r="H346" s="42"/>
      <c r="I346" s="57"/>
      <c r="J346" s="57"/>
      <c r="K346" s="42"/>
    </row>
    <row r="347" spans="1:11" hidden="1">
      <c r="A347" s="61"/>
      <c r="B347" s="60" t="s">
        <v>326</v>
      </c>
      <c r="C347" s="61" t="s">
        <v>134</v>
      </c>
      <c r="D347" s="42">
        <v>12</v>
      </c>
      <c r="E347" s="57">
        <v>12</v>
      </c>
      <c r="F347" s="42"/>
      <c r="G347" s="156">
        <f>+E347</f>
        <v>12</v>
      </c>
      <c r="H347" s="156">
        <f>+G347</f>
        <v>12</v>
      </c>
      <c r="I347" s="57">
        <f t="shared" ref="I347:I361" si="76">+G347/D347*100</f>
        <v>100</v>
      </c>
      <c r="J347" s="57">
        <f t="shared" ref="J347:J362" si="77">+G347/E347*100</f>
        <v>100</v>
      </c>
      <c r="K347" s="42"/>
    </row>
    <row r="348" spans="1:11" hidden="1">
      <c r="A348" s="61"/>
      <c r="B348" s="60" t="s">
        <v>327</v>
      </c>
      <c r="C348" s="61" t="s">
        <v>72</v>
      </c>
      <c r="D348" s="42">
        <v>11</v>
      </c>
      <c r="E348" s="57">
        <v>11</v>
      </c>
      <c r="F348" s="42"/>
      <c r="G348" s="156">
        <f t="shared" ref="G348:G362" si="78">+E348</f>
        <v>11</v>
      </c>
      <c r="H348" s="156">
        <f>+G348</f>
        <v>11</v>
      </c>
      <c r="I348" s="57">
        <f t="shared" si="76"/>
        <v>100</v>
      </c>
      <c r="J348" s="57">
        <f t="shared" si="77"/>
        <v>100</v>
      </c>
      <c r="K348" s="42"/>
    </row>
    <row r="349" spans="1:11" hidden="1">
      <c r="A349" s="61"/>
      <c r="B349" s="152" t="s">
        <v>328</v>
      </c>
      <c r="C349" s="69" t="s">
        <v>72</v>
      </c>
      <c r="D349" s="42">
        <v>7</v>
      </c>
      <c r="E349" s="57">
        <v>6</v>
      </c>
      <c r="F349" s="42"/>
      <c r="G349" s="156">
        <f t="shared" si="78"/>
        <v>6</v>
      </c>
      <c r="H349" s="156">
        <f>+G349</f>
        <v>6</v>
      </c>
      <c r="I349" s="57">
        <f t="shared" si="76"/>
        <v>85.714285714285708</v>
      </c>
      <c r="J349" s="57">
        <f t="shared" si="77"/>
        <v>100</v>
      </c>
      <c r="K349" s="42"/>
    </row>
    <row r="350" spans="1:11" hidden="1">
      <c r="A350" s="61"/>
      <c r="B350" s="60" t="s">
        <v>329</v>
      </c>
      <c r="C350" s="61" t="s">
        <v>330</v>
      </c>
      <c r="D350" s="42">
        <v>8</v>
      </c>
      <c r="E350" s="57">
        <v>6</v>
      </c>
      <c r="F350" s="42"/>
      <c r="G350" s="156">
        <f t="shared" si="78"/>
        <v>6</v>
      </c>
      <c r="H350" s="42"/>
      <c r="I350" s="57">
        <f t="shared" si="76"/>
        <v>75</v>
      </c>
      <c r="J350" s="57">
        <f t="shared" si="77"/>
        <v>100</v>
      </c>
      <c r="K350" s="42"/>
    </row>
    <row r="351" spans="1:11" hidden="1">
      <c r="A351" s="61"/>
      <c r="B351" s="60" t="s">
        <v>71</v>
      </c>
      <c r="C351" s="61" t="s">
        <v>72</v>
      </c>
      <c r="D351" s="42">
        <v>11</v>
      </c>
      <c r="E351" s="57">
        <v>11</v>
      </c>
      <c r="F351" s="42"/>
      <c r="G351" s="156">
        <f t="shared" si="78"/>
        <v>11</v>
      </c>
      <c r="H351" s="156">
        <f>+G351</f>
        <v>11</v>
      </c>
      <c r="I351" s="57">
        <f t="shared" si="76"/>
        <v>100</v>
      </c>
      <c r="J351" s="57">
        <f t="shared" si="77"/>
        <v>100</v>
      </c>
      <c r="K351" s="42"/>
    </row>
    <row r="352" spans="1:11" hidden="1">
      <c r="A352" s="61"/>
      <c r="B352" s="60" t="s">
        <v>331</v>
      </c>
      <c r="C352" s="61" t="s">
        <v>24</v>
      </c>
      <c r="D352" s="42">
        <v>100</v>
      </c>
      <c r="E352" s="57">
        <v>100</v>
      </c>
      <c r="F352" s="42"/>
      <c r="G352" s="156">
        <f t="shared" si="78"/>
        <v>100</v>
      </c>
      <c r="H352" s="156">
        <f>+G352</f>
        <v>100</v>
      </c>
      <c r="I352" s="57">
        <f t="shared" si="76"/>
        <v>100</v>
      </c>
      <c r="J352" s="57">
        <f t="shared" si="77"/>
        <v>100</v>
      </c>
      <c r="K352" s="42"/>
    </row>
    <row r="353" spans="1:11" hidden="1">
      <c r="A353" s="61"/>
      <c r="B353" s="60" t="s">
        <v>332</v>
      </c>
      <c r="C353" s="61" t="s">
        <v>72</v>
      </c>
      <c r="D353" s="42">
        <v>11</v>
      </c>
      <c r="E353" s="57">
        <v>11</v>
      </c>
      <c r="F353" s="42"/>
      <c r="G353" s="156">
        <f t="shared" si="78"/>
        <v>11</v>
      </c>
      <c r="H353" s="156">
        <f t="shared" ref="H353:H355" si="79">+G353</f>
        <v>11</v>
      </c>
      <c r="I353" s="57">
        <f t="shared" si="76"/>
        <v>100</v>
      </c>
      <c r="J353" s="57">
        <f t="shared" si="77"/>
        <v>100</v>
      </c>
      <c r="K353" s="42"/>
    </row>
    <row r="354" spans="1:11" hidden="1">
      <c r="A354" s="61"/>
      <c r="B354" s="60" t="s">
        <v>332</v>
      </c>
      <c r="C354" s="61" t="s">
        <v>24</v>
      </c>
      <c r="D354" s="42">
        <v>100</v>
      </c>
      <c r="E354" s="57">
        <v>100</v>
      </c>
      <c r="F354" s="42"/>
      <c r="G354" s="156">
        <f t="shared" si="78"/>
        <v>100</v>
      </c>
      <c r="H354" s="156">
        <f t="shared" si="79"/>
        <v>100</v>
      </c>
      <c r="I354" s="57">
        <f t="shared" si="76"/>
        <v>100</v>
      </c>
      <c r="J354" s="57">
        <f t="shared" si="77"/>
        <v>100</v>
      </c>
      <c r="K354" s="42"/>
    </row>
    <row r="355" spans="1:11" hidden="1">
      <c r="A355" s="61"/>
      <c r="B355" s="60" t="s">
        <v>333</v>
      </c>
      <c r="C355" s="61" t="s">
        <v>24</v>
      </c>
      <c r="D355" s="42">
        <v>100</v>
      </c>
      <c r="E355" s="57">
        <v>100</v>
      </c>
      <c r="F355" s="42"/>
      <c r="G355" s="156">
        <f t="shared" si="78"/>
        <v>100</v>
      </c>
      <c r="H355" s="156">
        <f t="shared" si="79"/>
        <v>100</v>
      </c>
      <c r="I355" s="57">
        <f t="shared" si="76"/>
        <v>100</v>
      </c>
      <c r="J355" s="57">
        <f t="shared" si="77"/>
        <v>100</v>
      </c>
      <c r="K355" s="42"/>
    </row>
    <row r="356" spans="1:11" hidden="1">
      <c r="A356" s="61"/>
      <c r="B356" s="60" t="s">
        <v>334</v>
      </c>
      <c r="C356" s="61" t="s">
        <v>24</v>
      </c>
      <c r="D356" s="42">
        <v>96</v>
      </c>
      <c r="E356" s="57">
        <v>97</v>
      </c>
      <c r="F356" s="42"/>
      <c r="G356" s="156">
        <f t="shared" si="78"/>
        <v>97</v>
      </c>
      <c r="H356" s="156">
        <v>98</v>
      </c>
      <c r="I356" s="57">
        <f t="shared" si="76"/>
        <v>101.04166666666667</v>
      </c>
      <c r="J356" s="57">
        <f t="shared" si="77"/>
        <v>100</v>
      </c>
      <c r="K356" s="42"/>
    </row>
    <row r="357" spans="1:11" hidden="1">
      <c r="A357" s="61"/>
      <c r="B357" s="60" t="s">
        <v>335</v>
      </c>
      <c r="C357" s="61" t="s">
        <v>72</v>
      </c>
      <c r="D357" s="42">
        <v>12</v>
      </c>
      <c r="E357" s="57">
        <v>12</v>
      </c>
      <c r="F357" s="42"/>
      <c r="G357" s="156">
        <f t="shared" si="78"/>
        <v>12</v>
      </c>
      <c r="H357" s="42">
        <v>12</v>
      </c>
      <c r="I357" s="57">
        <f t="shared" si="76"/>
        <v>100</v>
      </c>
      <c r="J357" s="57">
        <f t="shared" si="77"/>
        <v>100</v>
      </c>
      <c r="K357" s="42"/>
    </row>
    <row r="358" spans="1:11" hidden="1">
      <c r="A358" s="61"/>
      <c r="B358" s="60" t="s">
        <v>336</v>
      </c>
      <c r="C358" s="61" t="s">
        <v>24</v>
      </c>
      <c r="D358" s="42">
        <v>100</v>
      </c>
      <c r="E358" s="57">
        <v>100</v>
      </c>
      <c r="F358" s="42"/>
      <c r="G358" s="156">
        <f t="shared" si="78"/>
        <v>100</v>
      </c>
      <c r="H358" s="42">
        <v>100</v>
      </c>
      <c r="I358" s="57">
        <f t="shared" si="76"/>
        <v>100</v>
      </c>
      <c r="J358" s="57">
        <f t="shared" si="77"/>
        <v>100</v>
      </c>
      <c r="K358" s="42"/>
    </row>
    <row r="359" spans="1:11" hidden="1">
      <c r="A359" s="61"/>
      <c r="B359" s="60" t="s">
        <v>337</v>
      </c>
      <c r="C359" s="61" t="s">
        <v>134</v>
      </c>
      <c r="D359" s="42">
        <v>12</v>
      </c>
      <c r="E359" s="57">
        <v>12</v>
      </c>
      <c r="F359" s="42"/>
      <c r="G359" s="156">
        <f t="shared" si="78"/>
        <v>12</v>
      </c>
      <c r="H359" s="42">
        <v>12</v>
      </c>
      <c r="I359" s="57">
        <f t="shared" si="76"/>
        <v>100</v>
      </c>
      <c r="J359" s="57">
        <f t="shared" si="77"/>
        <v>100</v>
      </c>
      <c r="K359" s="42"/>
    </row>
    <row r="360" spans="1:11" hidden="1">
      <c r="A360" s="61"/>
      <c r="B360" s="60" t="s">
        <v>338</v>
      </c>
      <c r="C360" s="61" t="s">
        <v>75</v>
      </c>
      <c r="D360" s="42"/>
      <c r="E360" s="57">
        <v>12710</v>
      </c>
      <c r="F360" s="42"/>
      <c r="G360" s="156">
        <f t="shared" si="78"/>
        <v>12710</v>
      </c>
      <c r="H360" s="302">
        <v>12750</v>
      </c>
      <c r="I360" s="57"/>
      <c r="J360" s="57">
        <f t="shared" si="77"/>
        <v>100</v>
      </c>
      <c r="K360" s="42"/>
    </row>
    <row r="361" spans="1:11" hidden="1">
      <c r="A361" s="61"/>
      <c r="B361" s="60" t="s">
        <v>339</v>
      </c>
      <c r="C361" s="61" t="s">
        <v>24</v>
      </c>
      <c r="D361" s="42">
        <v>92</v>
      </c>
      <c r="E361" s="57">
        <v>97</v>
      </c>
      <c r="F361" s="42"/>
      <c r="G361" s="156">
        <f t="shared" si="78"/>
        <v>97</v>
      </c>
      <c r="H361" s="301">
        <v>98</v>
      </c>
      <c r="I361" s="57">
        <f t="shared" si="76"/>
        <v>105.43478260869566</v>
      </c>
      <c r="J361" s="57">
        <f t="shared" si="77"/>
        <v>100</v>
      </c>
      <c r="K361" s="42"/>
    </row>
    <row r="362" spans="1:11" hidden="1">
      <c r="A362" s="61"/>
      <c r="B362" s="60" t="s">
        <v>340</v>
      </c>
      <c r="C362" s="61" t="s">
        <v>24</v>
      </c>
      <c r="D362" s="42"/>
      <c r="E362" s="57">
        <v>88</v>
      </c>
      <c r="F362" s="42"/>
      <c r="G362" s="156">
        <f t="shared" si="78"/>
        <v>88</v>
      </c>
      <c r="H362" s="301">
        <v>91</v>
      </c>
      <c r="I362" s="57"/>
      <c r="J362" s="57">
        <f t="shared" si="77"/>
        <v>100</v>
      </c>
      <c r="K362" s="42"/>
    </row>
    <row r="363" spans="1:11" hidden="1">
      <c r="A363" s="91"/>
      <c r="B363" s="92" t="str">
        <f>UPPER("Tạo việc làm")</f>
        <v>TẠO VIỆC LÀM</v>
      </c>
      <c r="C363" s="91"/>
      <c r="D363" s="42"/>
      <c r="E363" s="57"/>
      <c r="F363" s="42"/>
      <c r="G363" s="42"/>
      <c r="H363" s="42"/>
      <c r="I363" s="57"/>
      <c r="J363" s="57"/>
      <c r="K363" s="42"/>
    </row>
    <row r="364" spans="1:11" s="2" customFormat="1" hidden="1">
      <c r="A364" s="91"/>
      <c r="B364" s="155" t="s">
        <v>592</v>
      </c>
      <c r="C364" s="91" t="s">
        <v>55</v>
      </c>
      <c r="D364" s="100">
        <v>37888</v>
      </c>
      <c r="E364" s="100">
        <v>39205</v>
      </c>
      <c r="F364" s="100"/>
      <c r="G364" s="100">
        <v>39205</v>
      </c>
      <c r="H364" s="100">
        <v>40522</v>
      </c>
      <c r="I364" s="100">
        <f>+G364/D364*100</f>
        <v>103.47603462837837</v>
      </c>
      <c r="J364" s="100">
        <f>+G364/E364*100</f>
        <v>100</v>
      </c>
      <c r="K364" s="99"/>
    </row>
    <row r="365" spans="1:11" hidden="1">
      <c r="A365" s="61"/>
      <c r="B365" s="60" t="s">
        <v>341</v>
      </c>
      <c r="C365" s="61" t="s">
        <v>24</v>
      </c>
      <c r="D365" s="57">
        <f>+D364/D421*100</f>
        <v>59.865063439144237</v>
      </c>
      <c r="E365" s="57">
        <v>60.68</v>
      </c>
      <c r="F365" s="57"/>
      <c r="G365" s="57">
        <v>61</v>
      </c>
      <c r="H365" s="57">
        <f>+H364/H421*100</f>
        <v>61.510671240778414</v>
      </c>
      <c r="I365" s="100"/>
      <c r="J365" s="100">
        <f t="shared" ref="J365:J393" si="80">+G365/E365*100</f>
        <v>100.5273566249176</v>
      </c>
      <c r="K365" s="42"/>
    </row>
    <row r="366" spans="1:11" hidden="1">
      <c r="A366" s="61"/>
      <c r="B366" s="60" t="s">
        <v>342</v>
      </c>
      <c r="C366" s="61" t="s">
        <v>55</v>
      </c>
      <c r="D366" s="57">
        <f>+D367+D368</f>
        <v>37888</v>
      </c>
      <c r="E366" s="57">
        <f t="shared" ref="E366:H366" si="81">+E367+E368</f>
        <v>39205</v>
      </c>
      <c r="F366" s="57">
        <f t="shared" si="81"/>
        <v>0</v>
      </c>
      <c r="G366" s="57">
        <f t="shared" si="81"/>
        <v>39205</v>
      </c>
      <c r="H366" s="57">
        <f t="shared" si="81"/>
        <v>40522</v>
      </c>
      <c r="I366" s="57">
        <f t="shared" ref="I366:I393" si="82">+G366/D366*100</f>
        <v>103.47603462837837</v>
      </c>
      <c r="J366" s="57">
        <f t="shared" si="80"/>
        <v>100</v>
      </c>
      <c r="K366" s="42"/>
    </row>
    <row r="367" spans="1:11" hidden="1">
      <c r="A367" s="61"/>
      <c r="B367" s="60" t="s">
        <v>343</v>
      </c>
      <c r="C367" s="61" t="s">
        <v>55</v>
      </c>
      <c r="D367" s="42">
        <v>3861</v>
      </c>
      <c r="E367" s="57">
        <v>4116</v>
      </c>
      <c r="F367" s="42"/>
      <c r="G367" s="156">
        <f>+E367</f>
        <v>4116</v>
      </c>
      <c r="H367" s="57">
        <v>4371</v>
      </c>
      <c r="I367" s="57">
        <f t="shared" si="82"/>
        <v>106.6045066045066</v>
      </c>
      <c r="J367" s="57">
        <f t="shared" si="80"/>
        <v>100</v>
      </c>
      <c r="K367" s="42"/>
    </row>
    <row r="368" spans="1:11" hidden="1">
      <c r="A368" s="61"/>
      <c r="B368" s="60" t="s">
        <v>344</v>
      </c>
      <c r="C368" s="61" t="s">
        <v>55</v>
      </c>
      <c r="D368" s="42">
        <v>34027</v>
      </c>
      <c r="E368" s="57">
        <v>35089</v>
      </c>
      <c r="F368" s="42"/>
      <c r="G368" s="156">
        <f>+E368</f>
        <v>35089</v>
      </c>
      <c r="H368" s="57">
        <v>36151</v>
      </c>
      <c r="I368" s="57">
        <f t="shared" si="82"/>
        <v>103.1210509301437</v>
      </c>
      <c r="J368" s="57">
        <f t="shared" si="80"/>
        <v>100</v>
      </c>
      <c r="K368" s="42"/>
    </row>
    <row r="369" spans="1:11" s="2" customFormat="1" ht="37.5" hidden="1">
      <c r="A369" s="91"/>
      <c r="B369" s="155" t="s">
        <v>345</v>
      </c>
      <c r="C369" s="91" t="s">
        <v>55</v>
      </c>
      <c r="D369" s="100">
        <v>35236</v>
      </c>
      <c r="E369" s="100">
        <v>38795</v>
      </c>
      <c r="F369" s="99"/>
      <c r="G369" s="150">
        <f>+E369</f>
        <v>38795</v>
      </c>
      <c r="H369" s="100">
        <v>38755</v>
      </c>
      <c r="I369" s="100">
        <f t="shared" si="82"/>
        <v>110.1004654330798</v>
      </c>
      <c r="J369" s="100">
        <f t="shared" si="80"/>
        <v>100</v>
      </c>
      <c r="K369" s="99"/>
    </row>
    <row r="370" spans="1:11" s="4" customFormat="1" hidden="1">
      <c r="A370" s="69"/>
      <c r="B370" s="152" t="s">
        <v>346</v>
      </c>
      <c r="C370" s="69"/>
      <c r="D370" s="65"/>
      <c r="E370" s="157"/>
      <c r="F370" s="65"/>
      <c r="G370" s="65"/>
      <c r="H370" s="65"/>
      <c r="I370" s="100"/>
      <c r="J370" s="100"/>
      <c r="K370" s="65"/>
    </row>
    <row r="371" spans="1:11" s="4" customFormat="1" hidden="1">
      <c r="A371" s="69"/>
      <c r="B371" s="152" t="s">
        <v>347</v>
      </c>
      <c r="C371" s="69" t="s">
        <v>24</v>
      </c>
      <c r="D371" s="65">
        <v>86.8</v>
      </c>
      <c r="E371" s="158">
        <v>86.6</v>
      </c>
      <c r="F371" s="65"/>
      <c r="G371" s="65">
        <v>86.6</v>
      </c>
      <c r="H371" s="65">
        <v>86.45</v>
      </c>
      <c r="I371" s="157">
        <f t="shared" si="82"/>
        <v>99.769585253456214</v>
      </c>
      <c r="J371" s="157">
        <f t="shared" si="80"/>
        <v>100</v>
      </c>
      <c r="K371" s="65"/>
    </row>
    <row r="372" spans="1:11" s="4" customFormat="1" hidden="1">
      <c r="A372" s="69"/>
      <c r="B372" s="152" t="s">
        <v>348</v>
      </c>
      <c r="C372" s="69" t="s">
        <v>24</v>
      </c>
      <c r="D372" s="65">
        <v>3.7</v>
      </c>
      <c r="E372" s="68">
        <v>3.75</v>
      </c>
      <c r="F372" s="65"/>
      <c r="G372" s="65">
        <v>3.75</v>
      </c>
      <c r="H372" s="65">
        <v>3.8</v>
      </c>
      <c r="I372" s="157">
        <f t="shared" si="82"/>
        <v>101.35135135135134</v>
      </c>
      <c r="J372" s="157">
        <f t="shared" si="80"/>
        <v>100</v>
      </c>
      <c r="K372" s="65"/>
    </row>
    <row r="373" spans="1:11" s="4" customFormat="1" hidden="1">
      <c r="A373" s="69"/>
      <c r="B373" s="152" t="s">
        <v>349</v>
      </c>
      <c r="C373" s="69" t="s">
        <v>24</v>
      </c>
      <c r="D373" s="65">
        <v>9.5</v>
      </c>
      <c r="E373" s="68">
        <v>9.65</v>
      </c>
      <c r="F373" s="65"/>
      <c r="G373" s="65">
        <v>9.65</v>
      </c>
      <c r="H373" s="65">
        <v>9.75</v>
      </c>
      <c r="I373" s="157">
        <f t="shared" si="82"/>
        <v>101.57894736842105</v>
      </c>
      <c r="J373" s="157">
        <f t="shared" si="80"/>
        <v>100</v>
      </c>
      <c r="K373" s="65"/>
    </row>
    <row r="374" spans="1:11" s="2" customFormat="1" ht="37.5" hidden="1">
      <c r="A374" s="91"/>
      <c r="B374" s="155" t="s">
        <v>350</v>
      </c>
      <c r="C374" s="91" t="s">
        <v>24</v>
      </c>
      <c r="D374" s="99">
        <v>36</v>
      </c>
      <c r="E374" s="100">
        <v>37</v>
      </c>
      <c r="F374" s="99"/>
      <c r="G374" s="99">
        <v>37</v>
      </c>
      <c r="H374" s="99">
        <v>37</v>
      </c>
      <c r="I374" s="100">
        <f t="shared" si="82"/>
        <v>102.77777777777777</v>
      </c>
      <c r="J374" s="100">
        <f t="shared" si="80"/>
        <v>100</v>
      </c>
      <c r="K374" s="99"/>
    </row>
    <row r="375" spans="1:11" s="4" customFormat="1" hidden="1">
      <c r="A375" s="69"/>
      <c r="B375" s="152" t="s">
        <v>351</v>
      </c>
      <c r="C375" s="69"/>
      <c r="D375" s="65"/>
      <c r="E375" s="157"/>
      <c r="F375" s="65"/>
      <c r="G375" s="65"/>
      <c r="H375" s="65"/>
      <c r="I375" s="100"/>
      <c r="J375" s="100"/>
      <c r="K375" s="65"/>
    </row>
    <row r="376" spans="1:11" s="2" customFormat="1" hidden="1">
      <c r="A376" s="91"/>
      <c r="B376" s="155" t="s">
        <v>352</v>
      </c>
      <c r="C376" s="91" t="s">
        <v>55</v>
      </c>
      <c r="D376" s="100">
        <v>1113</v>
      </c>
      <c r="E376" s="100">
        <v>1100</v>
      </c>
      <c r="F376" s="100"/>
      <c r="G376" s="100">
        <v>1100</v>
      </c>
      <c r="H376" s="100">
        <f>+G376</f>
        <v>1100</v>
      </c>
      <c r="I376" s="100">
        <f t="shared" si="82"/>
        <v>98.83198562443846</v>
      </c>
      <c r="J376" s="100">
        <f t="shared" si="80"/>
        <v>100</v>
      </c>
      <c r="K376" s="99"/>
    </row>
    <row r="377" spans="1:11" s="4" customFormat="1" hidden="1">
      <c r="A377" s="69"/>
      <c r="B377" s="70" t="s">
        <v>584</v>
      </c>
      <c r="C377" s="69" t="s">
        <v>55</v>
      </c>
      <c r="D377" s="65">
        <v>600</v>
      </c>
      <c r="E377" s="157">
        <v>564</v>
      </c>
      <c r="F377" s="65"/>
      <c r="G377" s="65"/>
      <c r="H377" s="65"/>
      <c r="I377" s="100">
        <f t="shared" si="82"/>
        <v>0</v>
      </c>
      <c r="J377" s="100">
        <f t="shared" si="80"/>
        <v>0</v>
      </c>
      <c r="K377" s="65"/>
    </row>
    <row r="378" spans="1:11" ht="37.5" hidden="1">
      <c r="A378" s="61"/>
      <c r="B378" s="102" t="s">
        <v>353</v>
      </c>
      <c r="C378" s="61" t="s">
        <v>24</v>
      </c>
      <c r="D378" s="42"/>
      <c r="E378" s="57">
        <v>1</v>
      </c>
      <c r="F378" s="42"/>
      <c r="G378" s="42"/>
      <c r="H378" s="42"/>
      <c r="I378" s="100" t="e">
        <f t="shared" si="82"/>
        <v>#DIV/0!</v>
      </c>
      <c r="J378" s="100">
        <f t="shared" si="80"/>
        <v>0</v>
      </c>
      <c r="K378" s="42"/>
    </row>
    <row r="379" spans="1:11" hidden="1">
      <c r="A379" s="61"/>
      <c r="B379" s="60" t="s">
        <v>354</v>
      </c>
      <c r="C379" s="61" t="s">
        <v>24</v>
      </c>
      <c r="D379" s="42"/>
      <c r="E379" s="57">
        <v>34</v>
      </c>
      <c r="F379" s="42"/>
      <c r="G379" s="42"/>
      <c r="H379" s="42"/>
      <c r="I379" s="100" t="e">
        <f t="shared" si="82"/>
        <v>#DIV/0!</v>
      </c>
      <c r="J379" s="100">
        <f t="shared" si="80"/>
        <v>0</v>
      </c>
      <c r="K379" s="42"/>
    </row>
    <row r="380" spans="1:11" ht="37.5" hidden="1">
      <c r="A380" s="61"/>
      <c r="B380" s="102" t="s">
        <v>355</v>
      </c>
      <c r="C380" s="61" t="s">
        <v>24</v>
      </c>
      <c r="D380" s="42"/>
      <c r="E380" s="57">
        <v>75</v>
      </c>
      <c r="F380" s="42"/>
      <c r="G380" s="42"/>
      <c r="H380" s="42"/>
      <c r="I380" s="100" t="e">
        <f t="shared" si="82"/>
        <v>#DIV/0!</v>
      </c>
      <c r="J380" s="100">
        <f t="shared" si="80"/>
        <v>0</v>
      </c>
      <c r="K380" s="42"/>
    </row>
    <row r="381" spans="1:11" ht="37.5" hidden="1">
      <c r="A381" s="61"/>
      <c r="B381" s="102" t="s">
        <v>356</v>
      </c>
      <c r="C381" s="61" t="s">
        <v>24</v>
      </c>
      <c r="D381" s="42"/>
      <c r="E381" s="57">
        <v>72</v>
      </c>
      <c r="F381" s="42"/>
      <c r="G381" s="42"/>
      <c r="H381" s="42"/>
      <c r="I381" s="100" t="e">
        <f t="shared" si="82"/>
        <v>#DIV/0!</v>
      </c>
      <c r="J381" s="100">
        <f t="shared" si="80"/>
        <v>0</v>
      </c>
      <c r="K381" s="42"/>
    </row>
    <row r="382" spans="1:11" s="2" customFormat="1" hidden="1">
      <c r="A382" s="91"/>
      <c r="B382" s="92" t="s">
        <v>357</v>
      </c>
      <c r="C382" s="91" t="s">
        <v>55</v>
      </c>
      <c r="D382" s="99"/>
      <c r="E382" s="100"/>
      <c r="F382" s="99"/>
      <c r="G382" s="99"/>
      <c r="H382" s="99"/>
      <c r="I382" s="100"/>
      <c r="J382" s="100"/>
      <c r="K382" s="99"/>
    </row>
    <row r="383" spans="1:11" s="4" customFormat="1" hidden="1">
      <c r="A383" s="69"/>
      <c r="B383" s="70" t="s">
        <v>77</v>
      </c>
      <c r="C383" s="69" t="s">
        <v>55</v>
      </c>
      <c r="D383" s="65">
        <v>7</v>
      </c>
      <c r="E383" s="157">
        <v>15</v>
      </c>
      <c r="F383" s="65"/>
      <c r="G383" s="65">
        <v>15</v>
      </c>
      <c r="H383" s="65">
        <v>10</v>
      </c>
      <c r="I383" s="157">
        <f t="shared" si="82"/>
        <v>214.28571428571428</v>
      </c>
      <c r="J383" s="157">
        <f t="shared" si="80"/>
        <v>100</v>
      </c>
      <c r="K383" s="65"/>
    </row>
    <row r="384" spans="1:11" hidden="1">
      <c r="A384" s="91"/>
      <c r="B384" s="92" t="str">
        <f>UPPER("Đào tạo nghề mới trong năm")</f>
        <v>ĐÀO TẠO NGHỀ MỚI TRONG NĂM</v>
      </c>
      <c r="C384" s="91"/>
      <c r="D384" s="42"/>
      <c r="E384" s="57"/>
      <c r="F384" s="42"/>
      <c r="G384" s="42"/>
      <c r="H384" s="42"/>
      <c r="I384" s="157"/>
      <c r="J384" s="100"/>
      <c r="K384" s="42"/>
    </row>
    <row r="385" spans="1:11" hidden="1">
      <c r="A385" s="61"/>
      <c r="B385" s="60" t="s">
        <v>358</v>
      </c>
      <c r="C385" s="61" t="s">
        <v>55</v>
      </c>
      <c r="D385" s="42">
        <v>503</v>
      </c>
      <c r="E385" s="57">
        <v>990</v>
      </c>
      <c r="F385" s="42"/>
      <c r="G385" s="42">
        <v>990</v>
      </c>
      <c r="H385" s="42">
        <v>990</v>
      </c>
      <c r="I385" s="157">
        <f t="shared" si="82"/>
        <v>196.81908548707753</v>
      </c>
      <c r="J385" s="157">
        <f t="shared" si="80"/>
        <v>100</v>
      </c>
      <c r="K385" s="42"/>
    </row>
    <row r="386" spans="1:11" hidden="1">
      <c r="A386" s="61"/>
      <c r="B386" s="70" t="s">
        <v>78</v>
      </c>
      <c r="C386" s="61" t="s">
        <v>55</v>
      </c>
      <c r="D386" s="42"/>
      <c r="E386" s="57"/>
      <c r="F386" s="42"/>
      <c r="G386" s="42"/>
      <c r="H386" s="42"/>
      <c r="I386" s="100"/>
      <c r="J386" s="100"/>
      <c r="K386" s="42"/>
    </row>
    <row r="387" spans="1:11" ht="37.5" hidden="1">
      <c r="A387" s="61"/>
      <c r="B387" s="102" t="s">
        <v>359</v>
      </c>
      <c r="C387" s="61" t="s">
        <v>55</v>
      </c>
      <c r="D387" s="42">
        <v>503</v>
      </c>
      <c r="E387" s="57">
        <v>990</v>
      </c>
      <c r="F387" s="42"/>
      <c r="G387" s="42">
        <v>990</v>
      </c>
      <c r="H387" s="42">
        <v>990</v>
      </c>
      <c r="I387" s="57">
        <f t="shared" si="82"/>
        <v>196.81908548707753</v>
      </c>
      <c r="J387" s="57">
        <f t="shared" si="80"/>
        <v>100</v>
      </c>
      <c r="K387" s="42"/>
    </row>
    <row r="388" spans="1:11" hidden="1">
      <c r="A388" s="91"/>
      <c r="B388" s="92" t="str">
        <f>UPPER("Trật tự an toàn xã hội")</f>
        <v>TRẬT TỰ AN TOÀN XÃ HỘI</v>
      </c>
      <c r="C388" s="91"/>
      <c r="D388" s="42"/>
      <c r="E388" s="57"/>
      <c r="F388" s="42"/>
      <c r="G388" s="42"/>
      <c r="H388" s="42"/>
      <c r="I388" s="100"/>
      <c r="J388" s="100"/>
      <c r="K388" s="42"/>
    </row>
    <row r="389" spans="1:11" hidden="1">
      <c r="A389" s="61"/>
      <c r="B389" s="60" t="s">
        <v>360</v>
      </c>
      <c r="C389" s="61" t="s">
        <v>55</v>
      </c>
      <c r="D389" s="42"/>
      <c r="E389" s="57"/>
      <c r="F389" s="42"/>
      <c r="G389" s="42"/>
      <c r="H389" s="42"/>
      <c r="I389" s="100"/>
      <c r="J389" s="100"/>
      <c r="K389" s="42"/>
    </row>
    <row r="390" spans="1:11" hidden="1">
      <c r="A390" s="61"/>
      <c r="B390" s="60" t="s">
        <v>361</v>
      </c>
      <c r="C390" s="61" t="s">
        <v>55</v>
      </c>
      <c r="D390" s="42">
        <v>55</v>
      </c>
      <c r="E390" s="57">
        <v>65</v>
      </c>
      <c r="F390" s="42"/>
      <c r="G390" s="42">
        <v>24</v>
      </c>
      <c r="H390" s="42">
        <v>50</v>
      </c>
      <c r="I390" s="100"/>
      <c r="J390" s="57">
        <f t="shared" ref="J390:J391" si="83">+G390/E390*100</f>
        <v>36.923076923076927</v>
      </c>
      <c r="K390" s="42"/>
    </row>
    <row r="391" spans="1:11" hidden="1">
      <c r="A391" s="61"/>
      <c r="B391" s="60" t="s">
        <v>362</v>
      </c>
      <c r="C391" s="61" t="s">
        <v>55</v>
      </c>
      <c r="D391" s="42"/>
      <c r="E391" s="57">
        <v>15</v>
      </c>
      <c r="F391" s="42"/>
      <c r="G391" s="42">
        <v>15</v>
      </c>
      <c r="H391" s="42">
        <v>10</v>
      </c>
      <c r="I391" s="100"/>
      <c r="J391" s="57">
        <f t="shared" si="83"/>
        <v>100</v>
      </c>
      <c r="K391" s="42"/>
    </row>
    <row r="392" spans="1:11" hidden="1">
      <c r="A392" s="61"/>
      <c r="B392" s="60" t="s">
        <v>363</v>
      </c>
      <c r="C392" s="61" t="s">
        <v>55</v>
      </c>
      <c r="D392" s="42"/>
      <c r="E392" s="57"/>
      <c r="F392" s="42"/>
      <c r="G392" s="42"/>
      <c r="H392" s="42"/>
      <c r="I392" s="100"/>
      <c r="J392" s="100"/>
      <c r="K392" s="42"/>
    </row>
    <row r="393" spans="1:11" hidden="1">
      <c r="A393" s="61"/>
      <c r="B393" s="60" t="s">
        <v>364</v>
      </c>
      <c r="C393" s="61" t="s">
        <v>55</v>
      </c>
      <c r="D393" s="42">
        <v>45</v>
      </c>
      <c r="E393" s="57">
        <v>50</v>
      </c>
      <c r="F393" s="42"/>
      <c r="G393" s="42">
        <v>9</v>
      </c>
      <c r="H393" s="42">
        <v>40</v>
      </c>
      <c r="I393" s="57">
        <f t="shared" si="82"/>
        <v>20</v>
      </c>
      <c r="J393" s="57">
        <f t="shared" si="80"/>
        <v>18</v>
      </c>
      <c r="K393" s="42"/>
    </row>
    <row r="394" spans="1:11" ht="37.5" hidden="1">
      <c r="A394" s="93"/>
      <c r="B394" s="159" t="s">
        <v>365</v>
      </c>
      <c r="C394" s="160" t="s">
        <v>366</v>
      </c>
      <c r="D394" s="42"/>
      <c r="E394" s="57"/>
      <c r="F394" s="42"/>
      <c r="G394" s="42"/>
      <c r="H394" s="42"/>
      <c r="I394" s="100"/>
      <c r="J394" s="57"/>
      <c r="K394" s="42"/>
    </row>
    <row r="395" spans="1:11" hidden="1">
      <c r="A395" s="93"/>
      <c r="B395" s="94" t="s">
        <v>593</v>
      </c>
      <c r="C395" s="160" t="s">
        <v>367</v>
      </c>
      <c r="D395" s="42"/>
      <c r="E395" s="57"/>
      <c r="F395" s="42"/>
      <c r="G395" s="42"/>
      <c r="H395" s="42"/>
      <c r="I395" s="100"/>
      <c r="J395" s="57"/>
      <c r="K395" s="42"/>
    </row>
    <row r="396" spans="1:11" ht="37.5" hidden="1">
      <c r="A396" s="93"/>
      <c r="B396" s="94" t="s">
        <v>368</v>
      </c>
      <c r="C396" s="95" t="s">
        <v>367</v>
      </c>
      <c r="D396" s="42"/>
      <c r="E396" s="57"/>
      <c r="F396" s="42"/>
      <c r="G396" s="42"/>
      <c r="H396" s="42"/>
      <c r="I396" s="100"/>
      <c r="J396" s="57"/>
      <c r="K396" s="42"/>
    </row>
    <row r="397" spans="1:11" hidden="1">
      <c r="A397" s="97"/>
      <c r="B397" s="155" t="str">
        <f>UPPER("Trẻ em")</f>
        <v>TRẺ EM</v>
      </c>
      <c r="C397" s="279"/>
      <c r="D397" s="42"/>
      <c r="E397" s="57"/>
      <c r="F397" s="42"/>
      <c r="G397" s="42"/>
      <c r="H397" s="42"/>
      <c r="I397" s="57"/>
      <c r="J397" s="57"/>
      <c r="K397" s="42"/>
    </row>
    <row r="398" spans="1:11" s="7" customFormat="1" ht="37.5" hidden="1">
      <c r="A398" s="97"/>
      <c r="B398" s="161" t="s">
        <v>594</v>
      </c>
      <c r="C398" s="97" t="s">
        <v>72</v>
      </c>
      <c r="D398" s="162">
        <v>6</v>
      </c>
      <c r="E398" s="163">
        <v>6</v>
      </c>
      <c r="F398" s="162"/>
      <c r="G398" s="162">
        <v>6</v>
      </c>
      <c r="H398" s="162">
        <v>6</v>
      </c>
      <c r="I398" s="163">
        <f>+G398/D398*100</f>
        <v>100</v>
      </c>
      <c r="J398" s="163">
        <f>+G398/E398*100</f>
        <v>100</v>
      </c>
      <c r="K398" s="162"/>
    </row>
    <row r="399" spans="1:11" ht="37.5" hidden="1">
      <c r="A399" s="94"/>
      <c r="B399" s="102" t="s">
        <v>370</v>
      </c>
      <c r="C399" s="160" t="s">
        <v>24</v>
      </c>
      <c r="D399" s="164">
        <v>50</v>
      </c>
      <c r="E399" s="165">
        <v>50</v>
      </c>
      <c r="F399" s="164"/>
      <c r="G399" s="164">
        <v>50</v>
      </c>
      <c r="H399" s="164">
        <v>50</v>
      </c>
      <c r="I399" s="165">
        <f t="shared" ref="I399:I400" si="84">+G399/D399*100</f>
        <v>100</v>
      </c>
      <c r="J399" s="165">
        <f t="shared" ref="J399:J400" si="85">+G399/E399*100</f>
        <v>100</v>
      </c>
      <c r="K399" s="164"/>
    </row>
    <row r="400" spans="1:11" s="7" customFormat="1" ht="37.5" hidden="1">
      <c r="A400" s="97"/>
      <c r="B400" s="161" t="s">
        <v>371</v>
      </c>
      <c r="C400" s="97" t="s">
        <v>24</v>
      </c>
      <c r="D400" s="162">
        <v>53</v>
      </c>
      <c r="E400" s="163">
        <v>53</v>
      </c>
      <c r="F400" s="162"/>
      <c r="G400" s="162">
        <v>53</v>
      </c>
      <c r="H400" s="162">
        <v>53</v>
      </c>
      <c r="I400" s="163">
        <f t="shared" si="84"/>
        <v>100</v>
      </c>
      <c r="J400" s="163">
        <f t="shared" si="85"/>
        <v>100</v>
      </c>
      <c r="K400" s="162"/>
    </row>
    <row r="401" spans="1:11" s="3" customFormat="1" hidden="1">
      <c r="A401" s="41"/>
      <c r="B401" s="41" t="str">
        <f>UPPER("Môi trường")</f>
        <v>MÔI TRƯỜNG</v>
      </c>
      <c r="C401" s="41"/>
      <c r="D401" s="41"/>
      <c r="E401" s="41"/>
      <c r="F401" s="41"/>
      <c r="G401" s="41"/>
      <c r="H401" s="41"/>
      <c r="I401" s="245"/>
      <c r="J401" s="245"/>
      <c r="K401" s="41"/>
    </row>
    <row r="402" spans="1:11" s="2" customFormat="1" hidden="1">
      <c r="A402" s="91"/>
      <c r="B402" s="92" t="s">
        <v>91</v>
      </c>
      <c r="C402" s="91" t="s">
        <v>24</v>
      </c>
      <c r="D402" s="99">
        <v>97</v>
      </c>
      <c r="E402" s="99">
        <v>97</v>
      </c>
      <c r="F402" s="99"/>
      <c r="G402" s="99">
        <v>97</v>
      </c>
      <c r="H402" s="99">
        <v>98</v>
      </c>
      <c r="I402" s="100">
        <f t="shared" ref="I402:I403" si="86">+G402/D402*100</f>
        <v>100</v>
      </c>
      <c r="J402" s="100">
        <f t="shared" ref="J402:J403" si="87">+G402/E402*100</f>
        <v>100</v>
      </c>
      <c r="K402" s="99"/>
    </row>
    <row r="403" spans="1:11" s="2" customFormat="1" ht="37.5" hidden="1">
      <c r="A403" s="137"/>
      <c r="B403" s="136" t="s">
        <v>107</v>
      </c>
      <c r="C403" s="137" t="s">
        <v>24</v>
      </c>
      <c r="D403" s="99">
        <v>100</v>
      </c>
      <c r="E403" s="99">
        <v>100</v>
      </c>
      <c r="F403" s="99"/>
      <c r="G403" s="99">
        <v>100</v>
      </c>
      <c r="H403" s="99">
        <v>100</v>
      </c>
      <c r="I403" s="100">
        <f t="shared" si="86"/>
        <v>100</v>
      </c>
      <c r="J403" s="100">
        <f t="shared" si="87"/>
        <v>100</v>
      </c>
      <c r="K403" s="99"/>
    </row>
    <row r="404" spans="1:11" s="2" customFormat="1" hidden="1">
      <c r="A404" s="137"/>
      <c r="B404" s="166" t="s">
        <v>372</v>
      </c>
      <c r="C404" s="91" t="s">
        <v>75</v>
      </c>
      <c r="D404" s="99"/>
      <c r="E404" s="167">
        <v>12820.5</v>
      </c>
      <c r="F404" s="99"/>
      <c r="G404" s="99"/>
      <c r="H404" s="99"/>
      <c r="I404" s="100"/>
      <c r="J404" s="100"/>
      <c r="K404" s="99"/>
    </row>
    <row r="405" spans="1:11" s="2" customFormat="1" hidden="1">
      <c r="A405" s="137"/>
      <c r="B405" s="14" t="s">
        <v>373</v>
      </c>
      <c r="C405" s="137" t="s">
        <v>24</v>
      </c>
      <c r="D405" s="99">
        <v>98</v>
      </c>
      <c r="E405" s="99">
        <v>98</v>
      </c>
      <c r="F405" s="99"/>
      <c r="G405" s="99">
        <v>98</v>
      </c>
      <c r="H405" s="99">
        <v>99</v>
      </c>
      <c r="I405" s="100">
        <f t="shared" ref="I405" si="88">+G405/D405*100</f>
        <v>100</v>
      </c>
      <c r="J405" s="100">
        <f t="shared" ref="J405" si="89">+G405/E405*100</f>
        <v>100</v>
      </c>
      <c r="K405" s="99"/>
    </row>
    <row r="406" spans="1:11" s="2" customFormat="1" ht="19.5" hidden="1">
      <c r="A406" s="137"/>
      <c r="B406" s="168" t="s">
        <v>374</v>
      </c>
      <c r="C406" s="137"/>
      <c r="D406" s="99"/>
      <c r="E406" s="99"/>
      <c r="F406" s="99"/>
      <c r="G406" s="99"/>
      <c r="H406" s="99"/>
      <c r="I406" s="100"/>
      <c r="J406" s="100"/>
      <c r="K406" s="99"/>
    </row>
    <row r="407" spans="1:11" hidden="1">
      <c r="A407" s="140"/>
      <c r="B407" s="297" t="s">
        <v>375</v>
      </c>
      <c r="C407" s="140" t="s">
        <v>24</v>
      </c>
      <c r="D407" s="42"/>
      <c r="E407" s="42">
        <v>98</v>
      </c>
      <c r="F407" s="42"/>
      <c r="G407" s="42"/>
      <c r="H407" s="42"/>
      <c r="I407" s="57"/>
      <c r="J407" s="57"/>
      <c r="K407" s="42"/>
    </row>
    <row r="408" spans="1:11" hidden="1">
      <c r="A408" s="140"/>
      <c r="B408" s="297" t="s">
        <v>376</v>
      </c>
      <c r="C408" s="140" t="s">
        <v>24</v>
      </c>
      <c r="D408" s="42"/>
      <c r="E408" s="42">
        <v>89</v>
      </c>
      <c r="F408" s="42"/>
      <c r="G408" s="42"/>
      <c r="H408" s="42"/>
      <c r="I408" s="57"/>
      <c r="J408" s="57"/>
      <c r="K408" s="42"/>
    </row>
    <row r="409" spans="1:11" s="2" customFormat="1" hidden="1">
      <c r="A409" s="137"/>
      <c r="B409" s="14" t="s">
        <v>602</v>
      </c>
      <c r="C409" s="137" t="s">
        <v>24</v>
      </c>
      <c r="D409" s="99">
        <v>89</v>
      </c>
      <c r="E409" s="99">
        <v>90</v>
      </c>
      <c r="F409" s="99"/>
      <c r="G409" s="99">
        <v>90</v>
      </c>
      <c r="H409" s="99">
        <v>91</v>
      </c>
      <c r="I409" s="100">
        <f t="shared" ref="I409" si="90">+G409/D409*100</f>
        <v>101.12359550561798</v>
      </c>
      <c r="J409" s="100">
        <f t="shared" ref="J409" si="91">+G409/E409*100</f>
        <v>100</v>
      </c>
      <c r="K409" s="99"/>
    </row>
    <row r="410" spans="1:11" s="2" customFormat="1" hidden="1">
      <c r="A410" s="137"/>
      <c r="B410" s="136" t="s">
        <v>377</v>
      </c>
      <c r="C410" s="137" t="s">
        <v>378</v>
      </c>
      <c r="D410" s="99"/>
      <c r="E410" s="99"/>
      <c r="F410" s="99"/>
      <c r="G410" s="99"/>
      <c r="H410" s="99"/>
      <c r="I410" s="100"/>
      <c r="J410" s="100"/>
      <c r="K410" s="99"/>
    </row>
    <row r="411" spans="1:11" s="2" customFormat="1" ht="37.5" hidden="1">
      <c r="A411" s="137"/>
      <c r="B411" s="136" t="s">
        <v>379</v>
      </c>
      <c r="C411" s="137" t="s">
        <v>378</v>
      </c>
      <c r="D411" s="99"/>
      <c r="E411" s="99"/>
      <c r="F411" s="99"/>
      <c r="G411" s="99"/>
      <c r="H411" s="99"/>
      <c r="I411" s="100"/>
      <c r="J411" s="100"/>
      <c r="K411" s="99"/>
    </row>
    <row r="412" spans="1:11" s="2" customFormat="1" ht="37.5" hidden="1">
      <c r="A412" s="137"/>
      <c r="B412" s="169" t="s">
        <v>380</v>
      </c>
      <c r="C412" s="137" t="s">
        <v>24</v>
      </c>
      <c r="D412" s="99"/>
      <c r="E412" s="99"/>
      <c r="F412" s="99"/>
      <c r="G412" s="99"/>
      <c r="H412" s="99"/>
      <c r="I412" s="100"/>
      <c r="J412" s="100"/>
      <c r="K412" s="99"/>
    </row>
    <row r="413" spans="1:11" s="2" customFormat="1" ht="37.5" hidden="1">
      <c r="A413" s="137"/>
      <c r="B413" s="170" t="s">
        <v>381</v>
      </c>
      <c r="C413" s="137"/>
      <c r="D413" s="99">
        <v>649</v>
      </c>
      <c r="E413" s="99">
        <v>53</v>
      </c>
      <c r="F413" s="99"/>
      <c r="G413" s="99">
        <v>821</v>
      </c>
      <c r="H413" s="99">
        <v>100</v>
      </c>
      <c r="I413" s="100">
        <f t="shared" ref="I413" si="92">+G413/D413*100</f>
        <v>126.50231124807397</v>
      </c>
      <c r="J413" s="100">
        <f t="shared" ref="J413" si="93">+G413/E413*100</f>
        <v>1549.056603773585</v>
      </c>
      <c r="K413" s="99"/>
    </row>
    <row r="414" spans="1:11" hidden="1">
      <c r="A414" s="140"/>
      <c r="B414" s="60" t="s">
        <v>382</v>
      </c>
      <c r="C414" s="61" t="s">
        <v>383</v>
      </c>
      <c r="D414" s="42">
        <v>591</v>
      </c>
      <c r="E414" s="42">
        <v>50</v>
      </c>
      <c r="F414" s="42"/>
      <c r="G414" s="42">
        <v>821</v>
      </c>
      <c r="H414" s="42"/>
      <c r="I414" s="57"/>
      <c r="J414" s="57"/>
      <c r="K414" s="42"/>
    </row>
    <row r="415" spans="1:11" hidden="1">
      <c r="A415" s="140"/>
      <c r="B415" s="60" t="s">
        <v>384</v>
      </c>
      <c r="C415" s="140" t="s">
        <v>383</v>
      </c>
      <c r="D415" s="42">
        <v>58</v>
      </c>
      <c r="E415" s="42">
        <v>3</v>
      </c>
      <c r="F415" s="42"/>
      <c r="G415" s="42"/>
      <c r="H415" s="42"/>
      <c r="I415" s="57"/>
      <c r="J415" s="57"/>
      <c r="K415" s="42"/>
    </row>
    <row r="416" spans="1:11" s="2" customFormat="1" ht="37.5" hidden="1">
      <c r="A416" s="137"/>
      <c r="B416" s="170" t="s">
        <v>385</v>
      </c>
      <c r="C416" s="137"/>
      <c r="D416" s="162">
        <v>93.2</v>
      </c>
      <c r="E416" s="162">
        <v>100</v>
      </c>
      <c r="F416" s="162"/>
      <c r="G416" s="162">
        <v>93.24</v>
      </c>
      <c r="H416" s="162">
        <v>100</v>
      </c>
      <c r="I416" s="163">
        <f t="shared" ref="I416:I418" si="94">+G416/D416*100</f>
        <v>100.0429184549356</v>
      </c>
      <c r="J416" s="163">
        <f t="shared" ref="J416:J418" si="95">+G416/E416*100</f>
        <v>93.24</v>
      </c>
      <c r="K416" s="162"/>
    </row>
    <row r="417" spans="1:11" hidden="1">
      <c r="A417" s="140"/>
      <c r="B417" s="60" t="s">
        <v>382</v>
      </c>
      <c r="C417" s="140" t="s">
        <v>24</v>
      </c>
      <c r="D417" s="164">
        <v>93.21</v>
      </c>
      <c r="E417" s="164">
        <v>100</v>
      </c>
      <c r="F417" s="164"/>
      <c r="G417" s="164">
        <v>93.25</v>
      </c>
      <c r="H417" s="164">
        <v>100</v>
      </c>
      <c r="I417" s="165">
        <f t="shared" si="94"/>
        <v>100.04291385044523</v>
      </c>
      <c r="J417" s="165">
        <f t="shared" si="95"/>
        <v>93.25</v>
      </c>
      <c r="K417" s="164"/>
    </row>
    <row r="418" spans="1:11" hidden="1">
      <c r="A418" s="140"/>
      <c r="B418" s="60" t="s">
        <v>384</v>
      </c>
      <c r="C418" s="140" t="s">
        <v>24</v>
      </c>
      <c r="D418" s="164">
        <v>91.96</v>
      </c>
      <c r="E418" s="164">
        <v>100</v>
      </c>
      <c r="F418" s="164"/>
      <c r="G418" s="164">
        <v>91.96</v>
      </c>
      <c r="H418" s="164">
        <v>100</v>
      </c>
      <c r="I418" s="165">
        <f t="shared" si="94"/>
        <v>100</v>
      </c>
      <c r="J418" s="165">
        <f t="shared" si="95"/>
        <v>91.96</v>
      </c>
      <c r="K418" s="164"/>
    </row>
    <row r="419" spans="1:11" s="3" customFormat="1" hidden="1">
      <c r="A419" s="41"/>
      <c r="B419" s="41" t="str">
        <f>UPPER("Dân số - Gia đình - Trẻ em")</f>
        <v>DÂN SỐ - GIA ĐÌNH - TRẺ EM</v>
      </c>
      <c r="C419" s="41"/>
      <c r="D419" s="41"/>
      <c r="E419" s="41"/>
      <c r="F419" s="41"/>
      <c r="G419" s="41"/>
      <c r="H419" s="41"/>
      <c r="I419" s="245"/>
      <c r="J419" s="245"/>
      <c r="K419" s="41"/>
    </row>
    <row r="420" spans="1:11" hidden="1">
      <c r="A420" s="105"/>
      <c r="B420" s="109" t="s">
        <v>386</v>
      </c>
      <c r="C420" s="61"/>
      <c r="D420" s="42"/>
      <c r="E420" s="60"/>
      <c r="F420" s="42"/>
      <c r="G420" s="42"/>
      <c r="H420" s="42"/>
      <c r="I420" s="57"/>
      <c r="J420" s="57"/>
      <c r="K420" s="42"/>
    </row>
    <row r="421" spans="1:11" hidden="1">
      <c r="A421" s="103"/>
      <c r="B421" s="108" t="s">
        <v>54</v>
      </c>
      <c r="C421" s="103" t="s">
        <v>55</v>
      </c>
      <c r="D421" s="165">
        <v>63289</v>
      </c>
      <c r="E421" s="123">
        <f>+E422+E423</f>
        <v>64605</v>
      </c>
      <c r="F421" s="42"/>
      <c r="G421" s="57">
        <v>64735</v>
      </c>
      <c r="H421" s="165">
        <v>65878</v>
      </c>
      <c r="I421" s="57">
        <f>+G421/D421*100</f>
        <v>102.28475722479419</v>
      </c>
      <c r="J421" s="57">
        <f>+G421/E421*100</f>
        <v>100.20122281557155</v>
      </c>
      <c r="K421" s="42"/>
    </row>
    <row r="422" spans="1:11" hidden="1">
      <c r="A422" s="103"/>
      <c r="B422" s="108" t="s">
        <v>387</v>
      </c>
      <c r="C422" s="103" t="s">
        <v>55</v>
      </c>
      <c r="D422" s="165">
        <v>6532</v>
      </c>
      <c r="E422" s="123">
        <v>6658</v>
      </c>
      <c r="F422" s="42"/>
      <c r="G422" s="57">
        <v>6788</v>
      </c>
      <c r="H422" s="165">
        <v>6959</v>
      </c>
      <c r="I422" s="57">
        <f t="shared" ref="I422:I435" si="96">+G422/D422*100</f>
        <v>103.9191671769749</v>
      </c>
      <c r="J422" s="57">
        <f t="shared" ref="J422:J435" si="97">+G422/E422*100</f>
        <v>101.95253829978972</v>
      </c>
      <c r="K422" s="42"/>
    </row>
    <row r="423" spans="1:11" hidden="1">
      <c r="A423" s="103"/>
      <c r="B423" s="108" t="s">
        <v>388</v>
      </c>
      <c r="C423" s="103" t="s">
        <v>55</v>
      </c>
      <c r="D423" s="165">
        <v>56757</v>
      </c>
      <c r="E423" s="123">
        <v>57947</v>
      </c>
      <c r="F423" s="42"/>
      <c r="G423" s="57">
        <v>57947</v>
      </c>
      <c r="H423" s="165">
        <v>58979</v>
      </c>
      <c r="I423" s="57">
        <f t="shared" si="96"/>
        <v>102.0966576809909</v>
      </c>
      <c r="J423" s="57">
        <f t="shared" si="97"/>
        <v>100</v>
      </c>
      <c r="K423" s="42"/>
    </row>
    <row r="424" spans="1:11" hidden="1">
      <c r="A424" s="103"/>
      <c r="B424" s="108" t="s">
        <v>59</v>
      </c>
      <c r="C424" s="103" t="s">
        <v>24</v>
      </c>
      <c r="D424" s="171">
        <v>2.1800000000000002</v>
      </c>
      <c r="E424" s="33">
        <v>1.92</v>
      </c>
      <c r="F424" s="42"/>
      <c r="G424" s="172">
        <v>1.9</v>
      </c>
      <c r="H424" s="173">
        <v>1.9</v>
      </c>
      <c r="I424" s="57">
        <f t="shared" si="96"/>
        <v>87.155963302752284</v>
      </c>
      <c r="J424" s="57">
        <f t="shared" si="97"/>
        <v>98.958333333333343</v>
      </c>
      <c r="K424" s="42"/>
    </row>
    <row r="425" spans="1:11" hidden="1">
      <c r="A425" s="103"/>
      <c r="B425" s="108" t="s">
        <v>389</v>
      </c>
      <c r="C425" s="103" t="s">
        <v>57</v>
      </c>
      <c r="D425" s="171">
        <v>0.5</v>
      </c>
      <c r="E425" s="33">
        <v>0.5</v>
      </c>
      <c r="F425" s="42"/>
      <c r="G425" s="172">
        <v>0.9</v>
      </c>
      <c r="H425" s="173">
        <v>0.5</v>
      </c>
      <c r="I425" s="57">
        <f t="shared" si="96"/>
        <v>180</v>
      </c>
      <c r="J425" s="57">
        <f t="shared" si="97"/>
        <v>180</v>
      </c>
      <c r="K425" s="42"/>
    </row>
    <row r="426" spans="1:11" hidden="1">
      <c r="A426" s="103"/>
      <c r="B426" s="108" t="s">
        <v>390</v>
      </c>
      <c r="C426" s="103" t="s">
        <v>57</v>
      </c>
      <c r="D426" s="171">
        <v>18.66</v>
      </c>
      <c r="E426" s="33">
        <v>16.41</v>
      </c>
      <c r="F426" s="42"/>
      <c r="G426" s="172">
        <v>17.8</v>
      </c>
      <c r="H426" s="173">
        <v>17.7</v>
      </c>
      <c r="I426" s="57">
        <f t="shared" si="96"/>
        <v>95.39121114683816</v>
      </c>
      <c r="J426" s="57">
        <f t="shared" si="97"/>
        <v>108.47044485070079</v>
      </c>
      <c r="K426" s="42"/>
    </row>
    <row r="427" spans="1:11" ht="37.5" hidden="1">
      <c r="A427" s="103"/>
      <c r="B427" s="102" t="s">
        <v>391</v>
      </c>
      <c r="C427" s="103" t="s">
        <v>24</v>
      </c>
      <c r="D427" s="171">
        <v>1.1200000000000001</v>
      </c>
      <c r="E427" s="33">
        <v>1.0900000000000001</v>
      </c>
      <c r="F427" s="42"/>
      <c r="G427" s="171">
        <v>1.1499999999999999</v>
      </c>
      <c r="H427" s="171">
        <v>1.07</v>
      </c>
      <c r="I427" s="57">
        <f t="shared" si="96"/>
        <v>102.67857142857142</v>
      </c>
      <c r="J427" s="57">
        <f t="shared" si="97"/>
        <v>105.50458715596329</v>
      </c>
      <c r="K427" s="42"/>
    </row>
    <row r="428" spans="1:11" hidden="1">
      <c r="A428" s="105"/>
      <c r="B428" s="109" t="s">
        <v>392</v>
      </c>
      <c r="C428" s="103"/>
      <c r="D428" s="164"/>
      <c r="E428" s="123"/>
      <c r="F428" s="42"/>
      <c r="G428" s="42"/>
      <c r="H428" s="164"/>
      <c r="I428" s="57"/>
      <c r="J428" s="57"/>
      <c r="K428" s="42"/>
    </row>
    <row r="429" spans="1:11" hidden="1">
      <c r="A429" s="174"/>
      <c r="B429" s="108" t="s">
        <v>393</v>
      </c>
      <c r="C429" s="103" t="s">
        <v>24</v>
      </c>
      <c r="D429" s="165">
        <v>28</v>
      </c>
      <c r="E429" s="175">
        <v>28</v>
      </c>
      <c r="F429" s="57"/>
      <c r="G429" s="57">
        <v>28</v>
      </c>
      <c r="H429" s="165">
        <v>28</v>
      </c>
      <c r="I429" s="57">
        <f t="shared" si="96"/>
        <v>100</v>
      </c>
      <c r="J429" s="57">
        <f t="shared" si="97"/>
        <v>100</v>
      </c>
      <c r="K429" s="42"/>
    </row>
    <row r="430" spans="1:11" s="6" customFormat="1" ht="37.5" hidden="1">
      <c r="A430" s="103"/>
      <c r="B430" s="94" t="s">
        <v>394</v>
      </c>
      <c r="C430" s="103" t="s">
        <v>24</v>
      </c>
      <c r="D430" s="176">
        <v>70.7</v>
      </c>
      <c r="E430" s="177">
        <v>71</v>
      </c>
      <c r="F430" s="164"/>
      <c r="G430" s="173">
        <v>70.8</v>
      </c>
      <c r="H430" s="165">
        <v>71</v>
      </c>
      <c r="I430" s="57">
        <f t="shared" si="96"/>
        <v>100.14144271570014</v>
      </c>
      <c r="J430" s="57">
        <f t="shared" si="97"/>
        <v>99.718309859154928</v>
      </c>
      <c r="K430" s="164"/>
    </row>
    <row r="431" spans="1:11" s="6" customFormat="1" ht="37.5" hidden="1">
      <c r="A431" s="103"/>
      <c r="B431" s="94" t="s">
        <v>395</v>
      </c>
      <c r="C431" s="103" t="s">
        <v>24</v>
      </c>
      <c r="D431" s="176">
        <v>12.5</v>
      </c>
      <c r="E431" s="19">
        <v>14</v>
      </c>
      <c r="F431" s="164"/>
      <c r="G431" s="173">
        <v>13.8</v>
      </c>
      <c r="H431" s="173">
        <v>13.5</v>
      </c>
      <c r="I431" s="165">
        <f t="shared" si="96"/>
        <v>110.4</v>
      </c>
      <c r="J431" s="165">
        <f t="shared" si="97"/>
        <v>98.571428571428584</v>
      </c>
      <c r="K431" s="164"/>
    </row>
    <row r="432" spans="1:11" hidden="1">
      <c r="A432" s="103"/>
      <c r="B432" s="102" t="s">
        <v>396</v>
      </c>
      <c r="C432" s="103" t="s">
        <v>397</v>
      </c>
      <c r="D432" s="164">
        <v>202</v>
      </c>
      <c r="E432" s="123">
        <v>202</v>
      </c>
      <c r="F432" s="42"/>
      <c r="G432" s="42">
        <v>202</v>
      </c>
      <c r="H432" s="165">
        <v>202</v>
      </c>
      <c r="I432" s="57">
        <f t="shared" si="96"/>
        <v>100</v>
      </c>
      <c r="J432" s="57">
        <f t="shared" si="97"/>
        <v>100</v>
      </c>
      <c r="K432" s="42"/>
    </row>
    <row r="433" spans="1:11" hidden="1">
      <c r="A433" s="103"/>
      <c r="B433" s="108" t="s">
        <v>398</v>
      </c>
      <c r="C433" s="103" t="s">
        <v>397</v>
      </c>
      <c r="D433" s="164">
        <v>6</v>
      </c>
      <c r="E433" s="123">
        <v>6</v>
      </c>
      <c r="F433" s="42"/>
      <c r="G433" s="42">
        <v>6</v>
      </c>
      <c r="H433" s="165">
        <v>6</v>
      </c>
      <c r="I433" s="57">
        <f t="shared" si="96"/>
        <v>100</v>
      </c>
      <c r="J433" s="57">
        <f t="shared" si="97"/>
        <v>100</v>
      </c>
      <c r="K433" s="42"/>
    </row>
    <row r="434" spans="1:11" hidden="1">
      <c r="A434" s="103"/>
      <c r="B434" s="108" t="s">
        <v>399</v>
      </c>
      <c r="C434" s="103" t="s">
        <v>397</v>
      </c>
      <c r="D434" s="164">
        <v>12</v>
      </c>
      <c r="E434" s="123">
        <v>12</v>
      </c>
      <c r="F434" s="42"/>
      <c r="G434" s="42">
        <v>12</v>
      </c>
      <c r="H434" s="165">
        <v>12</v>
      </c>
      <c r="I434" s="57">
        <f t="shared" si="96"/>
        <v>100</v>
      </c>
      <c r="J434" s="57">
        <f t="shared" si="97"/>
        <v>100</v>
      </c>
      <c r="K434" s="42"/>
    </row>
    <row r="435" spans="1:11" hidden="1">
      <c r="A435" s="60"/>
      <c r="B435" s="60" t="s">
        <v>400</v>
      </c>
      <c r="C435" s="103" t="s">
        <v>397</v>
      </c>
      <c r="D435" s="164">
        <v>184</v>
      </c>
      <c r="E435" s="123">
        <v>184</v>
      </c>
      <c r="F435" s="42"/>
      <c r="G435" s="42">
        <v>184</v>
      </c>
      <c r="H435" s="165">
        <v>184</v>
      </c>
      <c r="I435" s="57">
        <f t="shared" si="96"/>
        <v>100</v>
      </c>
      <c r="J435" s="57">
        <f t="shared" si="97"/>
        <v>100</v>
      </c>
      <c r="K435" s="42"/>
    </row>
    <row r="436" spans="1:11" s="3" customFormat="1" hidden="1">
      <c r="A436" s="41"/>
      <c r="B436" s="41" t="str">
        <f>UPPER("Y tế")</f>
        <v>Y TẾ</v>
      </c>
      <c r="C436" s="41"/>
      <c r="D436" s="41"/>
      <c r="E436" s="41"/>
      <c r="F436" s="41"/>
      <c r="G436" s="41"/>
      <c r="H436" s="41"/>
      <c r="I436" s="245"/>
      <c r="J436" s="245"/>
      <c r="K436" s="41"/>
    </row>
    <row r="437" spans="1:11" hidden="1">
      <c r="A437" s="98"/>
      <c r="B437" s="155" t="s">
        <v>402</v>
      </c>
      <c r="C437" s="61"/>
      <c r="D437" s="42"/>
      <c r="E437" s="178"/>
      <c r="F437" s="42"/>
      <c r="G437" s="42"/>
      <c r="H437" s="42"/>
      <c r="I437" s="57"/>
      <c r="J437" s="57"/>
      <c r="K437" s="42"/>
    </row>
    <row r="438" spans="1:11" hidden="1">
      <c r="A438" s="98"/>
      <c r="B438" s="92" t="s">
        <v>403</v>
      </c>
      <c r="C438" s="91"/>
      <c r="D438" s="42"/>
      <c r="E438" s="179"/>
      <c r="F438" s="42"/>
      <c r="G438" s="42"/>
      <c r="H438" s="42"/>
      <c r="I438" s="57"/>
      <c r="J438" s="57"/>
      <c r="K438" s="42"/>
    </row>
    <row r="439" spans="1:11" hidden="1">
      <c r="A439" s="180"/>
      <c r="B439" s="181" t="s">
        <v>404</v>
      </c>
      <c r="C439" s="180" t="s">
        <v>0</v>
      </c>
      <c r="D439" s="57">
        <v>1</v>
      </c>
      <c r="E439" s="264">
        <v>1</v>
      </c>
      <c r="F439" s="42"/>
      <c r="G439" s="57">
        <v>1</v>
      </c>
      <c r="H439" s="57">
        <v>1</v>
      </c>
      <c r="I439" s="57">
        <f t="shared" ref="I439" si="98">+G439/D439*100</f>
        <v>100</v>
      </c>
      <c r="J439" s="57">
        <f t="shared" ref="J439" si="99">+G439/E439*100</f>
        <v>100</v>
      </c>
      <c r="K439" s="42"/>
    </row>
    <row r="440" spans="1:11" hidden="1">
      <c r="A440" s="180"/>
      <c r="B440" s="181" t="s">
        <v>405</v>
      </c>
      <c r="C440" s="180" t="s">
        <v>406</v>
      </c>
      <c r="D440" s="57">
        <v>2</v>
      </c>
      <c r="E440" s="264">
        <v>2</v>
      </c>
      <c r="F440" s="42"/>
      <c r="G440" s="57">
        <v>2</v>
      </c>
      <c r="H440" s="57">
        <v>2</v>
      </c>
      <c r="I440" s="57">
        <f t="shared" ref="I440:I447" si="100">+G440/D440*100</f>
        <v>100</v>
      </c>
      <c r="J440" s="57">
        <f t="shared" ref="J440:J447" si="101">+G440/E440*100</f>
        <v>100</v>
      </c>
      <c r="K440" s="42"/>
    </row>
    <row r="441" spans="1:11" hidden="1">
      <c r="A441" s="101"/>
      <c r="B441" s="182" t="s">
        <v>407</v>
      </c>
      <c r="C441" s="61" t="s">
        <v>408</v>
      </c>
      <c r="D441" s="57">
        <v>12</v>
      </c>
      <c r="E441" s="264">
        <v>12</v>
      </c>
      <c r="F441" s="42"/>
      <c r="G441" s="57">
        <v>12</v>
      </c>
      <c r="H441" s="57">
        <v>12</v>
      </c>
      <c r="I441" s="57">
        <f t="shared" si="100"/>
        <v>100</v>
      </c>
      <c r="J441" s="57">
        <f t="shared" si="101"/>
        <v>100</v>
      </c>
      <c r="K441" s="42"/>
    </row>
    <row r="442" spans="1:11" hidden="1">
      <c r="A442" s="101"/>
      <c r="B442" s="182" t="s">
        <v>409</v>
      </c>
      <c r="C442" s="61" t="s">
        <v>410</v>
      </c>
      <c r="D442" s="57">
        <v>246</v>
      </c>
      <c r="E442" s="264">
        <f>SUM(E443:E445)</f>
        <v>246</v>
      </c>
      <c r="F442" s="42"/>
      <c r="G442" s="57">
        <v>246</v>
      </c>
      <c r="H442" s="57">
        <v>254</v>
      </c>
      <c r="I442" s="57">
        <f t="shared" si="100"/>
        <v>100</v>
      </c>
      <c r="J442" s="57">
        <f t="shared" si="101"/>
        <v>100</v>
      </c>
      <c r="K442" s="42"/>
    </row>
    <row r="443" spans="1:11" hidden="1">
      <c r="A443" s="101"/>
      <c r="B443" s="183" t="s">
        <v>411</v>
      </c>
      <c r="C443" s="61" t="s">
        <v>410</v>
      </c>
      <c r="D443" s="57">
        <v>168</v>
      </c>
      <c r="E443" s="264">
        <v>168</v>
      </c>
      <c r="F443" s="42"/>
      <c r="G443" s="57">
        <v>168</v>
      </c>
      <c r="H443" s="57">
        <v>176</v>
      </c>
      <c r="I443" s="57">
        <f t="shared" si="100"/>
        <v>100</v>
      </c>
      <c r="J443" s="57">
        <f t="shared" si="101"/>
        <v>100</v>
      </c>
      <c r="K443" s="42"/>
    </row>
    <row r="444" spans="1:11" hidden="1">
      <c r="A444" s="61"/>
      <c r="B444" s="183" t="s">
        <v>412</v>
      </c>
      <c r="C444" s="61" t="s">
        <v>410</v>
      </c>
      <c r="D444" s="57">
        <v>20</v>
      </c>
      <c r="E444" s="264">
        <v>20</v>
      </c>
      <c r="F444" s="42"/>
      <c r="G444" s="57">
        <v>20</v>
      </c>
      <c r="H444" s="57">
        <v>20</v>
      </c>
      <c r="I444" s="57">
        <f t="shared" si="100"/>
        <v>100</v>
      </c>
      <c r="J444" s="57">
        <f t="shared" si="101"/>
        <v>100</v>
      </c>
      <c r="K444" s="42"/>
    </row>
    <row r="445" spans="1:11" hidden="1">
      <c r="A445" s="101"/>
      <c r="B445" s="183" t="s">
        <v>413</v>
      </c>
      <c r="C445" s="61" t="s">
        <v>410</v>
      </c>
      <c r="D445" s="57">
        <v>58</v>
      </c>
      <c r="E445" s="264">
        <v>58</v>
      </c>
      <c r="F445" s="42"/>
      <c r="G445" s="57">
        <v>58</v>
      </c>
      <c r="H445" s="57">
        <v>58</v>
      </c>
      <c r="I445" s="57">
        <f t="shared" si="100"/>
        <v>100</v>
      </c>
      <c r="J445" s="57">
        <f t="shared" si="101"/>
        <v>100</v>
      </c>
      <c r="K445" s="42"/>
    </row>
    <row r="446" spans="1:11" s="6" customFormat="1" ht="37.5" hidden="1">
      <c r="A446" s="98"/>
      <c r="B446" s="184" t="s">
        <v>414</v>
      </c>
      <c r="C446" s="90" t="s">
        <v>410</v>
      </c>
      <c r="D446" s="162">
        <v>29.7</v>
      </c>
      <c r="E446" s="246">
        <f>168/64605*10000</f>
        <v>26.00417924309264</v>
      </c>
      <c r="F446" s="164"/>
      <c r="G446" s="162">
        <v>29.1</v>
      </c>
      <c r="H446" s="162">
        <v>30.14</v>
      </c>
      <c r="I446" s="163">
        <f t="shared" si="100"/>
        <v>97.979797979797993</v>
      </c>
      <c r="J446" s="163">
        <f t="shared" si="101"/>
        <v>111.9050892857143</v>
      </c>
      <c r="K446" s="164"/>
    </row>
    <row r="447" spans="1:11" hidden="1">
      <c r="A447" s="185"/>
      <c r="B447" s="186" t="s">
        <v>415</v>
      </c>
      <c r="C447" s="185"/>
      <c r="D447" s="164">
        <v>20.5</v>
      </c>
      <c r="E447" s="247">
        <f>120/64605*10000</f>
        <v>18.57441374506617</v>
      </c>
      <c r="F447" s="164"/>
      <c r="G447" s="164">
        <v>29.1</v>
      </c>
      <c r="H447" s="164">
        <v>30.14</v>
      </c>
      <c r="I447" s="165">
        <f t="shared" si="100"/>
        <v>141.95121951219514</v>
      </c>
      <c r="J447" s="165">
        <f t="shared" si="101"/>
        <v>156.66712500000003</v>
      </c>
      <c r="K447" s="42"/>
    </row>
    <row r="448" spans="1:11" hidden="1">
      <c r="A448" s="91"/>
      <c r="B448" s="92" t="s">
        <v>416</v>
      </c>
      <c r="C448" s="91"/>
      <c r="D448" s="42"/>
      <c r="E448" s="248"/>
      <c r="F448" s="42"/>
      <c r="G448" s="42"/>
      <c r="H448" s="42"/>
      <c r="I448" s="57"/>
      <c r="J448" s="57"/>
      <c r="K448" s="42"/>
    </row>
    <row r="449" spans="1:11" hidden="1">
      <c r="A449" s="91"/>
      <c r="B449" s="184" t="s">
        <v>417</v>
      </c>
      <c r="C449" s="187" t="s">
        <v>55</v>
      </c>
      <c r="D449" s="99">
        <v>335</v>
      </c>
      <c r="E449" s="295">
        <v>342</v>
      </c>
      <c r="F449" s="99"/>
      <c r="G449" s="99">
        <v>336</v>
      </c>
      <c r="H449" s="99">
        <v>364</v>
      </c>
      <c r="I449" s="57">
        <f t="shared" ref="I449" si="102">+G449/D449*100</f>
        <v>100.29850746268656</v>
      </c>
      <c r="J449" s="57">
        <f t="shared" ref="J449" si="103">+G449/E449*100</f>
        <v>98.245614035087712</v>
      </c>
      <c r="K449" s="42"/>
    </row>
    <row r="450" spans="1:11" hidden="1">
      <c r="A450" s="61"/>
      <c r="B450" s="181" t="s">
        <v>418</v>
      </c>
      <c r="C450" s="180"/>
      <c r="D450" s="42"/>
      <c r="E450" s="249"/>
      <c r="F450" s="42"/>
      <c r="G450" s="42"/>
      <c r="H450" s="42"/>
      <c r="I450" s="57"/>
      <c r="J450" s="57"/>
      <c r="K450" s="42"/>
    </row>
    <row r="451" spans="1:11" s="5" customFormat="1" ht="19.5" hidden="1">
      <c r="A451" s="64"/>
      <c r="B451" s="188" t="s">
        <v>419</v>
      </c>
      <c r="C451" s="189" t="s">
        <v>419</v>
      </c>
      <c r="D451" s="113">
        <v>34</v>
      </c>
      <c r="E451" s="250">
        <v>37</v>
      </c>
      <c r="F451" s="113"/>
      <c r="G451" s="117">
        <v>30</v>
      </c>
      <c r="H451" s="117">
        <v>40</v>
      </c>
      <c r="I451" s="117">
        <f t="shared" ref="I451:I454" si="104">+G451/D451*100</f>
        <v>88.235294117647058</v>
      </c>
      <c r="J451" s="117">
        <f t="shared" ref="J451:J454" si="105">+G451/E451*100</f>
        <v>81.081081081081081</v>
      </c>
      <c r="K451" s="113"/>
    </row>
    <row r="452" spans="1:11" hidden="1">
      <c r="A452" s="61"/>
      <c r="B452" s="186" t="s">
        <v>420</v>
      </c>
      <c r="C452" s="190" t="s">
        <v>421</v>
      </c>
      <c r="D452" s="42">
        <v>5.37</v>
      </c>
      <c r="E452" s="251">
        <v>5.73</v>
      </c>
      <c r="F452" s="42"/>
      <c r="G452" s="116">
        <v>4.6436034362665426</v>
      </c>
      <c r="H452" s="116">
        <v>6.1513855996063116</v>
      </c>
      <c r="I452" s="57">
        <f t="shared" si="104"/>
        <v>86.473062127868573</v>
      </c>
      <c r="J452" s="57">
        <f t="shared" si="105"/>
        <v>81.040199585803535</v>
      </c>
      <c r="K452" s="42"/>
    </row>
    <row r="453" spans="1:11" s="5" customFormat="1" ht="19.5" hidden="1">
      <c r="A453" s="64"/>
      <c r="B453" s="188" t="s">
        <v>422</v>
      </c>
      <c r="C453" s="189" t="s">
        <v>422</v>
      </c>
      <c r="D453" s="113">
        <v>3</v>
      </c>
      <c r="E453" s="265">
        <v>3</v>
      </c>
      <c r="F453" s="113"/>
      <c r="G453" s="117">
        <v>3</v>
      </c>
      <c r="H453" s="117">
        <v>5</v>
      </c>
      <c r="I453" s="117">
        <f t="shared" si="104"/>
        <v>100</v>
      </c>
      <c r="J453" s="117">
        <f t="shared" si="105"/>
        <v>100</v>
      </c>
      <c r="K453" s="113"/>
    </row>
    <row r="454" spans="1:11" hidden="1">
      <c r="A454" s="61"/>
      <c r="B454" s="181" t="s">
        <v>423</v>
      </c>
      <c r="C454" s="180" t="s">
        <v>421</v>
      </c>
      <c r="D454" s="42">
        <v>0.47</v>
      </c>
      <c r="E454" s="251">
        <f>3/63370*10000</f>
        <v>0.4734101309768029</v>
      </c>
      <c r="F454" s="42"/>
      <c r="G454" s="116">
        <v>0.46436034362665429</v>
      </c>
      <c r="H454" s="116">
        <v>0.76892319995078895</v>
      </c>
      <c r="I454" s="57">
        <f t="shared" si="104"/>
        <v>98.800073112054108</v>
      </c>
      <c r="J454" s="57">
        <f t="shared" si="105"/>
        <v>98.088383252070273</v>
      </c>
      <c r="K454" s="42"/>
    </row>
    <row r="455" spans="1:11" hidden="1">
      <c r="A455" s="61"/>
      <c r="B455" s="181" t="s">
        <v>424</v>
      </c>
      <c r="C455" s="180" t="s">
        <v>424</v>
      </c>
      <c r="D455" s="42"/>
      <c r="E455" s="252">
        <v>81</v>
      </c>
      <c r="F455" s="42"/>
      <c r="G455" s="42"/>
      <c r="H455" s="42"/>
      <c r="I455" s="57"/>
      <c r="J455" s="57"/>
      <c r="K455" s="42"/>
    </row>
    <row r="456" spans="1:11" hidden="1">
      <c r="A456" s="61"/>
      <c r="B456" s="181" t="s">
        <v>425</v>
      </c>
      <c r="C456" s="180" t="s">
        <v>424</v>
      </c>
      <c r="D456" s="42"/>
      <c r="E456" s="252">
        <f>8+90+2</f>
        <v>100</v>
      </c>
      <c r="F456" s="42"/>
      <c r="G456" s="42"/>
      <c r="H456" s="42"/>
      <c r="I456" s="57"/>
      <c r="J456" s="57"/>
      <c r="K456" s="42"/>
    </row>
    <row r="457" spans="1:11" hidden="1">
      <c r="A457" s="61"/>
      <c r="B457" s="181" t="s">
        <v>426</v>
      </c>
      <c r="C457" s="180" t="s">
        <v>55</v>
      </c>
      <c r="D457" s="42"/>
      <c r="E457" s="252">
        <v>30</v>
      </c>
      <c r="F457" s="42"/>
      <c r="G457" s="42"/>
      <c r="H457" s="42"/>
      <c r="I457" s="57"/>
      <c r="J457" s="57"/>
      <c r="K457" s="42"/>
    </row>
    <row r="458" spans="1:11" s="2" customFormat="1" ht="37.5" hidden="1">
      <c r="A458" s="187"/>
      <c r="B458" s="184" t="s">
        <v>427</v>
      </c>
      <c r="C458" s="187" t="s">
        <v>24</v>
      </c>
      <c r="D458" s="162">
        <v>100</v>
      </c>
      <c r="E458" s="253">
        <v>100</v>
      </c>
      <c r="F458" s="162"/>
      <c r="G458" s="162">
        <v>100</v>
      </c>
      <c r="H458" s="162">
        <v>100</v>
      </c>
      <c r="I458" s="163">
        <f t="shared" ref="I458:I461" si="106">+G458/D458*100</f>
        <v>100</v>
      </c>
      <c r="J458" s="163">
        <f t="shared" ref="J458:J461" si="107">+G458/E458*100</f>
        <v>100</v>
      </c>
      <c r="K458" s="162"/>
    </row>
    <row r="459" spans="1:11" s="2" customFormat="1" ht="37.5" hidden="1">
      <c r="A459" s="187"/>
      <c r="B459" s="184" t="s">
        <v>428</v>
      </c>
      <c r="C459" s="187" t="s">
        <v>24</v>
      </c>
      <c r="D459" s="162">
        <v>41.67</v>
      </c>
      <c r="E459" s="253">
        <v>41.67</v>
      </c>
      <c r="F459" s="162"/>
      <c r="G459" s="162">
        <v>41.6</v>
      </c>
      <c r="H459" s="162">
        <v>58.3</v>
      </c>
      <c r="I459" s="163">
        <f t="shared" si="106"/>
        <v>99.832013438924889</v>
      </c>
      <c r="J459" s="163">
        <f t="shared" si="107"/>
        <v>99.832013438924889</v>
      </c>
      <c r="K459" s="162"/>
    </row>
    <row r="460" spans="1:11" s="2" customFormat="1" ht="39" hidden="1">
      <c r="A460" s="187"/>
      <c r="B460" s="188" t="s">
        <v>429</v>
      </c>
      <c r="C460" s="189" t="s">
        <v>24</v>
      </c>
      <c r="D460" s="162">
        <v>100</v>
      </c>
      <c r="E460" s="253">
        <v>100</v>
      </c>
      <c r="F460" s="162"/>
      <c r="G460" s="162">
        <v>100</v>
      </c>
      <c r="H460" s="162">
        <v>100</v>
      </c>
      <c r="I460" s="163">
        <f t="shared" si="106"/>
        <v>100</v>
      </c>
      <c r="J460" s="163">
        <f t="shared" si="107"/>
        <v>100</v>
      </c>
      <c r="K460" s="162"/>
    </row>
    <row r="461" spans="1:11" s="2" customFormat="1" ht="19.5" hidden="1">
      <c r="A461" s="187"/>
      <c r="B461" s="192" t="s">
        <v>430</v>
      </c>
      <c r="C461" s="189" t="s">
        <v>24</v>
      </c>
      <c r="D461" s="162">
        <v>100</v>
      </c>
      <c r="E461" s="254">
        <v>100</v>
      </c>
      <c r="F461" s="162"/>
      <c r="G461" s="162">
        <v>100</v>
      </c>
      <c r="H461" s="162">
        <v>100</v>
      </c>
      <c r="I461" s="163">
        <f t="shared" si="106"/>
        <v>100</v>
      </c>
      <c r="J461" s="163">
        <f t="shared" si="107"/>
        <v>100</v>
      </c>
      <c r="K461" s="162"/>
    </row>
    <row r="462" spans="1:11" hidden="1">
      <c r="A462" s="91"/>
      <c r="B462" s="92" t="s">
        <v>431</v>
      </c>
      <c r="C462" s="91"/>
      <c r="D462" s="42"/>
      <c r="E462" s="255"/>
      <c r="F462" s="42"/>
      <c r="G462" s="42"/>
      <c r="H462" s="42"/>
      <c r="I462" s="57"/>
      <c r="J462" s="57"/>
      <c r="K462" s="42"/>
    </row>
    <row r="463" spans="1:11" s="2" customFormat="1" ht="19.5" hidden="1">
      <c r="A463" s="91"/>
      <c r="B463" s="184" t="s">
        <v>432</v>
      </c>
      <c r="C463" s="189" t="s">
        <v>433</v>
      </c>
      <c r="D463" s="99">
        <v>9</v>
      </c>
      <c r="E463" s="253">
        <v>9</v>
      </c>
      <c r="F463" s="99"/>
      <c r="G463" s="100">
        <v>9</v>
      </c>
      <c r="H463" s="100">
        <v>10</v>
      </c>
      <c r="I463" s="100">
        <f t="shared" ref="I463:I471" si="108">+G463/D463*100</f>
        <v>100</v>
      </c>
      <c r="J463" s="100">
        <f t="shared" ref="J463:J471" si="109">+G463/E463*100</f>
        <v>100</v>
      </c>
      <c r="K463" s="99"/>
    </row>
    <row r="464" spans="1:11" hidden="1">
      <c r="A464" s="61"/>
      <c r="B464" s="186" t="s">
        <v>434</v>
      </c>
      <c r="C464" s="190"/>
      <c r="D464" s="42">
        <v>2</v>
      </c>
      <c r="E464" s="251">
        <v>0</v>
      </c>
      <c r="F464" s="42"/>
      <c r="G464" s="57">
        <v>0</v>
      </c>
      <c r="H464" s="57">
        <v>1</v>
      </c>
      <c r="I464" s="57">
        <f t="shared" si="108"/>
        <v>0</v>
      </c>
      <c r="J464" s="57"/>
      <c r="K464" s="42"/>
    </row>
    <row r="465" spans="1:11" hidden="1">
      <c r="A465" s="61"/>
      <c r="B465" s="186" t="s">
        <v>435</v>
      </c>
      <c r="C465" s="190" t="s">
        <v>24</v>
      </c>
      <c r="D465" s="42">
        <v>75</v>
      </c>
      <c r="E465" s="251">
        <f>9/12%</f>
        <v>75</v>
      </c>
      <c r="F465" s="42"/>
      <c r="G465" s="116">
        <v>75</v>
      </c>
      <c r="H465" s="116">
        <v>83.333333333333343</v>
      </c>
      <c r="I465" s="57">
        <f t="shared" si="108"/>
        <v>100</v>
      </c>
      <c r="J465" s="57">
        <f t="shared" si="109"/>
        <v>100</v>
      </c>
      <c r="K465" s="42"/>
    </row>
    <row r="466" spans="1:11" s="7" customFormat="1" ht="37.5" hidden="1">
      <c r="A466" s="90"/>
      <c r="B466" s="161" t="s">
        <v>436</v>
      </c>
      <c r="C466" s="90" t="s">
        <v>437</v>
      </c>
      <c r="D466" s="162">
        <v>18.22</v>
      </c>
      <c r="E466" s="298">
        <v>18</v>
      </c>
      <c r="F466" s="162"/>
      <c r="G466" s="306">
        <v>28</v>
      </c>
      <c r="H466" s="306">
        <v>24.832214765100673</v>
      </c>
      <c r="I466" s="163">
        <f t="shared" si="108"/>
        <v>153.67727771679475</v>
      </c>
      <c r="J466" s="163">
        <f t="shared" si="109"/>
        <v>155.55555555555557</v>
      </c>
      <c r="K466" s="162"/>
    </row>
    <row r="467" spans="1:11" s="7" customFormat="1" ht="37.5" hidden="1">
      <c r="A467" s="90"/>
      <c r="B467" s="161" t="s">
        <v>438</v>
      </c>
      <c r="C467" s="90" t="s">
        <v>437</v>
      </c>
      <c r="D467" s="162">
        <v>39.5</v>
      </c>
      <c r="E467" s="298">
        <v>26</v>
      </c>
      <c r="F467" s="162"/>
      <c r="G467" s="306">
        <v>33.333333333333336</v>
      </c>
      <c r="H467" s="306">
        <v>30.201342281879196</v>
      </c>
      <c r="I467" s="163">
        <f t="shared" si="108"/>
        <v>84.388185654008439</v>
      </c>
      <c r="J467" s="163">
        <f t="shared" si="109"/>
        <v>128.2051282051282</v>
      </c>
      <c r="K467" s="162"/>
    </row>
    <row r="468" spans="1:11" s="7" customFormat="1" hidden="1">
      <c r="A468" s="90"/>
      <c r="B468" s="161" t="s">
        <v>439</v>
      </c>
      <c r="C468" s="90" t="s">
        <v>24</v>
      </c>
      <c r="D468" s="162">
        <v>19.7</v>
      </c>
      <c r="E468" s="248">
        <v>19.2</v>
      </c>
      <c r="F468" s="162"/>
      <c r="G468" s="306">
        <v>19.309999999999999</v>
      </c>
      <c r="H468" s="306">
        <v>19</v>
      </c>
      <c r="I468" s="163">
        <f t="shared" si="108"/>
        <v>98.020304568527919</v>
      </c>
      <c r="J468" s="163">
        <f t="shared" si="109"/>
        <v>100.57291666666666</v>
      </c>
      <c r="K468" s="162"/>
    </row>
    <row r="469" spans="1:11" s="7" customFormat="1" ht="37.5" hidden="1">
      <c r="A469" s="90"/>
      <c r="B469" s="184" t="s">
        <v>440</v>
      </c>
      <c r="C469" s="187" t="s">
        <v>24</v>
      </c>
      <c r="D469" s="162">
        <v>94.8</v>
      </c>
      <c r="E469" s="248">
        <v>95</v>
      </c>
      <c r="F469" s="162"/>
      <c r="G469" s="306">
        <v>95.4</v>
      </c>
      <c r="H469" s="306">
        <v>95</v>
      </c>
      <c r="I469" s="163">
        <f t="shared" si="108"/>
        <v>100.63291139240506</v>
      </c>
      <c r="J469" s="163">
        <f t="shared" si="109"/>
        <v>100.42105263157895</v>
      </c>
      <c r="K469" s="162"/>
    </row>
    <row r="470" spans="1:11" s="7" customFormat="1" hidden="1">
      <c r="A470" s="90"/>
      <c r="B470" s="184" t="s">
        <v>441</v>
      </c>
      <c r="C470" s="187" t="s">
        <v>24</v>
      </c>
      <c r="D470" s="162">
        <v>95.33</v>
      </c>
      <c r="E470" s="298">
        <v>95.5</v>
      </c>
      <c r="F470" s="162"/>
      <c r="G470" s="306">
        <v>76.953642384105962</v>
      </c>
      <c r="H470" s="306">
        <v>70</v>
      </c>
      <c r="I470" s="163">
        <f t="shared" si="108"/>
        <v>80.72342639683832</v>
      </c>
      <c r="J470" s="163">
        <f t="shared" si="109"/>
        <v>80.579730245137142</v>
      </c>
      <c r="K470" s="162"/>
    </row>
    <row r="471" spans="1:11" s="7" customFormat="1" hidden="1">
      <c r="A471" s="90"/>
      <c r="B471" s="184" t="s">
        <v>442</v>
      </c>
      <c r="C471" s="187" t="s">
        <v>24</v>
      </c>
      <c r="D471" s="162">
        <v>82.87</v>
      </c>
      <c r="E471" s="298">
        <v>83</v>
      </c>
      <c r="F471" s="162"/>
      <c r="G471" s="306">
        <v>83.11258278145695</v>
      </c>
      <c r="H471" s="306">
        <v>75</v>
      </c>
      <c r="I471" s="163">
        <f t="shared" si="108"/>
        <v>100.29272689930848</v>
      </c>
      <c r="J471" s="163">
        <f t="shared" si="109"/>
        <v>100.13564190536981</v>
      </c>
      <c r="K471" s="162"/>
    </row>
    <row r="472" spans="1:11" s="2" customFormat="1" hidden="1">
      <c r="A472" s="91"/>
      <c r="B472" s="184" t="s">
        <v>443</v>
      </c>
      <c r="C472" s="187"/>
      <c r="D472" s="99"/>
      <c r="E472" s="255"/>
      <c r="F472" s="99"/>
      <c r="G472" s="151"/>
      <c r="H472" s="151"/>
      <c r="I472" s="100"/>
      <c r="J472" s="100"/>
      <c r="K472" s="99"/>
    </row>
    <row r="473" spans="1:11" hidden="1">
      <c r="A473" s="61"/>
      <c r="B473" s="186" t="s">
        <v>444</v>
      </c>
      <c r="C473" s="190" t="s">
        <v>24</v>
      </c>
      <c r="D473" s="42"/>
      <c r="E473" s="256">
        <v>1.6</v>
      </c>
      <c r="F473" s="42"/>
      <c r="G473" s="116">
        <v>0.41</v>
      </c>
      <c r="H473" s="116">
        <v>0.75</v>
      </c>
      <c r="I473" s="57"/>
      <c r="J473" s="57">
        <f t="shared" ref="J473:J475" si="110">+G473/E473*100</f>
        <v>25.624999999999996</v>
      </c>
      <c r="K473" s="42"/>
    </row>
    <row r="474" spans="1:11" hidden="1">
      <c r="A474" s="61"/>
      <c r="B474" s="186" t="s">
        <v>445</v>
      </c>
      <c r="C474" s="190" t="s">
        <v>24</v>
      </c>
      <c r="D474" s="42"/>
      <c r="E474" s="256">
        <v>40.24</v>
      </c>
      <c r="F474" s="42"/>
      <c r="G474" s="116">
        <v>27.63</v>
      </c>
      <c r="H474" s="116">
        <v>28.5</v>
      </c>
      <c r="I474" s="57"/>
      <c r="J474" s="57">
        <f t="shared" si="110"/>
        <v>68.663021868787268</v>
      </c>
      <c r="K474" s="42"/>
    </row>
    <row r="475" spans="1:11" hidden="1">
      <c r="A475" s="61"/>
      <c r="B475" s="186" t="s">
        <v>446</v>
      </c>
      <c r="C475" s="190" t="s">
        <v>24</v>
      </c>
      <c r="D475" s="65">
        <v>0.5</v>
      </c>
      <c r="E475" s="257">
        <v>0.28000000000000003</v>
      </c>
      <c r="F475" s="42"/>
      <c r="G475" s="116">
        <v>0.31</v>
      </c>
      <c r="H475" s="116">
        <v>0.3</v>
      </c>
      <c r="I475" s="57">
        <f t="shared" ref="I475" si="111">+G475/D475*100</f>
        <v>62</v>
      </c>
      <c r="J475" s="57">
        <f t="shared" si="110"/>
        <v>110.71428571428569</v>
      </c>
      <c r="K475" s="42"/>
    </row>
    <row r="476" spans="1:11" hidden="1">
      <c r="A476" s="91"/>
      <c r="B476" s="184" t="s">
        <v>447</v>
      </c>
      <c r="C476" s="187"/>
      <c r="D476" s="42"/>
      <c r="E476" s="255"/>
      <c r="F476" s="42"/>
      <c r="G476" s="42"/>
      <c r="H476" s="42"/>
      <c r="I476" s="57"/>
      <c r="J476" s="57"/>
      <c r="K476" s="42"/>
    </row>
    <row r="477" spans="1:11" s="2" customFormat="1" hidden="1">
      <c r="A477" s="91"/>
      <c r="B477" s="184" t="s">
        <v>448</v>
      </c>
      <c r="C477" s="187"/>
      <c r="D477" s="99"/>
      <c r="E477" s="255"/>
      <c r="F477" s="99"/>
      <c r="G477" s="99"/>
      <c r="H477" s="99"/>
      <c r="I477" s="100"/>
      <c r="J477" s="100"/>
      <c r="K477" s="99"/>
    </row>
    <row r="478" spans="1:11" hidden="1">
      <c r="A478" s="61"/>
      <c r="B478" s="181" t="s">
        <v>449</v>
      </c>
      <c r="C478" s="180" t="s">
        <v>55</v>
      </c>
      <c r="D478" s="42">
        <v>2</v>
      </c>
      <c r="E478" s="266">
        <v>3</v>
      </c>
      <c r="F478" s="42"/>
      <c r="G478" s="57">
        <v>4</v>
      </c>
      <c r="H478" s="57">
        <v>6</v>
      </c>
      <c r="I478" s="57">
        <f t="shared" ref="I478:I480" si="112">+G478/D478*100</f>
        <v>200</v>
      </c>
      <c r="J478" s="57">
        <f t="shared" ref="J478:J480" si="113">+G478/E478*100</f>
        <v>133.33333333333331</v>
      </c>
      <c r="K478" s="42"/>
    </row>
    <row r="479" spans="1:11" hidden="1">
      <c r="A479" s="61"/>
      <c r="B479" s="181" t="s">
        <v>450</v>
      </c>
      <c r="C479" s="180" t="s">
        <v>55</v>
      </c>
      <c r="D479" s="42">
        <v>1</v>
      </c>
      <c r="E479" s="266">
        <v>15</v>
      </c>
      <c r="F479" s="42"/>
      <c r="G479" s="57">
        <v>17</v>
      </c>
      <c r="H479" s="57">
        <v>22</v>
      </c>
      <c r="I479" s="57">
        <f t="shared" si="112"/>
        <v>1700</v>
      </c>
      <c r="J479" s="57">
        <f t="shared" si="113"/>
        <v>113.33333333333333</v>
      </c>
      <c r="K479" s="42"/>
    </row>
    <row r="480" spans="1:11" hidden="1">
      <c r="A480" s="61"/>
      <c r="B480" s="181" t="s">
        <v>451</v>
      </c>
      <c r="C480" s="180" t="s">
        <v>55</v>
      </c>
      <c r="D480" s="42">
        <v>4</v>
      </c>
      <c r="E480" s="266">
        <v>10</v>
      </c>
      <c r="F480" s="42"/>
      <c r="G480" s="57">
        <v>9</v>
      </c>
      <c r="H480" s="57">
        <v>20</v>
      </c>
      <c r="I480" s="57">
        <f t="shared" si="112"/>
        <v>225</v>
      </c>
      <c r="J480" s="57">
        <f t="shared" si="113"/>
        <v>90</v>
      </c>
      <c r="K480" s="42"/>
    </row>
    <row r="481" spans="1:11" s="3" customFormat="1" hidden="1">
      <c r="A481" s="41"/>
      <c r="B481" s="41" t="str">
        <f>UPPER("Giáo dục &amp; Đào tạo")</f>
        <v>GIÁO DỤC &amp; ĐÀO TẠO</v>
      </c>
      <c r="C481" s="41"/>
      <c r="D481" s="41"/>
      <c r="E481" s="243"/>
      <c r="F481" s="41"/>
      <c r="G481" s="245"/>
      <c r="H481" s="245"/>
      <c r="I481" s="245"/>
      <c r="J481" s="245"/>
      <c r="K481" s="41"/>
    </row>
    <row r="482" spans="1:11" hidden="1">
      <c r="A482" s="98"/>
      <c r="B482" s="193" t="str">
        <f>UPPER("TS học sinh có mặt đầu năm")</f>
        <v>TS HỌC SINH CÓ MẶT ĐẦU NĂM</v>
      </c>
      <c r="C482" s="98" t="s">
        <v>453</v>
      </c>
      <c r="D482" s="163">
        <v>19376</v>
      </c>
      <c r="E482" s="287">
        <v>20187</v>
      </c>
      <c r="F482" s="42"/>
      <c r="G482" s="282">
        <v>20150</v>
      </c>
      <c r="H482" s="282">
        <v>20474</v>
      </c>
      <c r="I482" s="57">
        <f t="shared" ref="I482:I487" si="114">+G482/D482*100</f>
        <v>103.99463253509495</v>
      </c>
      <c r="J482" s="57">
        <f t="shared" ref="J482:J487" si="115">+G482/E482*100</f>
        <v>99.816713726655763</v>
      </c>
      <c r="K482" s="42"/>
    </row>
    <row r="483" spans="1:11" s="2" customFormat="1" hidden="1">
      <c r="A483" s="98"/>
      <c r="B483" s="193" t="s">
        <v>454</v>
      </c>
      <c r="C483" s="98" t="s">
        <v>455</v>
      </c>
      <c r="D483" s="163">
        <v>5425</v>
      </c>
      <c r="E483" s="288">
        <v>5647</v>
      </c>
      <c r="F483" s="99"/>
      <c r="G483" s="282">
        <v>5862</v>
      </c>
      <c r="H483" s="282">
        <v>5683</v>
      </c>
      <c r="I483" s="100">
        <f t="shared" si="114"/>
        <v>108.05529953917051</v>
      </c>
      <c r="J483" s="100">
        <f t="shared" si="115"/>
        <v>103.80733132636799</v>
      </c>
      <c r="K483" s="99"/>
    </row>
    <row r="484" spans="1:11" hidden="1">
      <c r="A484" s="101"/>
      <c r="B484" s="194" t="s">
        <v>456</v>
      </c>
      <c r="C484" s="101" t="s">
        <v>455</v>
      </c>
      <c r="D484" s="165">
        <v>527</v>
      </c>
      <c r="E484" s="283">
        <v>659</v>
      </c>
      <c r="F484" s="42"/>
      <c r="G484" s="42">
        <v>807</v>
      </c>
      <c r="H484" s="42">
        <v>820</v>
      </c>
      <c r="I484" s="57">
        <f t="shared" si="114"/>
        <v>153.13092979127134</v>
      </c>
      <c r="J484" s="57">
        <f t="shared" si="115"/>
        <v>122.45827010622155</v>
      </c>
      <c r="K484" s="42"/>
    </row>
    <row r="485" spans="1:11" hidden="1">
      <c r="A485" s="101"/>
      <c r="B485" s="194" t="s">
        <v>457</v>
      </c>
      <c r="C485" s="101" t="s">
        <v>455</v>
      </c>
      <c r="D485" s="165">
        <v>4898</v>
      </c>
      <c r="E485" s="283">
        <v>4988</v>
      </c>
      <c r="F485" s="42"/>
      <c r="G485" s="239">
        <v>5055</v>
      </c>
      <c r="H485" s="239">
        <v>4863</v>
      </c>
      <c r="I485" s="57">
        <f t="shared" si="114"/>
        <v>103.2053899550837</v>
      </c>
      <c r="J485" s="57">
        <f t="shared" si="115"/>
        <v>101.34322373696874</v>
      </c>
      <c r="K485" s="42"/>
    </row>
    <row r="486" spans="1:11" hidden="1">
      <c r="A486" s="98"/>
      <c r="B486" s="193" t="s">
        <v>458</v>
      </c>
      <c r="C486" s="98" t="s">
        <v>453</v>
      </c>
      <c r="D486" s="163">
        <v>13811</v>
      </c>
      <c r="E486" s="285">
        <v>14410</v>
      </c>
      <c r="F486" s="42"/>
      <c r="G486" s="282">
        <v>14288</v>
      </c>
      <c r="H486" s="282">
        <v>14791</v>
      </c>
      <c r="I486" s="57">
        <f t="shared" si="114"/>
        <v>103.45376873506625</v>
      </c>
      <c r="J486" s="57">
        <f t="shared" si="115"/>
        <v>99.153365718251223</v>
      </c>
      <c r="K486" s="42"/>
    </row>
    <row r="487" spans="1:11" hidden="1">
      <c r="A487" s="101"/>
      <c r="B487" s="182" t="s">
        <v>459</v>
      </c>
      <c r="C487" s="101" t="s">
        <v>453</v>
      </c>
      <c r="D487" s="165">
        <v>250</v>
      </c>
      <c r="E487" s="283">
        <v>250</v>
      </c>
      <c r="F487" s="42"/>
      <c r="G487" s="42">
        <v>250</v>
      </c>
      <c r="H487" s="42">
        <v>250</v>
      </c>
      <c r="I487" s="57">
        <f t="shared" si="114"/>
        <v>100</v>
      </c>
      <c r="J487" s="57">
        <f t="shared" si="115"/>
        <v>100</v>
      </c>
      <c r="K487" s="42"/>
    </row>
    <row r="488" spans="1:11" hidden="1">
      <c r="A488" s="101"/>
      <c r="B488" s="183" t="s">
        <v>460</v>
      </c>
      <c r="C488" s="101"/>
      <c r="D488" s="165"/>
      <c r="E488" s="283"/>
      <c r="F488" s="42"/>
      <c r="G488" s="42"/>
      <c r="H488" s="42"/>
      <c r="I488" s="57"/>
      <c r="J488" s="57"/>
      <c r="K488" s="42"/>
    </row>
    <row r="489" spans="1:11" hidden="1">
      <c r="A489" s="101"/>
      <c r="B489" s="194" t="s">
        <v>461</v>
      </c>
      <c r="C489" s="101" t="s">
        <v>453</v>
      </c>
      <c r="D489" s="165">
        <v>7481</v>
      </c>
      <c r="E489" s="283">
        <v>7583</v>
      </c>
      <c r="F489" s="42"/>
      <c r="G489" s="239">
        <v>7520</v>
      </c>
      <c r="H489" s="239">
        <v>7755</v>
      </c>
      <c r="I489" s="57">
        <f t="shared" ref="I489:I495" si="116">+G489/D489*100</f>
        <v>100.52132067905359</v>
      </c>
      <c r="J489" s="57">
        <f t="shared" ref="J489:J495" si="117">+G489/E489*100</f>
        <v>99.169194250296727</v>
      </c>
      <c r="K489" s="42"/>
    </row>
    <row r="490" spans="1:11" hidden="1">
      <c r="A490" s="101"/>
      <c r="B490" s="183" t="s">
        <v>462</v>
      </c>
      <c r="C490" s="101" t="s">
        <v>453</v>
      </c>
      <c r="D490" s="165">
        <v>980</v>
      </c>
      <c r="E490" s="283">
        <v>3009</v>
      </c>
      <c r="F490" s="42"/>
      <c r="G490" s="239">
        <v>1308</v>
      </c>
      <c r="H490" s="239">
        <v>1278</v>
      </c>
      <c r="I490" s="57">
        <f t="shared" si="116"/>
        <v>133.46938775510205</v>
      </c>
      <c r="J490" s="57">
        <f t="shared" si="117"/>
        <v>43.469591226321036</v>
      </c>
      <c r="K490" s="42"/>
    </row>
    <row r="491" spans="1:11" hidden="1">
      <c r="A491" s="101"/>
      <c r="B491" s="194" t="s">
        <v>463</v>
      </c>
      <c r="C491" s="101" t="s">
        <v>453</v>
      </c>
      <c r="D491" s="165">
        <v>5052</v>
      </c>
      <c r="E491" s="283">
        <v>5281</v>
      </c>
      <c r="F491" s="42"/>
      <c r="G491" s="239">
        <v>5182</v>
      </c>
      <c r="H491" s="239">
        <v>5372</v>
      </c>
      <c r="I491" s="57">
        <f t="shared" si="116"/>
        <v>102.57323832145684</v>
      </c>
      <c r="J491" s="57">
        <f t="shared" si="117"/>
        <v>98.125355046392727</v>
      </c>
      <c r="K491" s="42"/>
    </row>
    <row r="492" spans="1:11" hidden="1">
      <c r="A492" s="101"/>
      <c r="B492" s="183" t="s">
        <v>464</v>
      </c>
      <c r="C492" s="101" t="s">
        <v>453</v>
      </c>
      <c r="D492" s="165">
        <v>711</v>
      </c>
      <c r="E492" s="283">
        <v>1293</v>
      </c>
      <c r="F492" s="42"/>
      <c r="G492" s="239">
        <v>1066</v>
      </c>
      <c r="H492" s="239">
        <v>1466</v>
      </c>
      <c r="I492" s="57">
        <f t="shared" si="116"/>
        <v>149.92967651195499</v>
      </c>
      <c r="J492" s="57">
        <f t="shared" si="117"/>
        <v>82.443928847641146</v>
      </c>
      <c r="K492" s="42"/>
    </row>
    <row r="493" spans="1:11" hidden="1">
      <c r="A493" s="101"/>
      <c r="B493" s="194" t="s">
        <v>465</v>
      </c>
      <c r="C493" s="101" t="s">
        <v>453</v>
      </c>
      <c r="D493" s="165">
        <v>1278</v>
      </c>
      <c r="E493" s="283">
        <v>1546</v>
      </c>
      <c r="F493" s="42"/>
      <c r="G493" s="239">
        <v>1260</v>
      </c>
      <c r="H493" s="239">
        <v>1334</v>
      </c>
      <c r="I493" s="57">
        <f t="shared" si="116"/>
        <v>98.591549295774655</v>
      </c>
      <c r="J493" s="57">
        <f t="shared" si="117"/>
        <v>81.5006468305304</v>
      </c>
      <c r="K493" s="42"/>
    </row>
    <row r="494" spans="1:11" s="2" customFormat="1" hidden="1">
      <c r="A494" s="98"/>
      <c r="B494" s="195" t="s">
        <v>466</v>
      </c>
      <c r="C494" s="98" t="s">
        <v>453</v>
      </c>
      <c r="D494" s="163">
        <v>140</v>
      </c>
      <c r="E494" s="285">
        <v>130</v>
      </c>
      <c r="F494" s="100"/>
      <c r="G494" s="100">
        <v>76</v>
      </c>
      <c r="H494" s="99">
        <v>80</v>
      </c>
      <c r="I494" s="100">
        <f t="shared" si="116"/>
        <v>54.285714285714285</v>
      </c>
      <c r="J494" s="100">
        <f t="shared" si="117"/>
        <v>58.461538461538467</v>
      </c>
      <c r="K494" s="99"/>
    </row>
    <row r="495" spans="1:11" hidden="1">
      <c r="A495" s="98"/>
      <c r="B495" s="193" t="str">
        <f>UPPER("TS học sinh là dân tộc thiểu số")</f>
        <v>TS HỌC SINH LÀ DÂN TỘC THIỂU SỐ</v>
      </c>
      <c r="C495" s="98" t="s">
        <v>453</v>
      </c>
      <c r="D495" s="163">
        <v>15949</v>
      </c>
      <c r="E495" s="286">
        <v>16575</v>
      </c>
      <c r="F495" s="99"/>
      <c r="G495" s="282">
        <v>17329</v>
      </c>
      <c r="H495" s="282">
        <v>17660</v>
      </c>
      <c r="I495" s="57">
        <f t="shared" si="116"/>
        <v>108.65258009906577</v>
      </c>
      <c r="J495" s="57">
        <f t="shared" si="117"/>
        <v>104.54901960784314</v>
      </c>
      <c r="K495" s="42"/>
    </row>
    <row r="496" spans="1:11" hidden="1">
      <c r="A496" s="101"/>
      <c r="B496" s="182" t="s">
        <v>467</v>
      </c>
      <c r="C496" s="101"/>
      <c r="D496" s="165"/>
      <c r="E496" s="258"/>
      <c r="F496" s="42"/>
      <c r="G496" s="42"/>
      <c r="H496" s="42"/>
      <c r="I496" s="57"/>
      <c r="J496" s="57"/>
      <c r="K496" s="42"/>
    </row>
    <row r="497" spans="1:11" hidden="1">
      <c r="A497" s="101"/>
      <c r="B497" s="194" t="s">
        <v>468</v>
      </c>
      <c r="C497" s="101" t="s">
        <v>453</v>
      </c>
      <c r="D497" s="165">
        <v>4572</v>
      </c>
      <c r="E497" s="283">
        <v>4638</v>
      </c>
      <c r="F497" s="42"/>
      <c r="G497" s="165">
        <v>4936</v>
      </c>
      <c r="H497" s="42">
        <v>4802</v>
      </c>
      <c r="I497" s="57">
        <f t="shared" ref="I497:I501" si="118">+G497/D497*100</f>
        <v>107.96150481189852</v>
      </c>
      <c r="J497" s="57">
        <f t="shared" ref="J497:J501" si="119">+G497/E497*100</f>
        <v>106.42518326865027</v>
      </c>
      <c r="K497" s="42"/>
    </row>
    <row r="498" spans="1:11" hidden="1">
      <c r="A498" s="101"/>
      <c r="B498" s="194" t="s">
        <v>469</v>
      </c>
      <c r="C498" s="101" t="s">
        <v>453</v>
      </c>
      <c r="D498" s="165">
        <v>5777</v>
      </c>
      <c r="E498" s="283">
        <v>5855</v>
      </c>
      <c r="F498" s="42"/>
      <c r="G498" s="165">
        <v>6711</v>
      </c>
      <c r="H498" s="42">
        <v>6926</v>
      </c>
      <c r="I498" s="57">
        <f t="shared" si="118"/>
        <v>116.16756101782933</v>
      </c>
      <c r="J498" s="57">
        <f t="shared" si="119"/>
        <v>114.61998292058071</v>
      </c>
      <c r="K498" s="42"/>
    </row>
    <row r="499" spans="1:11" hidden="1">
      <c r="A499" s="101"/>
      <c r="B499" s="194" t="s">
        <v>470</v>
      </c>
      <c r="C499" s="101" t="s">
        <v>453</v>
      </c>
      <c r="D499" s="165">
        <v>4623</v>
      </c>
      <c r="E499" s="283">
        <v>4831</v>
      </c>
      <c r="F499" s="42"/>
      <c r="G499" s="165">
        <v>4691</v>
      </c>
      <c r="H499" s="42">
        <v>4916</v>
      </c>
      <c r="I499" s="57">
        <f t="shared" si="118"/>
        <v>101.47090633787583</v>
      </c>
      <c r="J499" s="57">
        <f t="shared" si="119"/>
        <v>97.102049265162492</v>
      </c>
      <c r="K499" s="42"/>
    </row>
    <row r="500" spans="1:11" hidden="1">
      <c r="A500" s="101"/>
      <c r="B500" s="194" t="s">
        <v>471</v>
      </c>
      <c r="C500" s="101" t="s">
        <v>453</v>
      </c>
      <c r="D500" s="165">
        <v>977</v>
      </c>
      <c r="E500" s="283">
        <v>1251</v>
      </c>
      <c r="F500" s="42"/>
      <c r="G500" s="165">
        <v>991</v>
      </c>
      <c r="H500" s="42">
        <v>1016</v>
      </c>
      <c r="I500" s="57">
        <f t="shared" si="118"/>
        <v>101.43295803480041</v>
      </c>
      <c r="J500" s="57">
        <f t="shared" si="119"/>
        <v>79.216626698641093</v>
      </c>
      <c r="K500" s="42"/>
    </row>
    <row r="501" spans="1:11" ht="37.5" hidden="1">
      <c r="A501" s="98"/>
      <c r="B501" s="193" t="str">
        <f>UPPER("Tỉ lệ trẻ em trong độ tuổi đi học mẫu giáo")</f>
        <v>TỈ LỆ TRẺ EM TRONG ĐỘ TUỔI ĐI HỌC MẪU GIÁO</v>
      </c>
      <c r="C501" s="98" t="s">
        <v>24</v>
      </c>
      <c r="D501" s="163">
        <v>99</v>
      </c>
      <c r="E501" s="259">
        <v>99.1</v>
      </c>
      <c r="F501" s="42"/>
      <c r="G501" s="244">
        <v>99.1</v>
      </c>
      <c r="H501" s="162">
        <v>99.6</v>
      </c>
      <c r="I501" s="57">
        <f t="shared" si="118"/>
        <v>100.10101010101009</v>
      </c>
      <c r="J501" s="57">
        <f t="shared" si="119"/>
        <v>100</v>
      </c>
      <c r="K501" s="42"/>
    </row>
    <row r="502" spans="1:11" hidden="1">
      <c r="A502" s="98"/>
      <c r="B502" s="193" t="str">
        <f>UPPER("Tỷ lệ trẻ em đi học đúng độ tuổi")</f>
        <v>TỶ LỆ TRẺ EM ĐI HỌC ĐÚNG ĐỘ TUỔI</v>
      </c>
      <c r="C502" s="101"/>
      <c r="D502" s="165"/>
      <c r="E502" s="259"/>
      <c r="F502" s="42"/>
      <c r="G502" s="165"/>
      <c r="H502" s="42"/>
      <c r="I502" s="57"/>
      <c r="J502" s="57"/>
      <c r="K502" s="42"/>
    </row>
    <row r="503" spans="1:11" hidden="1">
      <c r="A503" s="101"/>
      <c r="B503" s="194" t="s">
        <v>469</v>
      </c>
      <c r="C503" s="101" t="s">
        <v>24</v>
      </c>
      <c r="D503" s="165">
        <v>97.5</v>
      </c>
      <c r="E503" s="258">
        <v>99</v>
      </c>
      <c r="F503" s="42"/>
      <c r="G503" s="173">
        <v>98.9</v>
      </c>
      <c r="H503" s="42">
        <v>99</v>
      </c>
      <c r="I503" s="57">
        <f t="shared" ref="I503:I505" si="120">+G503/D503*100</f>
        <v>101.43589743589745</v>
      </c>
      <c r="J503" s="57">
        <f t="shared" ref="J503:J505" si="121">+G503/E503*100</f>
        <v>99.89898989898991</v>
      </c>
      <c r="K503" s="42"/>
    </row>
    <row r="504" spans="1:11" hidden="1">
      <c r="A504" s="101"/>
      <c r="B504" s="194" t="s">
        <v>470</v>
      </c>
      <c r="C504" s="101" t="s">
        <v>24</v>
      </c>
      <c r="D504" s="165">
        <v>97.5</v>
      </c>
      <c r="E504" s="258">
        <v>97.5</v>
      </c>
      <c r="F504" s="42"/>
      <c r="G504" s="173">
        <v>94.3</v>
      </c>
      <c r="H504" s="42">
        <v>95</v>
      </c>
      <c r="I504" s="57">
        <f t="shared" si="120"/>
        <v>96.717948717948715</v>
      </c>
      <c r="J504" s="57">
        <f t="shared" si="121"/>
        <v>96.717948717948715</v>
      </c>
      <c r="K504" s="42"/>
    </row>
    <row r="505" spans="1:11" hidden="1">
      <c r="A505" s="101"/>
      <c r="B505" s="194" t="s">
        <v>471</v>
      </c>
      <c r="C505" s="101" t="s">
        <v>24</v>
      </c>
      <c r="D505" s="165">
        <v>88</v>
      </c>
      <c r="E505" s="258">
        <v>90</v>
      </c>
      <c r="F505" s="42"/>
      <c r="G505" s="173">
        <v>95.3</v>
      </c>
      <c r="H505" s="42">
        <v>95.3</v>
      </c>
      <c r="I505" s="57">
        <f t="shared" si="120"/>
        <v>108.29545454545455</v>
      </c>
      <c r="J505" s="57">
        <f t="shared" si="121"/>
        <v>105.88888888888887</v>
      </c>
      <c r="K505" s="42"/>
    </row>
    <row r="506" spans="1:11" hidden="1">
      <c r="A506" s="98"/>
      <c r="B506" s="196" t="str">
        <f>UPPER("Hướng nghiệp dạy nghề")</f>
        <v>HƯỚNG NGHIỆP DẠY NGHỀ</v>
      </c>
      <c r="C506" s="101" t="s">
        <v>453</v>
      </c>
      <c r="D506" s="165"/>
      <c r="E506" s="259"/>
      <c r="F506" s="42"/>
      <c r="G506" s="42"/>
      <c r="H506" s="42"/>
      <c r="I506" s="57"/>
      <c r="J506" s="57"/>
      <c r="K506" s="42"/>
    </row>
    <row r="507" spans="1:11" hidden="1">
      <c r="A507" s="98"/>
      <c r="B507" s="197" t="str">
        <f>UPPER("Phổ cập giáo dục")</f>
        <v>PHỔ CẬP GIÁO DỤC</v>
      </c>
      <c r="C507" s="101"/>
      <c r="D507" s="165"/>
      <c r="E507" s="259"/>
      <c r="F507" s="42"/>
      <c r="G507" s="42"/>
      <c r="H507" s="42"/>
      <c r="I507" s="57"/>
      <c r="J507" s="57"/>
      <c r="K507" s="42"/>
    </row>
    <row r="508" spans="1:11" s="290" customFormat="1" ht="56.25" hidden="1">
      <c r="A508" s="98"/>
      <c r="B508" s="293" t="s">
        <v>472</v>
      </c>
      <c r="C508" s="292" t="s">
        <v>72</v>
      </c>
      <c r="D508" s="165">
        <v>12</v>
      </c>
      <c r="E508" s="283">
        <v>12</v>
      </c>
      <c r="F508" s="294"/>
      <c r="G508" s="291">
        <v>12</v>
      </c>
      <c r="H508" s="294">
        <v>12</v>
      </c>
      <c r="I508" s="165">
        <f t="shared" ref="I508:I510" si="122">+G508/D508*100</f>
        <v>100</v>
      </c>
      <c r="J508" s="165">
        <f t="shared" ref="J508:J510" si="123">+G508/E508*100</f>
        <v>100</v>
      </c>
      <c r="K508" s="294"/>
    </row>
    <row r="509" spans="1:11" hidden="1">
      <c r="A509" s="98"/>
      <c r="B509" s="193" t="str">
        <f>UPPER("Tổng số giáo viên")</f>
        <v>TỔNG SỐ GIÁO VIÊN</v>
      </c>
      <c r="C509" s="98" t="s">
        <v>55</v>
      </c>
      <c r="D509" s="163">
        <v>1483</v>
      </c>
      <c r="E509" s="260">
        <v>1502</v>
      </c>
      <c r="F509" s="42"/>
      <c r="G509" s="284">
        <v>1404</v>
      </c>
      <c r="H509" s="284">
        <v>1481</v>
      </c>
      <c r="I509" s="100">
        <f t="shared" si="122"/>
        <v>94.672960215778829</v>
      </c>
      <c r="J509" s="100">
        <f t="shared" si="123"/>
        <v>93.475366178428771</v>
      </c>
      <c r="K509" s="42"/>
    </row>
    <row r="510" spans="1:11" hidden="1">
      <c r="A510" s="101"/>
      <c r="B510" s="182" t="s">
        <v>473</v>
      </c>
      <c r="C510" s="101" t="s">
        <v>24</v>
      </c>
      <c r="D510" s="165">
        <v>99.5</v>
      </c>
      <c r="E510" s="258">
        <v>99.8</v>
      </c>
      <c r="F510" s="42"/>
      <c r="G510" s="315">
        <f>+(G511+G513+G515+G517+G519)/G509*100</f>
        <v>100</v>
      </c>
      <c r="H510" s="315">
        <f>+(H511+H513+H515+H517+H519)/H509*100</f>
        <v>100</v>
      </c>
      <c r="I510" s="57">
        <f t="shared" si="122"/>
        <v>100.50251256281406</v>
      </c>
      <c r="J510" s="57">
        <f t="shared" si="123"/>
        <v>100.20040080160322</v>
      </c>
      <c r="K510" s="42"/>
    </row>
    <row r="511" spans="1:11" s="2" customFormat="1" hidden="1">
      <c r="A511" s="98"/>
      <c r="B511" s="193" t="s">
        <v>474</v>
      </c>
      <c r="C511" s="98" t="s">
        <v>55</v>
      </c>
      <c r="D511" s="163">
        <v>444</v>
      </c>
      <c r="E511" s="259">
        <v>454</v>
      </c>
      <c r="F511" s="99"/>
      <c r="G511" s="162">
        <v>407</v>
      </c>
      <c r="H511" s="162">
        <v>437</v>
      </c>
      <c r="I511" s="100">
        <f t="shared" ref="I511:I528" si="124">+G511/D511*100</f>
        <v>91.666666666666657</v>
      </c>
      <c r="J511" s="100">
        <f t="shared" ref="J511:J528" si="125">+G511/E511*100</f>
        <v>89.647577092511014</v>
      </c>
      <c r="K511" s="99"/>
    </row>
    <row r="512" spans="1:11" hidden="1">
      <c r="A512" s="101"/>
      <c r="B512" s="182" t="s">
        <v>473</v>
      </c>
      <c r="C512" s="101" t="s">
        <v>24</v>
      </c>
      <c r="D512" s="165">
        <v>100</v>
      </c>
      <c r="E512" s="258">
        <v>100</v>
      </c>
      <c r="F512" s="42"/>
      <c r="G512" s="294">
        <v>100</v>
      </c>
      <c r="H512" s="294">
        <v>100</v>
      </c>
      <c r="I512" s="57">
        <f t="shared" si="124"/>
        <v>100</v>
      </c>
      <c r="J512" s="57">
        <f t="shared" si="125"/>
        <v>100</v>
      </c>
      <c r="K512" s="42"/>
    </row>
    <row r="513" spans="1:11" s="2" customFormat="1" hidden="1">
      <c r="A513" s="98"/>
      <c r="B513" s="193" t="s">
        <v>475</v>
      </c>
      <c r="C513" s="98" t="s">
        <v>55</v>
      </c>
      <c r="D513" s="163">
        <v>570</v>
      </c>
      <c r="E513" s="259">
        <v>570</v>
      </c>
      <c r="F513" s="99"/>
      <c r="G513" s="162">
        <v>565</v>
      </c>
      <c r="H513" s="162">
        <v>571</v>
      </c>
      <c r="I513" s="100">
        <f t="shared" si="124"/>
        <v>99.122807017543863</v>
      </c>
      <c r="J513" s="100">
        <f t="shared" si="125"/>
        <v>99.122807017543863</v>
      </c>
      <c r="K513" s="99"/>
    </row>
    <row r="514" spans="1:11" hidden="1">
      <c r="A514" s="101"/>
      <c r="B514" s="182" t="s">
        <v>473</v>
      </c>
      <c r="C514" s="101" t="s">
        <v>24</v>
      </c>
      <c r="D514" s="165">
        <v>99.5</v>
      </c>
      <c r="E514" s="258">
        <v>99.6</v>
      </c>
      <c r="F514" s="42"/>
      <c r="G514" s="294">
        <v>99.5</v>
      </c>
      <c r="H514" s="294">
        <v>99.5</v>
      </c>
      <c r="I514" s="57">
        <f t="shared" si="124"/>
        <v>100</v>
      </c>
      <c r="J514" s="57">
        <f t="shared" si="125"/>
        <v>99.899598393574308</v>
      </c>
      <c r="K514" s="42"/>
    </row>
    <row r="515" spans="1:11" s="2" customFormat="1" hidden="1">
      <c r="A515" s="98"/>
      <c r="B515" s="193" t="s">
        <v>476</v>
      </c>
      <c r="C515" s="98" t="s">
        <v>55</v>
      </c>
      <c r="D515" s="163">
        <v>330</v>
      </c>
      <c r="E515" s="261">
        <v>333</v>
      </c>
      <c r="F515" s="99"/>
      <c r="G515" s="162">
        <v>313</v>
      </c>
      <c r="H515" s="162">
        <v>354</v>
      </c>
      <c r="I515" s="100">
        <f t="shared" si="124"/>
        <v>94.848484848484844</v>
      </c>
      <c r="J515" s="100">
        <f t="shared" si="125"/>
        <v>93.993993993993996</v>
      </c>
      <c r="K515" s="99"/>
    </row>
    <row r="516" spans="1:11" hidden="1">
      <c r="A516" s="101"/>
      <c r="B516" s="182" t="s">
        <v>473</v>
      </c>
      <c r="C516" s="101" t="s">
        <v>24</v>
      </c>
      <c r="D516" s="165">
        <v>99.1</v>
      </c>
      <c r="E516" s="258">
        <v>99.1</v>
      </c>
      <c r="F516" s="42"/>
      <c r="G516" s="294">
        <v>97.8</v>
      </c>
      <c r="H516" s="294">
        <v>98.9</v>
      </c>
      <c r="I516" s="57">
        <f t="shared" si="124"/>
        <v>98.688193743693247</v>
      </c>
      <c r="J516" s="57">
        <f t="shared" si="125"/>
        <v>98.688193743693247</v>
      </c>
      <c r="K516" s="42"/>
    </row>
    <row r="517" spans="1:11" s="2" customFormat="1" ht="37.5" hidden="1">
      <c r="A517" s="98"/>
      <c r="B517" s="193" t="s">
        <v>477</v>
      </c>
      <c r="C517" s="98" t="s">
        <v>55</v>
      </c>
      <c r="D517" s="163">
        <v>124</v>
      </c>
      <c r="E517" s="259">
        <v>130</v>
      </c>
      <c r="F517" s="99"/>
      <c r="G517" s="162">
        <v>108</v>
      </c>
      <c r="H517" s="162">
        <v>108</v>
      </c>
      <c r="I517" s="100">
        <f t="shared" si="124"/>
        <v>87.096774193548384</v>
      </c>
      <c r="J517" s="100">
        <f t="shared" si="125"/>
        <v>83.07692307692308</v>
      </c>
      <c r="K517" s="99"/>
    </row>
    <row r="518" spans="1:11" hidden="1">
      <c r="A518" s="101"/>
      <c r="B518" s="182" t="s">
        <v>478</v>
      </c>
      <c r="C518" s="101" t="s">
        <v>24</v>
      </c>
      <c r="D518" s="165">
        <v>100</v>
      </c>
      <c r="E518" s="283">
        <v>100</v>
      </c>
      <c r="F518" s="42"/>
      <c r="G518" s="294">
        <v>100</v>
      </c>
      <c r="H518" s="294">
        <v>100</v>
      </c>
      <c r="I518" s="57">
        <f t="shared" si="124"/>
        <v>100</v>
      </c>
      <c r="J518" s="57">
        <f t="shared" si="125"/>
        <v>100</v>
      </c>
      <c r="K518" s="42"/>
    </row>
    <row r="519" spans="1:11" s="2" customFormat="1" hidden="1">
      <c r="A519" s="98"/>
      <c r="B519" s="193" t="s">
        <v>479</v>
      </c>
      <c r="C519" s="98" t="s">
        <v>55</v>
      </c>
      <c r="D519" s="163">
        <v>15</v>
      </c>
      <c r="E519" s="285">
        <v>15</v>
      </c>
      <c r="F519" s="99"/>
      <c r="G519" s="162">
        <v>11</v>
      </c>
      <c r="H519" s="162">
        <v>11</v>
      </c>
      <c r="I519" s="100">
        <f t="shared" si="124"/>
        <v>73.333333333333329</v>
      </c>
      <c r="J519" s="100">
        <f t="shared" si="125"/>
        <v>73.333333333333329</v>
      </c>
      <c r="K519" s="99"/>
    </row>
    <row r="520" spans="1:11" hidden="1">
      <c r="A520" s="101"/>
      <c r="B520" s="182" t="s">
        <v>478</v>
      </c>
      <c r="C520" s="101" t="s">
        <v>24</v>
      </c>
      <c r="D520" s="165">
        <v>100</v>
      </c>
      <c r="E520" s="283">
        <v>100</v>
      </c>
      <c r="F520" s="42"/>
      <c r="G520" s="294">
        <v>100</v>
      </c>
      <c r="H520" s="294">
        <v>100</v>
      </c>
      <c r="I520" s="57">
        <f t="shared" si="124"/>
        <v>100</v>
      </c>
      <c r="J520" s="57">
        <f t="shared" si="125"/>
        <v>100</v>
      </c>
      <c r="K520" s="42"/>
    </row>
    <row r="521" spans="1:11" hidden="1">
      <c r="A521" s="98"/>
      <c r="B521" s="193" t="str">
        <f>UPPER("Tổng số trường học")</f>
        <v>TỔNG SỐ TRƯỜNG HỌC</v>
      </c>
      <c r="C521" s="101"/>
      <c r="D521" s="163">
        <f>+D522+D523+D524+D525+D526+D527+D528</f>
        <v>55</v>
      </c>
      <c r="E521" s="285">
        <v>54</v>
      </c>
      <c r="F521" s="42"/>
      <c r="G521" s="162">
        <v>54</v>
      </c>
      <c r="H521" s="99">
        <v>53</v>
      </c>
      <c r="I521" s="57">
        <f t="shared" si="124"/>
        <v>98.181818181818187</v>
      </c>
      <c r="J521" s="57">
        <f t="shared" si="125"/>
        <v>100</v>
      </c>
      <c r="K521" s="42"/>
    </row>
    <row r="522" spans="1:11" s="2" customFormat="1" hidden="1">
      <c r="A522" s="98"/>
      <c r="B522" s="193" t="s">
        <v>480</v>
      </c>
      <c r="C522" s="98"/>
      <c r="D522" s="163">
        <v>1</v>
      </c>
      <c r="E522" s="259">
        <v>1</v>
      </c>
      <c r="F522" s="99"/>
      <c r="G522" s="162">
        <v>1</v>
      </c>
      <c r="H522" s="99">
        <v>1</v>
      </c>
      <c r="I522" s="100">
        <f t="shared" si="124"/>
        <v>100</v>
      </c>
      <c r="J522" s="100">
        <f t="shared" si="125"/>
        <v>100</v>
      </c>
      <c r="K522" s="99"/>
    </row>
    <row r="523" spans="1:11" s="2" customFormat="1" hidden="1">
      <c r="A523" s="98"/>
      <c r="B523" s="193" t="s">
        <v>481</v>
      </c>
      <c r="C523" s="98" t="s">
        <v>66</v>
      </c>
      <c r="D523" s="163">
        <v>18</v>
      </c>
      <c r="E523" s="259">
        <v>18</v>
      </c>
      <c r="F523" s="99"/>
      <c r="G523" s="162">
        <v>18</v>
      </c>
      <c r="H523" s="99">
        <v>18</v>
      </c>
      <c r="I523" s="100">
        <f t="shared" si="124"/>
        <v>100</v>
      </c>
      <c r="J523" s="100">
        <f t="shared" si="125"/>
        <v>100</v>
      </c>
      <c r="K523" s="99"/>
    </row>
    <row r="524" spans="1:11" s="2" customFormat="1" hidden="1">
      <c r="A524" s="98"/>
      <c r="B524" s="193" t="s">
        <v>482</v>
      </c>
      <c r="C524" s="98" t="s">
        <v>66</v>
      </c>
      <c r="D524" s="163">
        <v>17</v>
      </c>
      <c r="E524" s="259">
        <v>17</v>
      </c>
      <c r="F524" s="99"/>
      <c r="G524" s="162">
        <v>16</v>
      </c>
      <c r="H524" s="99">
        <v>16</v>
      </c>
      <c r="I524" s="100">
        <f t="shared" si="124"/>
        <v>94.117647058823522</v>
      </c>
      <c r="J524" s="100">
        <f t="shared" si="125"/>
        <v>94.117647058823522</v>
      </c>
      <c r="K524" s="99"/>
    </row>
    <row r="525" spans="1:11" s="2" customFormat="1" hidden="1">
      <c r="A525" s="98"/>
      <c r="B525" s="193" t="s">
        <v>483</v>
      </c>
      <c r="C525" s="98" t="s">
        <v>66</v>
      </c>
      <c r="D525" s="163">
        <v>1</v>
      </c>
      <c r="E525" s="259"/>
      <c r="F525" s="99"/>
      <c r="G525" s="162">
        <v>1</v>
      </c>
      <c r="H525" s="99">
        <v>1</v>
      </c>
      <c r="I525" s="100">
        <f t="shared" si="124"/>
        <v>100</v>
      </c>
      <c r="J525" s="100"/>
      <c r="K525" s="99"/>
    </row>
    <row r="526" spans="1:11" s="2" customFormat="1" hidden="1">
      <c r="A526" s="98"/>
      <c r="B526" s="193" t="s">
        <v>484</v>
      </c>
      <c r="C526" s="98" t="s">
        <v>66</v>
      </c>
      <c r="D526" s="163">
        <v>14</v>
      </c>
      <c r="E526" s="259">
        <v>14</v>
      </c>
      <c r="F526" s="99"/>
      <c r="G526" s="162">
        <v>13</v>
      </c>
      <c r="H526" s="99">
        <v>13</v>
      </c>
      <c r="I526" s="100">
        <f t="shared" si="124"/>
        <v>92.857142857142861</v>
      </c>
      <c r="J526" s="100">
        <f t="shared" si="125"/>
        <v>92.857142857142861</v>
      </c>
      <c r="K526" s="99"/>
    </row>
    <row r="527" spans="1:11" s="2" customFormat="1" hidden="1">
      <c r="A527" s="98"/>
      <c r="B527" s="193" t="s">
        <v>485</v>
      </c>
      <c r="C527" s="98" t="s">
        <v>66</v>
      </c>
      <c r="D527" s="163">
        <v>3</v>
      </c>
      <c r="E527" s="259">
        <v>3</v>
      </c>
      <c r="F527" s="99"/>
      <c r="G527" s="162">
        <v>3</v>
      </c>
      <c r="H527" s="99">
        <v>3</v>
      </c>
      <c r="I527" s="100">
        <f t="shared" si="124"/>
        <v>100</v>
      </c>
      <c r="J527" s="100">
        <f t="shared" si="125"/>
        <v>100</v>
      </c>
      <c r="K527" s="99"/>
    </row>
    <row r="528" spans="1:11" s="2" customFormat="1" hidden="1">
      <c r="A528" s="98"/>
      <c r="B528" s="193" t="s">
        <v>486</v>
      </c>
      <c r="C528" s="98" t="s">
        <v>66</v>
      </c>
      <c r="D528" s="163">
        <v>1</v>
      </c>
      <c r="E528" s="259">
        <v>1</v>
      </c>
      <c r="F528" s="99"/>
      <c r="G528" s="162">
        <v>1</v>
      </c>
      <c r="H528" s="99">
        <v>1</v>
      </c>
      <c r="I528" s="100">
        <f t="shared" si="124"/>
        <v>100</v>
      </c>
      <c r="J528" s="100">
        <f t="shared" si="125"/>
        <v>100</v>
      </c>
      <c r="K528" s="99"/>
    </row>
    <row r="529" spans="1:13" ht="18.75" hidden="1" customHeight="1">
      <c r="A529" s="98"/>
      <c r="B529" s="197" t="s">
        <v>487</v>
      </c>
      <c r="C529" s="98" t="s">
        <v>66</v>
      </c>
      <c r="D529" s="165"/>
      <c r="E529" s="259"/>
      <c r="F529" s="42"/>
      <c r="G529" s="164"/>
      <c r="H529" s="42"/>
      <c r="I529" s="57"/>
      <c r="J529" s="57"/>
      <c r="K529" s="42"/>
    </row>
    <row r="530" spans="1:13" ht="18.75" hidden="1" customHeight="1">
      <c r="A530" s="98"/>
      <c r="B530" s="198" t="s">
        <v>488</v>
      </c>
      <c r="C530" s="101" t="s">
        <v>24</v>
      </c>
      <c r="D530" s="165"/>
      <c r="E530" s="258">
        <v>31.5</v>
      </c>
      <c r="F530" s="42"/>
      <c r="G530" s="164"/>
      <c r="H530" s="42"/>
      <c r="I530" s="57"/>
      <c r="J530" s="57"/>
      <c r="K530" s="42"/>
    </row>
    <row r="531" spans="1:13" ht="18.75" hidden="1" customHeight="1">
      <c r="A531" s="98"/>
      <c r="B531" s="198" t="s">
        <v>489</v>
      </c>
      <c r="C531" s="101" t="s">
        <v>66</v>
      </c>
      <c r="D531" s="165"/>
      <c r="E531" s="258">
        <v>2</v>
      </c>
      <c r="F531" s="42"/>
      <c r="G531" s="164"/>
      <c r="H531" s="42"/>
      <c r="I531" s="57"/>
      <c r="J531" s="57"/>
      <c r="K531" s="42"/>
    </row>
    <row r="532" spans="1:13" ht="18.75" hidden="1" customHeight="1">
      <c r="A532" s="101"/>
      <c r="B532" s="194" t="s">
        <v>490</v>
      </c>
      <c r="C532" s="101" t="s">
        <v>24</v>
      </c>
      <c r="D532" s="165"/>
      <c r="E532" s="258">
        <v>38.9</v>
      </c>
      <c r="F532" s="42"/>
      <c r="G532" s="164"/>
      <c r="H532" s="42"/>
      <c r="I532" s="57"/>
      <c r="J532" s="57"/>
      <c r="K532" s="42"/>
    </row>
    <row r="533" spans="1:13" ht="18.75" hidden="1" customHeight="1">
      <c r="A533" s="101"/>
      <c r="B533" s="194" t="s">
        <v>469</v>
      </c>
      <c r="C533" s="101" t="s">
        <v>24</v>
      </c>
      <c r="D533" s="165"/>
      <c r="E533" s="258">
        <v>35.299999999999997</v>
      </c>
      <c r="F533" s="42"/>
      <c r="G533" s="164"/>
      <c r="H533" s="42"/>
      <c r="I533" s="57"/>
      <c r="J533" s="57"/>
      <c r="K533" s="42"/>
    </row>
    <row r="534" spans="1:13" ht="18.75" hidden="1" customHeight="1">
      <c r="A534" s="101"/>
      <c r="B534" s="194" t="s">
        <v>470</v>
      </c>
      <c r="C534" s="101" t="s">
        <v>24</v>
      </c>
      <c r="D534" s="165"/>
      <c r="E534" s="258">
        <v>21.4</v>
      </c>
      <c r="F534" s="42"/>
      <c r="G534" s="164"/>
      <c r="H534" s="42"/>
      <c r="I534" s="57"/>
      <c r="J534" s="57"/>
      <c r="K534" s="42"/>
    </row>
    <row r="535" spans="1:13" ht="18.75" hidden="1" customHeight="1">
      <c r="A535" s="101"/>
      <c r="B535" s="194" t="s">
        <v>471</v>
      </c>
      <c r="C535" s="101" t="s">
        <v>24</v>
      </c>
      <c r="D535" s="165"/>
      <c r="E535" s="258">
        <v>33.299999999999997</v>
      </c>
      <c r="F535" s="42"/>
      <c r="G535" s="164"/>
      <c r="H535" s="42"/>
      <c r="I535" s="57"/>
      <c r="J535" s="57"/>
      <c r="K535" s="42"/>
    </row>
    <row r="536" spans="1:13" hidden="1">
      <c r="A536" s="98"/>
      <c r="B536" s="196" t="str">
        <f>UPPER("Số trường đạt chuẩn quốc gia")</f>
        <v>SỐ TRƯỜNG ĐẠT CHUẨN QUỐC GIA</v>
      </c>
      <c r="C536" s="98" t="s">
        <v>66</v>
      </c>
      <c r="D536" s="163">
        <v>13</v>
      </c>
      <c r="E536" s="259">
        <v>16</v>
      </c>
      <c r="F536" s="42"/>
      <c r="G536" s="294">
        <v>15</v>
      </c>
      <c r="H536" s="42">
        <v>22</v>
      </c>
      <c r="I536" s="57">
        <f t="shared" ref="I536:I538" si="126">+G536/D536*100</f>
        <v>115.38461538461537</v>
      </c>
      <c r="J536" s="57">
        <f t="shared" ref="J536:J538" si="127">+G536/E536*100</f>
        <v>93.75</v>
      </c>
      <c r="K536" s="42"/>
      <c r="M536" s="1">
        <f>22/53</f>
        <v>0.41509433962264153</v>
      </c>
    </row>
    <row r="537" spans="1:13" hidden="1">
      <c r="A537" s="101"/>
      <c r="B537" s="194" t="s">
        <v>488</v>
      </c>
      <c r="C537" s="101" t="s">
        <v>24</v>
      </c>
      <c r="D537" s="165">
        <v>23.636363636363637</v>
      </c>
      <c r="E537" s="258">
        <v>29.629629629629626</v>
      </c>
      <c r="F537" s="42"/>
      <c r="G537" s="294">
        <v>28.3</v>
      </c>
      <c r="H537" s="42">
        <v>41.5</v>
      </c>
      <c r="I537" s="57">
        <f t="shared" si="126"/>
        <v>119.73076923076924</v>
      </c>
      <c r="J537" s="57">
        <f t="shared" si="127"/>
        <v>95.512500000000017</v>
      </c>
      <c r="K537" s="42"/>
    </row>
    <row r="538" spans="1:13" hidden="1">
      <c r="A538" s="101"/>
      <c r="B538" s="194" t="s">
        <v>489</v>
      </c>
      <c r="C538" s="101" t="s">
        <v>66</v>
      </c>
      <c r="D538" s="165">
        <v>3</v>
      </c>
      <c r="E538" s="258">
        <v>3</v>
      </c>
      <c r="F538" s="42"/>
      <c r="G538" s="294">
        <v>2</v>
      </c>
      <c r="H538" s="42">
        <v>7</v>
      </c>
      <c r="I538" s="57">
        <f t="shared" si="126"/>
        <v>66.666666666666657</v>
      </c>
      <c r="J538" s="57">
        <f t="shared" si="127"/>
        <v>66.666666666666657</v>
      </c>
      <c r="K538" s="42"/>
    </row>
    <row r="539" spans="1:13" ht="18.75" hidden="1" customHeight="1">
      <c r="A539" s="101"/>
      <c r="B539" s="194" t="s">
        <v>491</v>
      </c>
      <c r="C539" s="101" t="s">
        <v>24</v>
      </c>
      <c r="D539" s="165"/>
      <c r="E539" s="258">
        <v>38.9</v>
      </c>
      <c r="F539" s="42"/>
      <c r="G539" s="164"/>
      <c r="H539" s="42"/>
      <c r="I539" s="57"/>
      <c r="J539" s="57"/>
      <c r="K539" s="42"/>
    </row>
    <row r="540" spans="1:13" ht="18.75" hidden="1" customHeight="1">
      <c r="A540" s="101"/>
      <c r="B540" s="194" t="s">
        <v>492</v>
      </c>
      <c r="C540" s="101" t="s">
        <v>24</v>
      </c>
      <c r="D540" s="165"/>
      <c r="E540" s="258">
        <v>35.299999999999997</v>
      </c>
      <c r="F540" s="42"/>
      <c r="G540" s="164"/>
      <c r="H540" s="42"/>
      <c r="I540" s="57"/>
      <c r="J540" s="57"/>
      <c r="K540" s="42"/>
    </row>
    <row r="541" spans="1:13" ht="18.75" hidden="1" customHeight="1">
      <c r="A541" s="101"/>
      <c r="B541" s="194" t="s">
        <v>493</v>
      </c>
      <c r="C541" s="101" t="s">
        <v>24</v>
      </c>
      <c r="D541" s="165"/>
      <c r="E541" s="258">
        <v>35.700000000000003</v>
      </c>
      <c r="F541" s="42"/>
      <c r="G541" s="164"/>
      <c r="H541" s="42"/>
      <c r="I541" s="57"/>
      <c r="J541" s="57"/>
      <c r="K541" s="42"/>
    </row>
    <row r="542" spans="1:13" ht="18.75" hidden="1" customHeight="1">
      <c r="A542" s="101"/>
      <c r="B542" s="194" t="s">
        <v>494</v>
      </c>
      <c r="C542" s="101" t="s">
        <v>24</v>
      </c>
      <c r="D542" s="165"/>
      <c r="E542" s="258">
        <v>25</v>
      </c>
      <c r="F542" s="42"/>
      <c r="G542" s="164"/>
      <c r="H542" s="42"/>
      <c r="I542" s="57"/>
      <c r="J542" s="57"/>
      <c r="K542" s="42"/>
    </row>
    <row r="543" spans="1:13" hidden="1">
      <c r="A543" s="98"/>
      <c r="B543" s="193" t="str">
        <f>UPPER("Tổng số phòng học")</f>
        <v>TỔNG SỐ PHÒNG HỌC</v>
      </c>
      <c r="C543" s="98" t="s">
        <v>273</v>
      </c>
      <c r="D543" s="163">
        <v>839</v>
      </c>
      <c r="E543" s="259">
        <v>904</v>
      </c>
      <c r="F543" s="42"/>
      <c r="G543" s="162">
        <v>868</v>
      </c>
      <c r="H543" s="42">
        <v>906</v>
      </c>
      <c r="I543" s="57">
        <f t="shared" ref="I543:I554" si="128">+G543/D543*100</f>
        <v>103.45649582836711</v>
      </c>
      <c r="J543" s="57">
        <f t="shared" ref="J543:J554" si="129">+G543/E543*100</f>
        <v>96.017699115044252</v>
      </c>
      <c r="K543" s="42"/>
    </row>
    <row r="544" spans="1:13" s="4" customFormat="1" hidden="1">
      <c r="A544" s="199"/>
      <c r="B544" s="183" t="s">
        <v>495</v>
      </c>
      <c r="C544" s="199" t="s">
        <v>24</v>
      </c>
      <c r="D544" s="281">
        <v>87.7</v>
      </c>
      <c r="E544" s="262">
        <v>96.5</v>
      </c>
      <c r="F544" s="65"/>
      <c r="G544" s="65">
        <v>92.3</v>
      </c>
      <c r="H544" s="65">
        <v>95.4</v>
      </c>
      <c r="I544" s="157">
        <f t="shared" si="128"/>
        <v>105.24515393386544</v>
      </c>
      <c r="J544" s="157">
        <f t="shared" si="129"/>
        <v>95.647668393782382</v>
      </c>
      <c r="K544" s="65"/>
    </row>
    <row r="545" spans="1:11" hidden="1">
      <c r="A545" s="101"/>
      <c r="B545" s="194" t="s">
        <v>496</v>
      </c>
      <c r="C545" s="101" t="s">
        <v>273</v>
      </c>
      <c r="D545" s="165">
        <v>224</v>
      </c>
      <c r="E545" s="258">
        <v>231</v>
      </c>
      <c r="F545" s="42"/>
      <c r="G545" s="42">
        <v>228</v>
      </c>
      <c r="H545" s="42">
        <v>235</v>
      </c>
      <c r="I545" s="57">
        <f t="shared" si="128"/>
        <v>101.78571428571428</v>
      </c>
      <c r="J545" s="57">
        <f t="shared" si="129"/>
        <v>98.701298701298697</v>
      </c>
      <c r="K545" s="42"/>
    </row>
    <row r="546" spans="1:11" s="4" customFormat="1" hidden="1">
      <c r="A546" s="199"/>
      <c r="B546" s="183" t="s">
        <v>495</v>
      </c>
      <c r="C546" s="199" t="s">
        <v>24</v>
      </c>
      <c r="D546" s="281">
        <v>94.2</v>
      </c>
      <c r="E546" s="262">
        <v>96.5</v>
      </c>
      <c r="F546" s="65"/>
      <c r="G546" s="65">
        <v>82.5</v>
      </c>
      <c r="H546" s="65">
        <v>89.4</v>
      </c>
      <c r="I546" s="157">
        <f t="shared" si="128"/>
        <v>87.579617834394909</v>
      </c>
      <c r="J546" s="157">
        <f t="shared" si="129"/>
        <v>85.492227979274617</v>
      </c>
      <c r="K546" s="65"/>
    </row>
    <row r="547" spans="1:11" hidden="1">
      <c r="A547" s="101"/>
      <c r="B547" s="194" t="s">
        <v>497</v>
      </c>
      <c r="C547" s="101" t="s">
        <v>273</v>
      </c>
      <c r="D547" s="165">
        <v>375</v>
      </c>
      <c r="E547" s="258">
        <v>407</v>
      </c>
      <c r="F547" s="42"/>
      <c r="G547" s="42">
        <v>396</v>
      </c>
      <c r="H547" s="42">
        <v>424</v>
      </c>
      <c r="I547" s="57">
        <f t="shared" si="128"/>
        <v>105.60000000000001</v>
      </c>
      <c r="J547" s="57">
        <f t="shared" si="129"/>
        <v>97.297297297297305</v>
      </c>
      <c r="K547" s="42"/>
    </row>
    <row r="548" spans="1:11" s="4" customFormat="1" hidden="1">
      <c r="A548" s="199"/>
      <c r="B548" s="183" t="s">
        <v>495</v>
      </c>
      <c r="C548" s="199" t="s">
        <v>24</v>
      </c>
      <c r="D548" s="281">
        <v>76</v>
      </c>
      <c r="E548" s="262">
        <v>76.5</v>
      </c>
      <c r="F548" s="65"/>
      <c r="G548" s="65">
        <v>83.3</v>
      </c>
      <c r="H548" s="65">
        <v>93.6</v>
      </c>
      <c r="I548" s="157">
        <f t="shared" si="128"/>
        <v>109.60526315789474</v>
      </c>
      <c r="J548" s="157">
        <f t="shared" si="129"/>
        <v>108.88888888888889</v>
      </c>
      <c r="K548" s="65"/>
    </row>
    <row r="549" spans="1:11" hidden="1">
      <c r="A549" s="101"/>
      <c r="B549" s="194" t="s">
        <v>498</v>
      </c>
      <c r="C549" s="101" t="s">
        <v>273</v>
      </c>
      <c r="D549" s="165">
        <v>165</v>
      </c>
      <c r="E549" s="258">
        <v>170</v>
      </c>
      <c r="F549" s="42"/>
      <c r="G549" s="42">
        <v>178</v>
      </c>
      <c r="H549" s="42">
        <v>181</v>
      </c>
      <c r="I549" s="57">
        <f t="shared" si="128"/>
        <v>107.87878787878789</v>
      </c>
      <c r="J549" s="57">
        <f t="shared" si="129"/>
        <v>104.70588235294119</v>
      </c>
      <c r="K549" s="42"/>
    </row>
    <row r="550" spans="1:11" s="4" customFormat="1" hidden="1">
      <c r="A550" s="199"/>
      <c r="B550" s="183" t="s">
        <v>495</v>
      </c>
      <c r="C550" s="199" t="s">
        <v>24</v>
      </c>
      <c r="D550" s="281">
        <v>93</v>
      </c>
      <c r="E550" s="262">
        <v>93</v>
      </c>
      <c r="F550" s="65"/>
      <c r="G550" s="65">
        <v>95.5</v>
      </c>
      <c r="H550" s="65">
        <v>93.9</v>
      </c>
      <c r="I550" s="157">
        <f t="shared" si="128"/>
        <v>102.68817204301075</v>
      </c>
      <c r="J550" s="157">
        <f t="shared" si="129"/>
        <v>102.68817204301075</v>
      </c>
      <c r="K550" s="65"/>
    </row>
    <row r="551" spans="1:11" hidden="1">
      <c r="A551" s="101"/>
      <c r="B551" s="194" t="s">
        <v>499</v>
      </c>
      <c r="C551" s="101" t="s">
        <v>273</v>
      </c>
      <c r="D551" s="165">
        <v>65</v>
      </c>
      <c r="E551" s="258">
        <v>86</v>
      </c>
      <c r="F551" s="42"/>
      <c r="G551" s="42">
        <v>61</v>
      </c>
      <c r="H551" s="42">
        <v>61</v>
      </c>
      <c r="I551" s="57">
        <f t="shared" si="128"/>
        <v>93.84615384615384</v>
      </c>
      <c r="J551" s="57">
        <f t="shared" si="129"/>
        <v>70.930232558139537</v>
      </c>
      <c r="K551" s="42"/>
    </row>
    <row r="552" spans="1:11" s="4" customFormat="1" hidden="1">
      <c r="A552" s="199"/>
      <c r="B552" s="183" t="s">
        <v>495</v>
      </c>
      <c r="C552" s="199" t="s">
        <v>24</v>
      </c>
      <c r="D552" s="281">
        <v>100</v>
      </c>
      <c r="E552" s="262">
        <v>100</v>
      </c>
      <c r="F552" s="65"/>
      <c r="G552" s="65">
        <v>100</v>
      </c>
      <c r="H552" s="65">
        <v>100</v>
      </c>
      <c r="I552" s="157">
        <f t="shared" si="128"/>
        <v>100</v>
      </c>
      <c r="J552" s="157">
        <f t="shared" si="129"/>
        <v>100</v>
      </c>
      <c r="K552" s="65"/>
    </row>
    <row r="553" spans="1:11" hidden="1">
      <c r="A553" s="101"/>
      <c r="B553" s="194" t="s">
        <v>500</v>
      </c>
      <c r="C553" s="101" t="s">
        <v>273</v>
      </c>
      <c r="D553" s="165">
        <v>10</v>
      </c>
      <c r="E553" s="258">
        <v>10</v>
      </c>
      <c r="F553" s="42"/>
      <c r="G553" s="42">
        <v>5</v>
      </c>
      <c r="H553" s="42">
        <v>5</v>
      </c>
      <c r="I553" s="57">
        <f t="shared" si="128"/>
        <v>50</v>
      </c>
      <c r="J553" s="57">
        <f t="shared" si="129"/>
        <v>50</v>
      </c>
      <c r="K553" s="42"/>
    </row>
    <row r="554" spans="1:11" s="4" customFormat="1" hidden="1">
      <c r="A554" s="199"/>
      <c r="B554" s="183" t="s">
        <v>495</v>
      </c>
      <c r="C554" s="199" t="s">
        <v>24</v>
      </c>
      <c r="D554" s="281">
        <v>100</v>
      </c>
      <c r="E554" s="262">
        <v>100</v>
      </c>
      <c r="F554" s="65"/>
      <c r="G554" s="65">
        <v>100</v>
      </c>
      <c r="H554" s="65">
        <v>100</v>
      </c>
      <c r="I554" s="157">
        <f t="shared" si="128"/>
        <v>100</v>
      </c>
      <c r="J554" s="157">
        <f t="shared" si="129"/>
        <v>100</v>
      </c>
      <c r="K554" s="65"/>
    </row>
    <row r="555" spans="1:11" hidden="1">
      <c r="A555" s="98"/>
      <c r="B555" s="196" t="str">
        <f>UPPER("Tỷ lệ huy động")</f>
        <v>TỶ LỆ HUY ĐỘNG</v>
      </c>
      <c r="C555" s="101"/>
      <c r="D555" s="165"/>
      <c r="E555" s="259"/>
      <c r="F555" s="42"/>
      <c r="G555" s="42"/>
      <c r="H555" s="42"/>
      <c r="I555" s="57"/>
      <c r="J555" s="57"/>
      <c r="K555" s="42"/>
    </row>
    <row r="556" spans="1:11" hidden="1">
      <c r="A556" s="101"/>
      <c r="B556" s="182" t="s">
        <v>502</v>
      </c>
      <c r="C556" s="101" t="s">
        <v>24</v>
      </c>
      <c r="D556" s="165"/>
      <c r="E556" s="258">
        <v>14</v>
      </c>
      <c r="F556" s="42"/>
      <c r="G556" s="42"/>
      <c r="H556" s="42"/>
      <c r="I556" s="57"/>
      <c r="J556" s="57"/>
      <c r="K556" s="42"/>
    </row>
    <row r="557" spans="1:11" hidden="1">
      <c r="A557" s="101"/>
      <c r="B557" s="182" t="s">
        <v>503</v>
      </c>
      <c r="C557" s="101" t="s">
        <v>24</v>
      </c>
      <c r="D557" s="165">
        <v>99</v>
      </c>
      <c r="E557" s="263">
        <v>99.1</v>
      </c>
      <c r="F557" s="42"/>
      <c r="G557" s="42">
        <v>99.7</v>
      </c>
      <c r="H557" s="156">
        <v>100</v>
      </c>
      <c r="I557" s="57">
        <f t="shared" ref="I557:I565" si="130">+G557/D557*100</f>
        <v>100.7070707070707</v>
      </c>
      <c r="J557" s="57">
        <f t="shared" ref="J557:J565" si="131">+G557/E557*100</f>
        <v>100.60544904137237</v>
      </c>
      <c r="K557" s="42"/>
    </row>
    <row r="558" spans="1:11" hidden="1">
      <c r="A558" s="101"/>
      <c r="B558" s="182" t="s">
        <v>504</v>
      </c>
      <c r="C558" s="101" t="s">
        <v>24</v>
      </c>
      <c r="D558" s="165">
        <v>99.9</v>
      </c>
      <c r="E558" s="258">
        <v>100</v>
      </c>
      <c r="F558" s="42"/>
      <c r="G558" s="156">
        <v>100</v>
      </c>
      <c r="H558" s="156">
        <v>100</v>
      </c>
      <c r="I558" s="57">
        <f t="shared" si="130"/>
        <v>100.10010010010009</v>
      </c>
      <c r="J558" s="57">
        <f t="shared" si="131"/>
        <v>100</v>
      </c>
      <c r="K558" s="42"/>
    </row>
    <row r="559" spans="1:11" hidden="1">
      <c r="A559" s="101"/>
      <c r="B559" s="182" t="s">
        <v>505</v>
      </c>
      <c r="C559" s="101" t="s">
        <v>24</v>
      </c>
      <c r="D559" s="165">
        <v>99.9</v>
      </c>
      <c r="E559" s="258">
        <v>99.9</v>
      </c>
      <c r="F559" s="42"/>
      <c r="G559" s="156">
        <v>100</v>
      </c>
      <c r="H559" s="156">
        <v>100</v>
      </c>
      <c r="I559" s="57">
        <f t="shared" si="130"/>
        <v>100.10010010010009</v>
      </c>
      <c r="J559" s="57">
        <f t="shared" si="131"/>
        <v>100.10010010010009</v>
      </c>
      <c r="K559" s="42"/>
    </row>
    <row r="560" spans="1:11" hidden="1">
      <c r="A560" s="101"/>
      <c r="B560" s="182" t="s">
        <v>506</v>
      </c>
      <c r="C560" s="101" t="s">
        <v>24</v>
      </c>
      <c r="D560" s="165">
        <v>99</v>
      </c>
      <c r="E560" s="258">
        <v>99.1</v>
      </c>
      <c r="F560" s="42"/>
      <c r="G560" s="156">
        <v>100</v>
      </c>
      <c r="H560" s="156">
        <v>100</v>
      </c>
      <c r="I560" s="57">
        <f t="shared" si="130"/>
        <v>101.01010101010101</v>
      </c>
      <c r="J560" s="57">
        <f t="shared" si="131"/>
        <v>100.90817356205852</v>
      </c>
      <c r="K560" s="42"/>
    </row>
    <row r="561" spans="1:11" hidden="1">
      <c r="A561" s="101"/>
      <c r="B561" s="182" t="s">
        <v>507</v>
      </c>
      <c r="C561" s="101" t="s">
        <v>24</v>
      </c>
      <c r="D561" s="165">
        <v>99</v>
      </c>
      <c r="E561" s="258">
        <v>99.9</v>
      </c>
      <c r="F561" s="42"/>
      <c r="G561" s="42">
        <v>99.9</v>
      </c>
      <c r="H561" s="156">
        <v>100</v>
      </c>
      <c r="I561" s="57">
        <f t="shared" si="130"/>
        <v>100.90909090909091</v>
      </c>
      <c r="J561" s="57">
        <f t="shared" si="131"/>
        <v>100</v>
      </c>
      <c r="K561" s="42"/>
    </row>
    <row r="562" spans="1:11" hidden="1">
      <c r="A562" s="101"/>
      <c r="B562" s="182" t="s">
        <v>508</v>
      </c>
      <c r="C562" s="101" t="s">
        <v>24</v>
      </c>
      <c r="D562" s="165">
        <v>100</v>
      </c>
      <c r="E562" s="258">
        <v>100</v>
      </c>
      <c r="F562" s="42"/>
      <c r="G562" s="42">
        <v>99.5</v>
      </c>
      <c r="H562" s="156">
        <v>100</v>
      </c>
      <c r="I562" s="57">
        <f t="shared" si="130"/>
        <v>99.5</v>
      </c>
      <c r="J562" s="57">
        <f t="shared" si="131"/>
        <v>99.5</v>
      </c>
      <c r="K562" s="42"/>
    </row>
    <row r="563" spans="1:11" hidden="1">
      <c r="A563" s="101"/>
      <c r="B563" s="182" t="s">
        <v>509</v>
      </c>
      <c r="C563" s="101" t="s">
        <v>24</v>
      </c>
      <c r="D563" s="165">
        <v>99.2</v>
      </c>
      <c r="E563" s="258">
        <v>99.4</v>
      </c>
      <c r="F563" s="42"/>
      <c r="G563" s="42">
        <v>96.5</v>
      </c>
      <c r="H563" s="305">
        <v>96.5</v>
      </c>
      <c r="I563" s="57">
        <f t="shared" si="130"/>
        <v>97.278225806451616</v>
      </c>
      <c r="J563" s="57">
        <f t="shared" si="131"/>
        <v>97.08249496981891</v>
      </c>
      <c r="K563" s="42"/>
    </row>
    <row r="564" spans="1:11" hidden="1">
      <c r="A564" s="101"/>
      <c r="B564" s="182" t="s">
        <v>510</v>
      </c>
      <c r="C564" s="101" t="s">
        <v>24</v>
      </c>
      <c r="D564" s="165">
        <v>99</v>
      </c>
      <c r="E564" s="258">
        <v>99</v>
      </c>
      <c r="F564" s="42"/>
      <c r="G564" s="42">
        <v>97.5</v>
      </c>
      <c r="H564" s="305">
        <v>98</v>
      </c>
      <c r="I564" s="57">
        <f t="shared" si="130"/>
        <v>98.484848484848484</v>
      </c>
      <c r="J564" s="57">
        <f t="shared" si="131"/>
        <v>98.484848484848484</v>
      </c>
      <c r="K564" s="42"/>
    </row>
    <row r="565" spans="1:11" hidden="1">
      <c r="A565" s="101"/>
      <c r="B565" s="182" t="s">
        <v>511</v>
      </c>
      <c r="C565" s="101" t="s">
        <v>24</v>
      </c>
      <c r="D565" s="165">
        <v>99</v>
      </c>
      <c r="E565" s="258">
        <v>99</v>
      </c>
      <c r="F565" s="42"/>
      <c r="G565" s="42">
        <v>95.2</v>
      </c>
      <c r="H565" s="305">
        <v>95.3</v>
      </c>
      <c r="I565" s="57">
        <f t="shared" si="130"/>
        <v>96.161616161616166</v>
      </c>
      <c r="J565" s="57">
        <f t="shared" si="131"/>
        <v>96.161616161616166</v>
      </c>
      <c r="K565" s="42"/>
    </row>
    <row r="566" spans="1:11" s="3" customFormat="1" hidden="1">
      <c r="A566" s="41"/>
      <c r="B566" s="41" t="str">
        <f>UPPER("Văn hoá - Thông tin")</f>
        <v>VĂN HOÁ - THÔNG TIN</v>
      </c>
      <c r="C566" s="41"/>
      <c r="D566" s="41"/>
      <c r="E566" s="41"/>
      <c r="F566" s="41"/>
      <c r="G566" s="41"/>
      <c r="H566" s="41"/>
      <c r="I566" s="245"/>
      <c r="J566" s="245"/>
      <c r="K566" s="41"/>
    </row>
    <row r="567" spans="1:11" hidden="1">
      <c r="A567" s="105"/>
      <c r="B567" s="109" t="s">
        <v>512</v>
      </c>
      <c r="C567" s="103"/>
      <c r="D567" s="42"/>
      <c r="E567" s="200"/>
      <c r="F567" s="42"/>
      <c r="G567" s="42"/>
      <c r="H567" s="42"/>
      <c r="I567" s="57"/>
      <c r="J567" s="57"/>
      <c r="K567" s="42"/>
    </row>
    <row r="568" spans="1:11" hidden="1">
      <c r="A568" s="105"/>
      <c r="B568" s="109" t="s">
        <v>513</v>
      </c>
      <c r="C568" s="103"/>
      <c r="D568" s="42"/>
      <c r="E568" s="178"/>
      <c r="F568" s="42"/>
      <c r="G568" s="42"/>
      <c r="H568" s="42"/>
      <c r="I568" s="57"/>
      <c r="J568" s="57"/>
      <c r="K568" s="42"/>
    </row>
    <row r="569" spans="1:11" hidden="1">
      <c r="A569" s="201"/>
      <c r="B569" s="109" t="s">
        <v>585</v>
      </c>
      <c r="C569" s="103" t="s">
        <v>514</v>
      </c>
      <c r="D569" s="42">
        <v>128</v>
      </c>
      <c r="E569" s="178">
        <v>110</v>
      </c>
      <c r="F569" s="42"/>
      <c r="G569" s="42">
        <v>110</v>
      </c>
      <c r="H569" s="156">
        <f>+G569</f>
        <v>110</v>
      </c>
      <c r="I569" s="57">
        <f t="shared" ref="I569" si="132">+G569/D569*100</f>
        <v>85.9375</v>
      </c>
      <c r="J569" s="57">
        <f t="shared" ref="J569" si="133">+G569/E569*100</f>
        <v>100</v>
      </c>
      <c r="K569" s="42"/>
    </row>
    <row r="570" spans="1:11" hidden="1">
      <c r="A570" s="103"/>
      <c r="B570" s="108" t="s">
        <v>515</v>
      </c>
      <c r="C570" s="103" t="s">
        <v>514</v>
      </c>
      <c r="D570" s="42">
        <v>128</v>
      </c>
      <c r="E570" s="178">
        <v>110</v>
      </c>
      <c r="F570" s="42"/>
      <c r="G570" s="42">
        <v>110</v>
      </c>
      <c r="H570" s="156">
        <f>+G570</f>
        <v>110</v>
      </c>
      <c r="I570" s="57">
        <f t="shared" ref="I570" si="134">+G570/D570*100</f>
        <v>85.9375</v>
      </c>
      <c r="J570" s="57">
        <f t="shared" ref="J570" si="135">+G570/E570*100</f>
        <v>100</v>
      </c>
      <c r="K570" s="42"/>
    </row>
    <row r="571" spans="1:11" hidden="1">
      <c r="A571" s="103"/>
      <c r="B571" s="108" t="s">
        <v>516</v>
      </c>
      <c r="C571" s="103" t="s">
        <v>514</v>
      </c>
      <c r="D571" s="42"/>
      <c r="E571" s="178"/>
      <c r="F571" s="42"/>
      <c r="G571" s="42"/>
      <c r="H571" s="42"/>
      <c r="I571" s="57"/>
      <c r="J571" s="57"/>
      <c r="K571" s="42"/>
    </row>
    <row r="572" spans="1:11" hidden="1">
      <c r="A572" s="174"/>
      <c r="B572" s="108" t="s">
        <v>517</v>
      </c>
      <c r="C572" s="103" t="s">
        <v>277</v>
      </c>
      <c r="D572" s="57">
        <v>12315</v>
      </c>
      <c r="E572" s="178">
        <v>12000</v>
      </c>
      <c r="F572" s="42"/>
      <c r="G572" s="57">
        <v>12000</v>
      </c>
      <c r="H572" s="156">
        <f>+G572</f>
        <v>12000</v>
      </c>
      <c r="I572" s="57">
        <f t="shared" ref="I572" si="136">+G572/D572*100</f>
        <v>97.442143727162005</v>
      </c>
      <c r="J572" s="57">
        <f t="shared" ref="J572" si="137">+G572/E572*100</f>
        <v>100</v>
      </c>
      <c r="K572" s="42"/>
    </row>
    <row r="573" spans="1:11" hidden="1">
      <c r="A573" s="105"/>
      <c r="B573" s="109" t="s">
        <v>518</v>
      </c>
      <c r="C573" s="103"/>
      <c r="D573" s="42"/>
      <c r="E573" s="178"/>
      <c r="F573" s="42"/>
      <c r="G573" s="42"/>
      <c r="H573" s="42"/>
      <c r="I573" s="57"/>
      <c r="J573" s="57"/>
      <c r="K573" s="42"/>
    </row>
    <row r="574" spans="1:11" ht="19.5" hidden="1">
      <c r="A574" s="110"/>
      <c r="B574" s="108" t="s">
        <v>519</v>
      </c>
      <c r="C574" s="101" t="s">
        <v>520</v>
      </c>
      <c r="D574" s="42"/>
      <c r="E574" s="178">
        <v>1</v>
      </c>
      <c r="F574" s="42"/>
      <c r="G574" s="42"/>
      <c r="H574" s="42"/>
      <c r="I574" s="57"/>
      <c r="J574" s="57"/>
      <c r="K574" s="42"/>
    </row>
    <row r="575" spans="1:11" hidden="1">
      <c r="A575" s="103"/>
      <c r="B575" s="108" t="s">
        <v>521</v>
      </c>
      <c r="C575" s="103" t="s">
        <v>522</v>
      </c>
      <c r="D575" s="42"/>
      <c r="E575" s="178"/>
      <c r="F575" s="42"/>
      <c r="G575" s="42"/>
      <c r="H575" s="42"/>
      <c r="I575" s="57"/>
      <c r="J575" s="57"/>
      <c r="K575" s="42"/>
    </row>
    <row r="576" spans="1:11" hidden="1">
      <c r="A576" s="103"/>
      <c r="B576" s="108" t="s">
        <v>523</v>
      </c>
      <c r="C576" s="103" t="s">
        <v>514</v>
      </c>
      <c r="D576" s="42">
        <v>7</v>
      </c>
      <c r="E576" s="178">
        <v>7</v>
      </c>
      <c r="F576" s="42"/>
      <c r="G576" s="42">
        <v>7</v>
      </c>
      <c r="H576" s="42">
        <f>+G576</f>
        <v>7</v>
      </c>
      <c r="I576" s="57">
        <f t="shared" ref="I576" si="138">+G576/D576*100</f>
        <v>100</v>
      </c>
      <c r="J576" s="57">
        <f t="shared" ref="J576" si="139">+G576/E576*100</f>
        <v>100</v>
      </c>
      <c r="K576" s="42"/>
    </row>
    <row r="577" spans="1:11" hidden="1">
      <c r="A577" s="103"/>
      <c r="B577" s="202" t="s">
        <v>524</v>
      </c>
      <c r="C577" s="103" t="s">
        <v>514</v>
      </c>
      <c r="D577" s="42">
        <v>7</v>
      </c>
      <c r="E577" s="178">
        <v>7</v>
      </c>
      <c r="F577" s="42"/>
      <c r="G577" s="42">
        <v>7</v>
      </c>
      <c r="H577" s="42">
        <f>+G577</f>
        <v>7</v>
      </c>
      <c r="I577" s="57">
        <f t="shared" ref="I577" si="140">+G577/D577*100</f>
        <v>100</v>
      </c>
      <c r="J577" s="57">
        <f t="shared" ref="J577" si="141">+G577/E577*100</f>
        <v>100</v>
      </c>
      <c r="K577" s="42"/>
    </row>
    <row r="578" spans="1:11" hidden="1">
      <c r="A578" s="105"/>
      <c r="B578" s="109" t="s">
        <v>525</v>
      </c>
      <c r="C578" s="103"/>
      <c r="D578" s="42"/>
      <c r="E578" s="178"/>
      <c r="F578" s="42"/>
      <c r="G578" s="42"/>
      <c r="H578" s="42"/>
      <c r="I578" s="57"/>
      <c r="J578" s="57"/>
      <c r="K578" s="42"/>
    </row>
    <row r="579" spans="1:11" hidden="1">
      <c r="A579" s="174"/>
      <c r="B579" s="108" t="s">
        <v>526</v>
      </c>
      <c r="C579" s="101" t="s">
        <v>527</v>
      </c>
      <c r="D579" s="42"/>
      <c r="E579" s="178"/>
      <c r="F579" s="42"/>
      <c r="G579" s="42"/>
      <c r="H579" s="42"/>
      <c r="I579" s="57"/>
      <c r="J579" s="57"/>
      <c r="K579" s="42"/>
    </row>
    <row r="580" spans="1:11" hidden="1">
      <c r="A580" s="174"/>
      <c r="B580" s="109" t="s">
        <v>528</v>
      </c>
      <c r="C580" s="103" t="s">
        <v>514</v>
      </c>
      <c r="D580" s="57">
        <v>65</v>
      </c>
      <c r="E580" s="303">
        <v>65</v>
      </c>
      <c r="F580" s="57"/>
      <c r="G580" s="57">
        <v>65</v>
      </c>
      <c r="H580" s="57">
        <f>+G580</f>
        <v>65</v>
      </c>
      <c r="I580" s="57">
        <f>+G580/D580*100</f>
        <v>100</v>
      </c>
      <c r="J580" s="57">
        <f>+G580/E580*100</f>
        <v>100</v>
      </c>
      <c r="K580" s="42"/>
    </row>
    <row r="581" spans="1:11" hidden="1">
      <c r="A581" s="174"/>
      <c r="B581" s="108" t="s">
        <v>529</v>
      </c>
      <c r="C581" s="103" t="s">
        <v>514</v>
      </c>
      <c r="D581" s="57">
        <v>10</v>
      </c>
      <c r="E581" s="303">
        <v>10</v>
      </c>
      <c r="F581" s="57"/>
      <c r="G581" s="57">
        <v>10</v>
      </c>
      <c r="H581" s="57">
        <f>+G581</f>
        <v>10</v>
      </c>
      <c r="I581" s="57">
        <f t="shared" ref="I581:I612" si="142">+G581/D581*100</f>
        <v>100</v>
      </c>
      <c r="J581" s="57">
        <f t="shared" ref="J581:J612" si="143">+G581/E581*100</f>
        <v>100</v>
      </c>
      <c r="K581" s="42"/>
    </row>
    <row r="582" spans="1:11" hidden="1">
      <c r="A582" s="174"/>
      <c r="B582" s="108" t="s">
        <v>530</v>
      </c>
      <c r="C582" s="103" t="s">
        <v>514</v>
      </c>
      <c r="D582" s="57">
        <v>55</v>
      </c>
      <c r="E582" s="303">
        <v>55</v>
      </c>
      <c r="F582" s="57"/>
      <c r="G582" s="57">
        <v>55</v>
      </c>
      <c r="H582" s="57">
        <v>55</v>
      </c>
      <c r="I582" s="57">
        <f t="shared" si="142"/>
        <v>100</v>
      </c>
      <c r="J582" s="57">
        <f t="shared" si="143"/>
        <v>100</v>
      </c>
      <c r="K582" s="42"/>
    </row>
    <row r="583" spans="1:11" hidden="1">
      <c r="A583" s="174"/>
      <c r="B583" s="108" t="s">
        <v>531</v>
      </c>
      <c r="C583" s="103" t="s">
        <v>532</v>
      </c>
      <c r="D583" s="57">
        <v>146</v>
      </c>
      <c r="E583" s="303">
        <v>150</v>
      </c>
      <c r="F583" s="57"/>
      <c r="G583" s="57">
        <v>155</v>
      </c>
      <c r="H583" s="57">
        <v>155</v>
      </c>
      <c r="I583" s="57">
        <f t="shared" si="142"/>
        <v>106.16438356164383</v>
      </c>
      <c r="J583" s="57">
        <f t="shared" si="143"/>
        <v>103.33333333333334</v>
      </c>
      <c r="K583" s="42"/>
    </row>
    <row r="584" spans="1:11" hidden="1">
      <c r="A584" s="174"/>
      <c r="B584" s="202" t="s">
        <v>586</v>
      </c>
      <c r="C584" s="103" t="s">
        <v>532</v>
      </c>
      <c r="D584" s="57">
        <v>125</v>
      </c>
      <c r="E584" s="303">
        <v>125</v>
      </c>
      <c r="F584" s="57"/>
      <c r="G584" s="57">
        <v>125</v>
      </c>
      <c r="H584" s="57">
        <v>125</v>
      </c>
      <c r="I584" s="57">
        <f t="shared" si="142"/>
        <v>100</v>
      </c>
      <c r="J584" s="57">
        <f t="shared" si="143"/>
        <v>100</v>
      </c>
      <c r="K584" s="42"/>
    </row>
    <row r="585" spans="1:11" hidden="1">
      <c r="A585" s="174"/>
      <c r="B585" s="108" t="s">
        <v>533</v>
      </c>
      <c r="C585" s="101" t="s">
        <v>75</v>
      </c>
      <c r="D585" s="57">
        <v>10785</v>
      </c>
      <c r="E585" s="303">
        <v>10990</v>
      </c>
      <c r="F585" s="57"/>
      <c r="G585" s="57">
        <v>11217</v>
      </c>
      <c r="H585" s="57">
        <v>11300</v>
      </c>
      <c r="I585" s="57">
        <f t="shared" si="142"/>
        <v>104.0055632823366</v>
      </c>
      <c r="J585" s="57">
        <f t="shared" si="143"/>
        <v>102.06551410373066</v>
      </c>
      <c r="K585" s="42"/>
    </row>
    <row r="586" spans="1:11" hidden="1">
      <c r="A586" s="174"/>
      <c r="B586" s="108" t="s">
        <v>534</v>
      </c>
      <c r="C586" s="101" t="s">
        <v>75</v>
      </c>
      <c r="D586" s="57">
        <v>10168</v>
      </c>
      <c r="E586" s="303">
        <v>10643</v>
      </c>
      <c r="F586" s="57"/>
      <c r="G586" s="57">
        <v>10643</v>
      </c>
      <c r="H586" s="57">
        <v>11150</v>
      </c>
      <c r="I586" s="57">
        <f t="shared" si="142"/>
        <v>104.67151848937843</v>
      </c>
      <c r="J586" s="57">
        <f t="shared" si="143"/>
        <v>100</v>
      </c>
      <c r="K586" s="42"/>
    </row>
    <row r="587" spans="1:11" hidden="1">
      <c r="A587" s="174"/>
      <c r="B587" s="108" t="s">
        <v>535</v>
      </c>
      <c r="C587" s="101" t="s">
        <v>536</v>
      </c>
      <c r="D587" s="57">
        <v>106</v>
      </c>
      <c r="E587" s="303">
        <v>101</v>
      </c>
      <c r="F587" s="57"/>
      <c r="G587" s="57">
        <v>123</v>
      </c>
      <c r="H587" s="57">
        <v>116</v>
      </c>
      <c r="I587" s="57">
        <f t="shared" si="142"/>
        <v>116.03773584905662</v>
      </c>
      <c r="J587" s="57">
        <f t="shared" si="143"/>
        <v>121.78217821782178</v>
      </c>
      <c r="K587" s="42"/>
    </row>
    <row r="588" spans="1:11" hidden="1">
      <c r="A588" s="174"/>
      <c r="B588" s="108" t="s">
        <v>537</v>
      </c>
      <c r="C588" s="101" t="s">
        <v>536</v>
      </c>
      <c r="D588" s="57">
        <v>100</v>
      </c>
      <c r="E588" s="303">
        <v>98</v>
      </c>
      <c r="F588" s="57"/>
      <c r="G588" s="57">
        <v>98</v>
      </c>
      <c r="H588" s="57">
        <v>98</v>
      </c>
      <c r="I588" s="57">
        <f t="shared" si="142"/>
        <v>98</v>
      </c>
      <c r="J588" s="57">
        <f t="shared" si="143"/>
        <v>100</v>
      </c>
      <c r="K588" s="42"/>
    </row>
    <row r="589" spans="1:11" hidden="1">
      <c r="A589" s="174"/>
      <c r="B589" s="108" t="s">
        <v>538</v>
      </c>
      <c r="C589" s="101" t="s">
        <v>24</v>
      </c>
      <c r="D589" s="42">
        <v>80.3</v>
      </c>
      <c r="E589" s="203">
        <v>82.5</v>
      </c>
      <c r="F589" s="42"/>
      <c r="G589" s="42">
        <v>82.5</v>
      </c>
      <c r="H589" s="42">
        <v>83</v>
      </c>
      <c r="I589" s="57">
        <f t="shared" si="142"/>
        <v>102.73972602739727</v>
      </c>
      <c r="J589" s="57">
        <f t="shared" si="143"/>
        <v>100</v>
      </c>
      <c r="K589" s="42"/>
    </row>
    <row r="590" spans="1:11" hidden="1">
      <c r="A590" s="174"/>
      <c r="B590" s="108" t="s">
        <v>539</v>
      </c>
      <c r="C590" s="101" t="s">
        <v>24</v>
      </c>
      <c r="D590" s="42">
        <v>75.3</v>
      </c>
      <c r="E590" s="178">
        <v>65</v>
      </c>
      <c r="F590" s="42"/>
      <c r="G590" s="42">
        <v>65</v>
      </c>
      <c r="H590" s="42">
        <v>67</v>
      </c>
      <c r="I590" s="57">
        <f t="shared" si="142"/>
        <v>86.321381142098275</v>
      </c>
      <c r="J590" s="57">
        <f t="shared" si="143"/>
        <v>100</v>
      </c>
      <c r="K590" s="42"/>
    </row>
    <row r="591" spans="1:11" hidden="1">
      <c r="A591" s="174"/>
      <c r="B591" s="108" t="s">
        <v>540</v>
      </c>
      <c r="C591" s="101" t="s">
        <v>24</v>
      </c>
      <c r="D591" s="42">
        <v>95.2</v>
      </c>
      <c r="E591" s="178">
        <v>96</v>
      </c>
      <c r="F591" s="42"/>
      <c r="G591" s="42">
        <v>96</v>
      </c>
      <c r="H591" s="42">
        <v>96</v>
      </c>
      <c r="I591" s="57">
        <f t="shared" si="142"/>
        <v>100.84033613445378</v>
      </c>
      <c r="J591" s="57">
        <f t="shared" si="143"/>
        <v>100</v>
      </c>
      <c r="K591" s="42"/>
    </row>
    <row r="592" spans="1:11" hidden="1">
      <c r="A592" s="105"/>
      <c r="B592" s="109" t="s">
        <v>541</v>
      </c>
      <c r="C592" s="103"/>
      <c r="D592" s="42"/>
      <c r="E592" s="178"/>
      <c r="F592" s="42"/>
      <c r="G592" s="42"/>
      <c r="H592" s="42"/>
      <c r="I592" s="57"/>
      <c r="J592" s="57"/>
      <c r="K592" s="42"/>
    </row>
    <row r="593" spans="1:11" hidden="1">
      <c r="A593" s="174"/>
      <c r="B593" s="108" t="s">
        <v>542</v>
      </c>
      <c r="C593" s="103" t="s">
        <v>330</v>
      </c>
      <c r="D593" s="42">
        <v>472</v>
      </c>
      <c r="E593" s="178">
        <v>359</v>
      </c>
      <c r="F593" s="42"/>
      <c r="G593" s="42">
        <v>109</v>
      </c>
      <c r="H593" s="42">
        <v>120</v>
      </c>
      <c r="I593" s="57">
        <f t="shared" si="142"/>
        <v>23.093220338983052</v>
      </c>
      <c r="J593" s="57">
        <f t="shared" si="143"/>
        <v>30.362116991643457</v>
      </c>
      <c r="K593" s="42"/>
    </row>
    <row r="594" spans="1:11" hidden="1">
      <c r="A594" s="174"/>
      <c r="B594" s="108" t="s">
        <v>587</v>
      </c>
      <c r="C594" s="103" t="s">
        <v>330</v>
      </c>
      <c r="D594" s="42">
        <v>6071</v>
      </c>
      <c r="E594" s="178">
        <v>7408</v>
      </c>
      <c r="F594" s="42"/>
      <c r="G594" s="42">
        <v>6180</v>
      </c>
      <c r="H594" s="42">
        <v>6300</v>
      </c>
      <c r="I594" s="57">
        <f t="shared" si="142"/>
        <v>101.79542085323669</v>
      </c>
      <c r="J594" s="57">
        <f t="shared" si="143"/>
        <v>83.423326133909299</v>
      </c>
      <c r="K594" s="42"/>
    </row>
    <row r="595" spans="1:11" hidden="1">
      <c r="A595" s="174"/>
      <c r="B595" s="108" t="s">
        <v>543</v>
      </c>
      <c r="C595" s="103" t="s">
        <v>277</v>
      </c>
      <c r="D595" s="42">
        <v>1680</v>
      </c>
      <c r="E595" s="178">
        <v>2400</v>
      </c>
      <c r="F595" s="42"/>
      <c r="G595" s="42">
        <v>2400</v>
      </c>
      <c r="H595" s="42">
        <v>2400</v>
      </c>
      <c r="I595" s="57">
        <f t="shared" si="142"/>
        <v>142.85714285714286</v>
      </c>
      <c r="J595" s="57">
        <f t="shared" si="143"/>
        <v>100</v>
      </c>
      <c r="K595" s="42"/>
    </row>
    <row r="596" spans="1:11" hidden="1">
      <c r="A596" s="105"/>
      <c r="B596" s="109" t="s">
        <v>544</v>
      </c>
      <c r="C596" s="105" t="s">
        <v>545</v>
      </c>
      <c r="D596" s="99">
        <v>9</v>
      </c>
      <c r="E596" s="204">
        <v>12</v>
      </c>
      <c r="F596" s="99"/>
      <c r="G596" s="99">
        <v>9</v>
      </c>
      <c r="H596" s="99">
        <v>10</v>
      </c>
      <c r="I596" s="100">
        <f t="shared" si="142"/>
        <v>100</v>
      </c>
      <c r="J596" s="100">
        <f t="shared" si="143"/>
        <v>75</v>
      </c>
      <c r="K596" s="42"/>
    </row>
    <row r="597" spans="1:11" hidden="1">
      <c r="A597" s="105"/>
      <c r="B597" s="109" t="s">
        <v>546</v>
      </c>
      <c r="C597" s="103" t="s">
        <v>547</v>
      </c>
      <c r="D597" s="42">
        <v>3</v>
      </c>
      <c r="E597" s="178">
        <v>3</v>
      </c>
      <c r="F597" s="42"/>
      <c r="G597" s="42">
        <v>3</v>
      </c>
      <c r="H597" s="42">
        <v>3</v>
      </c>
      <c r="I597" s="57">
        <f t="shared" si="142"/>
        <v>100</v>
      </c>
      <c r="J597" s="57">
        <f t="shared" si="143"/>
        <v>100</v>
      </c>
      <c r="K597" s="42"/>
    </row>
    <row r="598" spans="1:11" hidden="1">
      <c r="A598" s="105"/>
      <c r="B598" s="109" t="s">
        <v>548</v>
      </c>
      <c r="C598" s="103"/>
      <c r="D598" s="42"/>
      <c r="E598" s="178"/>
      <c r="F598" s="42"/>
      <c r="G598" s="42"/>
      <c r="H598" s="42"/>
      <c r="I598" s="57"/>
      <c r="J598" s="57"/>
      <c r="K598" s="42"/>
    </row>
    <row r="599" spans="1:11" hidden="1">
      <c r="A599" s="105"/>
      <c r="B599" s="109" t="s">
        <v>549</v>
      </c>
      <c r="C599" s="103" t="s">
        <v>520</v>
      </c>
      <c r="D599" s="42">
        <v>1</v>
      </c>
      <c r="E599" s="178">
        <v>1</v>
      </c>
      <c r="F599" s="42"/>
      <c r="G599" s="42">
        <v>1</v>
      </c>
      <c r="H599" s="42">
        <v>1</v>
      </c>
      <c r="I599" s="57">
        <f t="shared" si="142"/>
        <v>100</v>
      </c>
      <c r="J599" s="57">
        <f t="shared" si="143"/>
        <v>100</v>
      </c>
      <c r="K599" s="42"/>
    </row>
    <row r="600" spans="1:11" hidden="1">
      <c r="A600" s="105"/>
      <c r="B600" s="109" t="s">
        <v>550</v>
      </c>
      <c r="C600" s="103" t="s">
        <v>551</v>
      </c>
      <c r="D600" s="42">
        <v>96</v>
      </c>
      <c r="E600" s="178">
        <v>99</v>
      </c>
      <c r="F600" s="42"/>
      <c r="G600" s="42">
        <v>101</v>
      </c>
      <c r="H600" s="42">
        <v>104</v>
      </c>
      <c r="I600" s="57">
        <f t="shared" si="142"/>
        <v>105.20833333333333</v>
      </c>
      <c r="J600" s="57">
        <f t="shared" si="143"/>
        <v>102.02020202020201</v>
      </c>
      <c r="K600" s="42"/>
    </row>
    <row r="601" spans="1:11" hidden="1">
      <c r="A601" s="103"/>
      <c r="B601" s="108" t="s">
        <v>552</v>
      </c>
      <c r="C601" s="103" t="s">
        <v>551</v>
      </c>
      <c r="D601" s="42"/>
      <c r="E601" s="178"/>
      <c r="F601" s="42"/>
      <c r="G601" s="42"/>
      <c r="H601" s="42"/>
      <c r="I601" s="57"/>
      <c r="J601" s="57"/>
      <c r="K601" s="42"/>
    </row>
    <row r="602" spans="1:11" hidden="1">
      <c r="A602" s="103"/>
      <c r="B602" s="108" t="s">
        <v>553</v>
      </c>
      <c r="C602" s="103" t="s">
        <v>551</v>
      </c>
      <c r="D602" s="42">
        <v>9</v>
      </c>
      <c r="E602" s="178">
        <v>10</v>
      </c>
      <c r="F602" s="42"/>
      <c r="G602" s="42">
        <v>9</v>
      </c>
      <c r="H602" s="42">
        <v>10</v>
      </c>
      <c r="I602" s="57">
        <f t="shared" si="142"/>
        <v>100</v>
      </c>
      <c r="J602" s="57">
        <f t="shared" si="143"/>
        <v>90</v>
      </c>
      <c r="K602" s="42"/>
    </row>
    <row r="603" spans="1:11" hidden="1">
      <c r="A603" s="103"/>
      <c r="B603" s="108" t="s">
        <v>554</v>
      </c>
      <c r="C603" s="103" t="s">
        <v>551</v>
      </c>
      <c r="D603" s="42">
        <v>87</v>
      </c>
      <c r="E603" s="178">
        <v>89</v>
      </c>
      <c r="F603" s="42"/>
      <c r="G603" s="42">
        <v>92</v>
      </c>
      <c r="H603" s="42">
        <v>94</v>
      </c>
      <c r="I603" s="57">
        <f t="shared" si="142"/>
        <v>105.74712643678161</v>
      </c>
      <c r="J603" s="57">
        <f t="shared" si="143"/>
        <v>103.37078651685394</v>
      </c>
      <c r="K603" s="42"/>
    </row>
    <row r="604" spans="1:11" hidden="1">
      <c r="A604" s="105"/>
      <c r="B604" s="109" t="s">
        <v>555</v>
      </c>
      <c r="C604" s="103" t="s">
        <v>551</v>
      </c>
      <c r="D604" s="42">
        <v>1</v>
      </c>
      <c r="E604" s="178">
        <v>1</v>
      </c>
      <c r="F604" s="42"/>
      <c r="G604" s="42">
        <v>1</v>
      </c>
      <c r="H604" s="42">
        <v>1</v>
      </c>
      <c r="I604" s="57">
        <f t="shared" si="142"/>
        <v>100</v>
      </c>
      <c r="J604" s="57">
        <f t="shared" si="143"/>
        <v>100</v>
      </c>
      <c r="K604" s="42"/>
    </row>
    <row r="605" spans="1:11" hidden="1">
      <c r="A605" s="105"/>
      <c r="B605" s="109" t="s">
        <v>556</v>
      </c>
      <c r="C605" s="103"/>
      <c r="D605" s="42"/>
      <c r="E605" s="178"/>
      <c r="F605" s="42"/>
      <c r="G605" s="42"/>
      <c r="H605" s="42"/>
      <c r="I605" s="57"/>
      <c r="J605" s="57"/>
      <c r="K605" s="42"/>
    </row>
    <row r="606" spans="1:11" s="2" customFormat="1" hidden="1">
      <c r="A606" s="105"/>
      <c r="B606" s="109" t="s">
        <v>557</v>
      </c>
      <c r="C606" s="105" t="s">
        <v>558</v>
      </c>
      <c r="D606" s="100">
        <v>13457</v>
      </c>
      <c r="E606" s="304">
        <v>13726</v>
      </c>
      <c r="F606" s="100"/>
      <c r="G606" s="100">
        <v>13726</v>
      </c>
      <c r="H606" s="100">
        <v>13726</v>
      </c>
      <c r="I606" s="100">
        <f t="shared" si="142"/>
        <v>101.99895964925318</v>
      </c>
      <c r="J606" s="100">
        <f t="shared" si="143"/>
        <v>100</v>
      </c>
      <c r="K606" s="99"/>
    </row>
    <row r="607" spans="1:11" hidden="1">
      <c r="A607" s="103"/>
      <c r="B607" s="108" t="s">
        <v>559</v>
      </c>
      <c r="C607" s="103" t="s">
        <v>24</v>
      </c>
      <c r="D607" s="42">
        <v>22</v>
      </c>
      <c r="E607" s="203">
        <v>22.4</v>
      </c>
      <c r="F607" s="42"/>
      <c r="G607" s="42">
        <v>22</v>
      </c>
      <c r="H607" s="42">
        <v>22.4</v>
      </c>
      <c r="I607" s="57">
        <f t="shared" si="142"/>
        <v>100</v>
      </c>
      <c r="J607" s="57">
        <f t="shared" si="143"/>
        <v>98.214285714285722</v>
      </c>
      <c r="K607" s="42"/>
    </row>
    <row r="608" spans="1:11" s="2" customFormat="1" hidden="1">
      <c r="A608" s="105"/>
      <c r="B608" s="109" t="s">
        <v>560</v>
      </c>
      <c r="C608" s="105" t="s">
        <v>561</v>
      </c>
      <c r="D608" s="100">
        <v>1846</v>
      </c>
      <c r="E608" s="304">
        <v>2043</v>
      </c>
      <c r="F608" s="100"/>
      <c r="G608" s="100">
        <v>1850</v>
      </c>
      <c r="H608" s="100">
        <v>1860</v>
      </c>
      <c r="I608" s="100">
        <f t="shared" si="142"/>
        <v>100.21668472372698</v>
      </c>
      <c r="J608" s="100">
        <f t="shared" si="143"/>
        <v>90.553108174253552</v>
      </c>
      <c r="K608" s="99"/>
    </row>
    <row r="609" spans="1:11" s="2" customFormat="1" hidden="1">
      <c r="A609" s="98"/>
      <c r="B609" s="121" t="s">
        <v>562</v>
      </c>
      <c r="C609" s="105" t="s">
        <v>563</v>
      </c>
      <c r="D609" s="100">
        <v>36</v>
      </c>
      <c r="E609" s="304">
        <v>36</v>
      </c>
      <c r="F609" s="100"/>
      <c r="G609" s="100">
        <v>36</v>
      </c>
      <c r="H609" s="100">
        <v>36</v>
      </c>
      <c r="I609" s="100">
        <f t="shared" si="142"/>
        <v>100</v>
      </c>
      <c r="J609" s="100">
        <f t="shared" si="143"/>
        <v>100</v>
      </c>
      <c r="K609" s="99"/>
    </row>
    <row r="610" spans="1:11" s="2" customFormat="1" hidden="1">
      <c r="A610" s="98"/>
      <c r="B610" s="121" t="s">
        <v>564</v>
      </c>
      <c r="C610" s="105"/>
      <c r="D610" s="99"/>
      <c r="E610" s="204"/>
      <c r="F610" s="99"/>
      <c r="G610" s="99"/>
      <c r="H610" s="99"/>
      <c r="I610" s="57"/>
      <c r="J610" s="57"/>
      <c r="K610" s="99"/>
    </row>
    <row r="611" spans="1:11" hidden="1">
      <c r="A611" s="205"/>
      <c r="B611" s="206" t="s">
        <v>565</v>
      </c>
      <c r="C611" s="103" t="s">
        <v>566</v>
      </c>
      <c r="D611" s="42">
        <v>1</v>
      </c>
      <c r="E611" s="178">
        <v>1</v>
      </c>
      <c r="F611" s="42"/>
      <c r="G611" s="42">
        <v>1</v>
      </c>
      <c r="H611" s="42">
        <v>1</v>
      </c>
      <c r="I611" s="57">
        <f t="shared" si="142"/>
        <v>100</v>
      </c>
      <c r="J611" s="57">
        <f t="shared" si="143"/>
        <v>100</v>
      </c>
      <c r="K611" s="42"/>
    </row>
    <row r="612" spans="1:11" hidden="1">
      <c r="A612" s="205"/>
      <c r="B612" s="206" t="s">
        <v>567</v>
      </c>
      <c r="C612" s="103" t="s">
        <v>551</v>
      </c>
      <c r="D612" s="42">
        <v>7</v>
      </c>
      <c r="E612" s="178">
        <v>7</v>
      </c>
      <c r="F612" s="42"/>
      <c r="G612" s="42">
        <v>7</v>
      </c>
      <c r="H612" s="42">
        <v>7</v>
      </c>
      <c r="I612" s="57">
        <f t="shared" si="142"/>
        <v>100</v>
      </c>
      <c r="J612" s="57">
        <f t="shared" si="143"/>
        <v>100</v>
      </c>
      <c r="K612" s="42"/>
    </row>
    <row r="613" spans="1:11" s="3" customFormat="1" hidden="1">
      <c r="A613" s="41"/>
      <c r="B613" s="41" t="str">
        <f>UPPER("Thông tin - Truyền thông")</f>
        <v>THÔNG TIN - TRUYỀN THÔNG</v>
      </c>
      <c r="C613" s="41"/>
      <c r="D613" s="41"/>
      <c r="E613" s="41"/>
      <c r="F613" s="41"/>
      <c r="G613" s="41"/>
      <c r="H613" s="41"/>
      <c r="I613" s="245"/>
      <c r="J613" s="245"/>
      <c r="K613" s="41"/>
    </row>
    <row r="614" spans="1:11" hidden="1">
      <c r="A614" s="207"/>
      <c r="B614" s="208" t="s">
        <v>568</v>
      </c>
      <c r="C614" s="209"/>
      <c r="D614" s="42"/>
      <c r="E614" s="42"/>
      <c r="F614" s="42"/>
      <c r="G614" s="42"/>
      <c r="H614" s="42"/>
      <c r="I614" s="57"/>
      <c r="J614" s="57"/>
      <c r="K614" s="42"/>
    </row>
    <row r="615" spans="1:11" hidden="1">
      <c r="A615" s="210"/>
      <c r="B615" s="211" t="s">
        <v>569</v>
      </c>
      <c r="C615" s="209"/>
      <c r="D615" s="42"/>
      <c r="E615" s="42"/>
      <c r="F615" s="42"/>
      <c r="G615" s="42"/>
      <c r="H615" s="42"/>
      <c r="I615" s="57"/>
      <c r="J615" s="57"/>
      <c r="K615" s="42"/>
    </row>
    <row r="616" spans="1:11" hidden="1">
      <c r="A616" s="210"/>
      <c r="B616" s="211" t="s">
        <v>570</v>
      </c>
      <c r="C616" s="209" t="s">
        <v>571</v>
      </c>
      <c r="D616" s="42"/>
      <c r="E616" s="42"/>
      <c r="F616" s="42"/>
      <c r="G616" s="42"/>
      <c r="H616" s="42"/>
      <c r="I616" s="57"/>
      <c r="J616" s="57"/>
      <c r="K616" s="42"/>
    </row>
    <row r="617" spans="1:11" hidden="1">
      <c r="A617" s="210"/>
      <c r="B617" s="211" t="s">
        <v>572</v>
      </c>
      <c r="C617" s="209" t="s">
        <v>571</v>
      </c>
      <c r="D617" s="42">
        <v>1</v>
      </c>
      <c r="E617" s="42">
        <v>1</v>
      </c>
      <c r="F617" s="42"/>
      <c r="G617" s="42">
        <v>1</v>
      </c>
      <c r="H617" s="42">
        <f>+G617</f>
        <v>1</v>
      </c>
      <c r="I617" s="57">
        <f t="shared" ref="I617" si="144">+G617/D617*100</f>
        <v>100</v>
      </c>
      <c r="J617" s="57">
        <f t="shared" ref="J617" si="145">+G617/E617*100</f>
        <v>100</v>
      </c>
      <c r="K617" s="42"/>
    </row>
    <row r="618" spans="1:11" hidden="1">
      <c r="A618" s="210"/>
      <c r="B618" s="211" t="s">
        <v>573</v>
      </c>
      <c r="C618" s="209" t="s">
        <v>571</v>
      </c>
      <c r="D618" s="42"/>
      <c r="E618" s="42"/>
      <c r="F618" s="42"/>
      <c r="G618" s="42"/>
      <c r="H618" s="42"/>
      <c r="I618" s="57"/>
      <c r="J618" s="57"/>
      <c r="K618" s="42"/>
    </row>
    <row r="619" spans="1:11" hidden="1">
      <c r="A619" s="210"/>
      <c r="B619" s="212" t="s">
        <v>574</v>
      </c>
      <c r="C619" s="209" t="s">
        <v>575</v>
      </c>
      <c r="D619" s="42">
        <v>4</v>
      </c>
      <c r="E619" s="42">
        <v>4</v>
      </c>
      <c r="F619" s="42"/>
      <c r="G619" s="42">
        <v>4</v>
      </c>
      <c r="H619" s="42">
        <f>+G619</f>
        <v>4</v>
      </c>
      <c r="I619" s="57">
        <f t="shared" ref="I619" si="146">+G619/D619*100</f>
        <v>100</v>
      </c>
      <c r="J619" s="57">
        <f t="shared" ref="J619" si="147">+G619/E619*100</f>
        <v>100</v>
      </c>
      <c r="K619" s="42"/>
    </row>
    <row r="620" spans="1:11" hidden="1">
      <c r="A620" s="207"/>
      <c r="B620" s="208" t="s">
        <v>576</v>
      </c>
      <c r="C620" s="209"/>
      <c r="D620" s="42"/>
      <c r="E620" s="42"/>
      <c r="F620" s="42"/>
      <c r="G620" s="42"/>
      <c r="H620" s="42"/>
      <c r="I620" s="57"/>
      <c r="J620" s="57"/>
      <c r="K620" s="42"/>
    </row>
    <row r="621" spans="1:11" hidden="1">
      <c r="A621" s="210"/>
      <c r="B621" s="211" t="s">
        <v>577</v>
      </c>
      <c r="C621" s="209" t="s">
        <v>408</v>
      </c>
      <c r="D621" s="57">
        <v>82</v>
      </c>
      <c r="E621" s="57">
        <v>86</v>
      </c>
      <c r="F621" s="57"/>
      <c r="G621" s="57">
        <v>86</v>
      </c>
      <c r="H621" s="57">
        <f>+G621</f>
        <v>86</v>
      </c>
      <c r="I621" s="57">
        <f t="shared" ref="I621:I625" si="148">+G621/D621*100</f>
        <v>104.8780487804878</v>
      </c>
      <c r="J621" s="57">
        <f t="shared" ref="J621:J625" si="149">+G621/E621*100</f>
        <v>100</v>
      </c>
      <c r="K621" s="42"/>
    </row>
    <row r="622" spans="1:11" hidden="1">
      <c r="A622" s="210"/>
      <c r="B622" s="212" t="s">
        <v>578</v>
      </c>
      <c r="C622" s="209" t="s">
        <v>579</v>
      </c>
      <c r="D622" s="57">
        <v>40477</v>
      </c>
      <c r="E622" s="57">
        <v>41200</v>
      </c>
      <c r="F622" s="57"/>
      <c r="G622" s="57">
        <f>+E622</f>
        <v>41200</v>
      </c>
      <c r="H622" s="57">
        <f>+G622</f>
        <v>41200</v>
      </c>
      <c r="I622" s="57">
        <f t="shared" si="148"/>
        <v>101.78619957012624</v>
      </c>
      <c r="J622" s="57">
        <f t="shared" si="149"/>
        <v>100</v>
      </c>
      <c r="K622" s="42"/>
    </row>
    <row r="623" spans="1:11" hidden="1">
      <c r="A623" s="210"/>
      <c r="B623" s="212" t="s">
        <v>580</v>
      </c>
      <c r="C623" s="209" t="s">
        <v>579</v>
      </c>
      <c r="D623" s="57">
        <v>4</v>
      </c>
      <c r="E623" s="57">
        <v>4</v>
      </c>
      <c r="F623" s="57"/>
      <c r="G623" s="57">
        <f t="shared" ref="G623" si="150">+E623</f>
        <v>4</v>
      </c>
      <c r="H623" s="57">
        <f>+G623</f>
        <v>4</v>
      </c>
      <c r="I623" s="57">
        <f t="shared" si="148"/>
        <v>100</v>
      </c>
      <c r="J623" s="57">
        <f t="shared" si="149"/>
        <v>100</v>
      </c>
      <c r="K623" s="42"/>
    </row>
    <row r="624" spans="1:11" hidden="1">
      <c r="A624" s="210"/>
      <c r="B624" s="212" t="s">
        <v>604</v>
      </c>
      <c r="C624" s="209" t="s">
        <v>579</v>
      </c>
      <c r="D624" s="57">
        <v>1334</v>
      </c>
      <c r="E624" s="57">
        <v>1350</v>
      </c>
      <c r="F624" s="57"/>
      <c r="G624" s="57">
        <f>+E624</f>
        <v>1350</v>
      </c>
      <c r="H624" s="57">
        <f>+G624</f>
        <v>1350</v>
      </c>
      <c r="I624" s="57">
        <f t="shared" si="148"/>
        <v>101.19940029985008</v>
      </c>
      <c r="J624" s="57">
        <f t="shared" si="149"/>
        <v>100</v>
      </c>
      <c r="K624" s="42"/>
    </row>
    <row r="625" spans="1:11" hidden="1">
      <c r="A625" s="213"/>
      <c r="B625" s="214" t="s">
        <v>581</v>
      </c>
      <c r="C625" s="215" t="s">
        <v>72</v>
      </c>
      <c r="D625" s="273">
        <v>12</v>
      </c>
      <c r="E625" s="273">
        <v>12</v>
      </c>
      <c r="F625" s="273"/>
      <c r="G625" s="273">
        <f>+E625</f>
        <v>12</v>
      </c>
      <c r="H625" s="273">
        <f>+G625</f>
        <v>12</v>
      </c>
      <c r="I625" s="273">
        <f t="shared" si="148"/>
        <v>100</v>
      </c>
      <c r="J625" s="273">
        <f t="shared" si="149"/>
        <v>100</v>
      </c>
      <c r="K625" s="216"/>
    </row>
  </sheetData>
  <mergeCells count="8">
    <mergeCell ref="I2:J2"/>
    <mergeCell ref="K2:K3"/>
    <mergeCell ref="A2:A3"/>
    <mergeCell ref="B2:B3"/>
    <mergeCell ref="C2:C3"/>
    <mergeCell ref="D2:D3"/>
    <mergeCell ref="E2:G2"/>
    <mergeCell ref="H2:H3"/>
  </mergeCells>
  <hyperlinks>
    <hyperlink ref="H1" location="Index" display="Quay ve"/>
    <hyperlink ref="A2" location="Start1" display="Mucluc"/>
    <hyperlink ref="A3" location="Start3" display="Biểu 1 (2)"/>
    <hyperlink ref="A4" location="Start4" display="Biểu 2 (NN)"/>
    <hyperlink ref="A5" location="Start5" display="Biểu 2a (NN)"/>
    <hyperlink ref="A6" location="Start6" display="Biểu 3 (CN)"/>
    <hyperlink ref="A7" location="Start7" display="Biểu 4 (TM&amp;DV)"/>
    <hyperlink ref="A8" location="Start8" display="Biểu 5 (VT)"/>
    <hyperlink ref="A9" location="Start9" display="Biểu 6 (HTX)"/>
    <hyperlink ref="A10" location="Start10" display="Biểu 7 (LĐ)"/>
    <hyperlink ref="A11" location="Start11" display="Biểu 7a (LĐ)"/>
    <hyperlink ref="A12" location="Start12" display="Biểu 8 (MT)"/>
    <hyperlink ref="A13" location="Start13" display="Biểu 9 (DS&amp;TE)"/>
    <hyperlink ref="A14" location="Start14" display="Biểu 9a (DS&amp;TE)"/>
    <hyperlink ref="A15" location="Start15" display="Biểu 10 (Y tế)"/>
    <hyperlink ref="A16" location="Start16" display="Biểu 10a (Y tế)"/>
    <hyperlink ref="A17" location="Start17" display="Biểu 11 (GD&amp;ĐT)"/>
    <hyperlink ref="A18" location="Start18" display="Biểu 11a (GD&amp;ĐT)"/>
    <hyperlink ref="A19" location="Start19" display="Biểu 12 (VH)"/>
    <hyperlink ref="A20" location="Start20" display="Biểu 12a (VH)"/>
    <hyperlink ref="A21" location="Start21" display="Biểu 13 (TrTh)"/>
  </hyperlinks>
  <pageMargins left="0.19685039370078741" right="0.19685039370078741" top="0.47244094488188981" bottom="0.125" header="0.47244094488188981" footer="0.19685039370078741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tabColor rgb="FFC00000"/>
  </sheetPr>
  <dimension ref="A1:BU602"/>
  <sheetViews>
    <sheetView tabSelected="1" view="pageLayout" zoomScale="85" zoomScaleNormal="70" zoomScalePageLayoutView="85" workbookViewId="0">
      <selection activeCell="B13" sqref="B13"/>
    </sheetView>
  </sheetViews>
  <sheetFormatPr defaultRowHeight="18.75"/>
  <cols>
    <col min="1" max="1" width="9.42578125" style="390" bestFit="1" customWidth="1"/>
    <col min="2" max="2" width="74.85546875" style="453" customWidth="1"/>
    <col min="3" max="3" width="16.85546875" style="390" customWidth="1"/>
    <col min="4" max="4" width="13.85546875" style="390" hidden="1" customWidth="1"/>
    <col min="5" max="5" width="15.140625" style="453" hidden="1" customWidth="1"/>
    <col min="6" max="6" width="13.85546875" style="453" hidden="1" customWidth="1"/>
    <col min="7" max="16" width="13.85546875" style="390" hidden="1" customWidth="1"/>
    <col min="17" max="17" width="14.42578125" style="453" customWidth="1"/>
    <col min="18" max="19" width="14.42578125" style="453" hidden="1" customWidth="1"/>
    <col min="20" max="20" width="13.85546875" style="453" hidden="1" customWidth="1"/>
    <col min="21" max="22" width="14.42578125" style="453" hidden="1" customWidth="1"/>
    <col min="23" max="23" width="15" style="453" hidden="1" customWidth="1"/>
    <col min="24" max="26" width="14.42578125" style="453" hidden="1" customWidth="1"/>
    <col min="27" max="27" width="14.28515625" style="453" hidden="1" customWidth="1"/>
    <col min="28" max="40" width="14.42578125" style="453" hidden="1" customWidth="1"/>
    <col min="41" max="41" width="12.85546875" style="453" hidden="1" customWidth="1"/>
    <col min="42" max="42" width="16" style="453" customWidth="1"/>
    <col min="43" max="66" width="15.140625" style="391" hidden="1" customWidth="1"/>
    <col min="67" max="67" width="12.5703125" style="453" customWidth="1"/>
    <col min="68" max="68" width="23" style="453" customWidth="1"/>
    <col min="69" max="69" width="15.5703125" style="453" bestFit="1" customWidth="1"/>
    <col min="70" max="70" width="16.42578125" style="453" customWidth="1"/>
    <col min="71" max="71" width="14.140625" style="453" bestFit="1" customWidth="1"/>
    <col min="72" max="16384" width="9.140625" style="453"/>
  </cols>
  <sheetData>
    <row r="1" spans="1:69" ht="49.5" customHeight="1">
      <c r="A1" s="656" t="s">
        <v>975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  <c r="BE1" s="656"/>
      <c r="BF1" s="656"/>
      <c r="BG1" s="656"/>
      <c r="BH1" s="656"/>
      <c r="BI1" s="656"/>
      <c r="BJ1" s="656"/>
      <c r="BK1" s="656"/>
      <c r="BL1" s="656"/>
      <c r="BM1" s="656"/>
      <c r="BN1" s="656"/>
      <c r="BO1" s="656"/>
    </row>
    <row r="2" spans="1:69" ht="31.5" customHeight="1">
      <c r="A2" s="657" t="s">
        <v>0</v>
      </c>
      <c r="B2" s="653" t="s">
        <v>1</v>
      </c>
      <c r="C2" s="657" t="s">
        <v>2</v>
      </c>
      <c r="D2" s="666" t="s">
        <v>888</v>
      </c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8"/>
      <c r="Q2" s="660" t="s">
        <v>968</v>
      </c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0"/>
      <c r="AG2" s="660"/>
      <c r="AH2" s="660"/>
      <c r="AI2" s="660"/>
      <c r="AJ2" s="660"/>
      <c r="AK2" s="660"/>
      <c r="AL2" s="660"/>
      <c r="AM2" s="660"/>
      <c r="AN2" s="660"/>
      <c r="AO2" s="660"/>
      <c r="AP2" s="661"/>
      <c r="AQ2" s="652" t="s">
        <v>98</v>
      </c>
      <c r="AR2" s="652"/>
      <c r="AS2" s="652"/>
      <c r="AT2" s="652"/>
      <c r="AU2" s="652"/>
      <c r="AV2" s="652"/>
      <c r="AW2" s="652"/>
      <c r="AX2" s="652"/>
      <c r="AY2" s="652"/>
      <c r="AZ2" s="652"/>
      <c r="BA2" s="652"/>
      <c r="BB2" s="652"/>
      <c r="BC2" s="652"/>
      <c r="BD2" s="652"/>
      <c r="BE2" s="652"/>
      <c r="BF2" s="652"/>
      <c r="BG2" s="652"/>
      <c r="BH2" s="652"/>
      <c r="BI2" s="652"/>
      <c r="BJ2" s="652"/>
      <c r="BK2" s="652"/>
      <c r="BL2" s="652"/>
      <c r="BM2" s="652"/>
      <c r="BN2" s="652"/>
      <c r="BO2" s="653" t="s">
        <v>3</v>
      </c>
    </row>
    <row r="3" spans="1:69" ht="33.75" customHeight="1">
      <c r="A3" s="658"/>
      <c r="B3" s="654"/>
      <c r="C3" s="658"/>
      <c r="D3" s="662" t="str">
        <f>"Tháng "&amp;Sheet1!A3</f>
        <v>Tháng 1</v>
      </c>
      <c r="E3" s="662" t="str">
        <f>"Thực hiện tháng "&amp;Sheet1!B3</f>
        <v>Thực hiện tháng 2</v>
      </c>
      <c r="F3" s="662" t="str">
        <f>"Thực hiện tháng "&amp;Sheet1!C3</f>
        <v>Thực hiện tháng 3</v>
      </c>
      <c r="G3" s="662" t="str">
        <f>"Tháng "&amp;Sheet1!D3</f>
        <v>Tháng 4</v>
      </c>
      <c r="H3" s="662" t="str">
        <f>"Tháng "&amp;Sheet1!E3</f>
        <v>Tháng 5</v>
      </c>
      <c r="I3" s="662" t="str">
        <f>"Tháng "&amp;Sheet1!F3</f>
        <v>Tháng 6</v>
      </c>
      <c r="J3" s="662" t="str">
        <f>"Tháng "&amp;Sheet1!G3</f>
        <v>Tháng 7</v>
      </c>
      <c r="K3" s="662" t="str">
        <f>"Tháng "&amp;Sheet1!H3</f>
        <v>Tháng 8</v>
      </c>
      <c r="L3" s="662" t="str">
        <f>"Tháng "&amp;Sheet1!I3</f>
        <v>Tháng 9</v>
      </c>
      <c r="M3" s="662" t="str">
        <f>"Tháng "&amp;Sheet1!J3</f>
        <v>Tháng 10</v>
      </c>
      <c r="N3" s="662" t="str">
        <f>"Tháng "&amp;Sheet1!K3</f>
        <v>Tháng 11</v>
      </c>
      <c r="O3" s="662" t="str">
        <f>"Tháng "&amp;Sheet1!L3</f>
        <v>Tháng 12</v>
      </c>
      <c r="P3" s="662" t="s">
        <v>916</v>
      </c>
      <c r="Q3" s="662" t="s">
        <v>869</v>
      </c>
      <c r="R3" s="666" t="s">
        <v>887</v>
      </c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8"/>
      <c r="AP3" s="662" t="s">
        <v>884</v>
      </c>
      <c r="AQ3" s="664" t="s">
        <v>885</v>
      </c>
      <c r="AR3" s="669"/>
      <c r="AS3" s="664" t="s">
        <v>886</v>
      </c>
      <c r="AT3" s="665"/>
      <c r="AU3" s="664" t="s">
        <v>893</v>
      </c>
      <c r="AV3" s="665"/>
      <c r="AW3" s="664" t="s">
        <v>894</v>
      </c>
      <c r="AX3" s="665"/>
      <c r="AY3" s="664" t="s">
        <v>895</v>
      </c>
      <c r="AZ3" s="665"/>
      <c r="BA3" s="664" t="s">
        <v>896</v>
      </c>
      <c r="BB3" s="665"/>
      <c r="BC3" s="664" t="s">
        <v>897</v>
      </c>
      <c r="BD3" s="665"/>
      <c r="BE3" s="664" t="s">
        <v>898</v>
      </c>
      <c r="BF3" s="665"/>
      <c r="BG3" s="664" t="s">
        <v>899</v>
      </c>
      <c r="BH3" s="665"/>
      <c r="BI3" s="664" t="s">
        <v>900</v>
      </c>
      <c r="BJ3" s="665"/>
      <c r="BK3" s="664" t="s">
        <v>901</v>
      </c>
      <c r="BL3" s="665"/>
      <c r="BM3" s="664" t="s">
        <v>902</v>
      </c>
      <c r="BN3" s="665"/>
      <c r="BO3" s="654"/>
    </row>
    <row r="4" spans="1:69" s="390" customFormat="1" ht="46.5" customHeight="1">
      <c r="A4" s="659"/>
      <c r="B4" s="655"/>
      <c r="C4" s="659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517" t="str">
        <f>"Tháng "&amp;Sheet1!A3</f>
        <v>Tháng 1</v>
      </c>
      <c r="S4" s="517" t="s">
        <v>890</v>
      </c>
      <c r="T4" s="517" t="str">
        <f>"Tháng "&amp;Sheet1!B3</f>
        <v>Tháng 2</v>
      </c>
      <c r="U4" s="517" t="s">
        <v>890</v>
      </c>
      <c r="V4" s="517" t="str">
        <f>"Tháng "&amp;Sheet1!C3</f>
        <v>Tháng 3</v>
      </c>
      <c r="W4" s="517" t="s">
        <v>890</v>
      </c>
      <c r="X4" s="517" t="str">
        <f>"Tháng "&amp;Sheet1!D3</f>
        <v>Tháng 4</v>
      </c>
      <c r="Y4" s="517" t="s">
        <v>890</v>
      </c>
      <c r="Z4" s="517" t="str">
        <f>"Tháng "&amp;Sheet1!E3</f>
        <v>Tháng 5</v>
      </c>
      <c r="AA4" s="517" t="s">
        <v>890</v>
      </c>
      <c r="AB4" s="517" t="str">
        <f>"Tháng "&amp;Sheet1!F3</f>
        <v>Tháng 6</v>
      </c>
      <c r="AC4" s="517" t="s">
        <v>890</v>
      </c>
      <c r="AD4" s="517" t="str">
        <f>"Tháng "&amp;Sheet1!G3</f>
        <v>Tháng 7</v>
      </c>
      <c r="AE4" s="517" t="s">
        <v>890</v>
      </c>
      <c r="AF4" s="517" t="str">
        <f>"Tháng "&amp;Sheet1!H3</f>
        <v>Tháng 8</v>
      </c>
      <c r="AG4" s="517" t="s">
        <v>890</v>
      </c>
      <c r="AH4" s="517" t="str">
        <f>"Tháng "&amp;Sheet1!I3</f>
        <v>Tháng 9</v>
      </c>
      <c r="AI4" s="517" t="s">
        <v>890</v>
      </c>
      <c r="AJ4" s="517" t="str">
        <f>"Tháng "&amp;Sheet1!J3</f>
        <v>Tháng 10</v>
      </c>
      <c r="AK4" s="517" t="s">
        <v>890</v>
      </c>
      <c r="AL4" s="517" t="str">
        <f>"Tháng "&amp;Sheet1!K3</f>
        <v>Tháng 11</v>
      </c>
      <c r="AM4" s="517" t="s">
        <v>890</v>
      </c>
      <c r="AN4" s="517" t="str">
        <f>"Tháng "&amp;Sheet1!L3</f>
        <v>Tháng 12</v>
      </c>
      <c r="AO4" s="517" t="s">
        <v>890</v>
      </c>
      <c r="AP4" s="663"/>
      <c r="AQ4" s="518" t="s">
        <v>891</v>
      </c>
      <c r="AR4" s="518" t="s">
        <v>889</v>
      </c>
      <c r="AS4" s="518" t="s">
        <v>892</v>
      </c>
      <c r="AT4" s="518" t="s">
        <v>889</v>
      </c>
      <c r="AU4" s="518" t="s">
        <v>909</v>
      </c>
      <c r="AV4" s="518" t="s">
        <v>889</v>
      </c>
      <c r="AW4" s="518" t="s">
        <v>903</v>
      </c>
      <c r="AX4" s="518" t="s">
        <v>889</v>
      </c>
      <c r="AY4" s="518" t="s">
        <v>904</v>
      </c>
      <c r="AZ4" s="518" t="s">
        <v>889</v>
      </c>
      <c r="BA4" s="378" t="s">
        <v>910</v>
      </c>
      <c r="BB4" s="378" t="s">
        <v>911</v>
      </c>
      <c r="BC4" s="518" t="s">
        <v>905</v>
      </c>
      <c r="BD4" s="518" t="s">
        <v>889</v>
      </c>
      <c r="BE4" s="518" t="s">
        <v>906</v>
      </c>
      <c r="BF4" s="518" t="s">
        <v>889</v>
      </c>
      <c r="BG4" s="378" t="s">
        <v>912</v>
      </c>
      <c r="BH4" s="378" t="s">
        <v>913</v>
      </c>
      <c r="BI4" s="518" t="s">
        <v>907</v>
      </c>
      <c r="BJ4" s="518" t="s">
        <v>889</v>
      </c>
      <c r="BK4" s="518" t="s">
        <v>908</v>
      </c>
      <c r="BL4" s="518" t="s">
        <v>889</v>
      </c>
      <c r="BM4" s="518" t="s">
        <v>914</v>
      </c>
      <c r="BN4" s="518" t="s">
        <v>915</v>
      </c>
      <c r="BO4" s="655"/>
      <c r="BQ4" s="519" t="e">
        <f>SUM(#REF!,#REF!,#REF!)</f>
        <v>#REF!</v>
      </c>
    </row>
    <row r="5" spans="1:69">
      <c r="A5" s="547" t="s">
        <v>4</v>
      </c>
      <c r="B5" s="548" t="s">
        <v>5</v>
      </c>
      <c r="C5" s="549"/>
      <c r="D5" s="549"/>
      <c r="E5" s="601"/>
      <c r="F5" s="601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50"/>
      <c r="R5" s="551"/>
      <c r="S5" s="551" t="str">
        <f>IF(LEN(C5)=0," ",R5)</f>
        <v xml:space="preserve"> </v>
      </c>
      <c r="T5" s="551"/>
      <c r="U5" s="551" t="str">
        <f>IF(LEN($C5)=0," ",S5+T5)</f>
        <v xml:space="preserve"> </v>
      </c>
      <c r="V5" s="551"/>
      <c r="W5" s="551" t="str">
        <f>IF(LEN($C5)=0," ",U5+V5)</f>
        <v xml:space="preserve"> </v>
      </c>
      <c r="X5" s="551"/>
      <c r="Y5" s="551" t="str">
        <f>IF(LEN($C5)=0," ",W5+X5)</f>
        <v xml:space="preserve"> </v>
      </c>
      <c r="Z5" s="551"/>
      <c r="AA5" s="551" t="str">
        <f>IF(LEN($C5)=0," ",Y5+Z5)</f>
        <v xml:space="preserve"> </v>
      </c>
      <c r="AB5" s="551"/>
      <c r="AC5" s="551" t="str">
        <f>IF(LEN($C5)=0," ",AA5+AB5)</f>
        <v xml:space="preserve"> </v>
      </c>
      <c r="AD5" s="551"/>
      <c r="AE5" s="551" t="str">
        <f>IF(LEN($C5)=0," ",AC5+AD5)</f>
        <v xml:space="preserve"> </v>
      </c>
      <c r="AF5" s="551"/>
      <c r="AG5" s="551" t="str">
        <f>IF(LEN($C5)=0," ",AE5+AF5)</f>
        <v xml:space="preserve"> </v>
      </c>
      <c r="AH5" s="551"/>
      <c r="AI5" s="551" t="str">
        <f>IF(LEN($C5)=0," ",AG5+AH5)</f>
        <v xml:space="preserve"> </v>
      </c>
      <c r="AJ5" s="551"/>
      <c r="AK5" s="551" t="str">
        <f>IF(LEN($C5)=0," ",AI5+AJ5)</f>
        <v xml:space="preserve"> </v>
      </c>
      <c r="AL5" s="551"/>
      <c r="AM5" s="551" t="str">
        <f>IF(LEN($C5)=0," ",AK5+AL5)</f>
        <v xml:space="preserve"> </v>
      </c>
      <c r="AN5" s="551"/>
      <c r="AO5" s="551" t="str">
        <f>IF(LEN($C5)=0," ",AM5+AN5)</f>
        <v xml:space="preserve"> </v>
      </c>
      <c r="AP5" s="550"/>
      <c r="AQ5" s="551" t="str">
        <f>IF(LEN($C5)=0," ",R5/D5)</f>
        <v xml:space="preserve"> </v>
      </c>
      <c r="AR5" s="551" t="str">
        <f>IF(LEN($C5)=0," ",R5/$Q5)</f>
        <v xml:space="preserve"> </v>
      </c>
      <c r="AS5" s="551" t="str">
        <f>IF(LEN($C5)=0," ",T5/F5)</f>
        <v xml:space="preserve"> </v>
      </c>
      <c r="AT5" s="551" t="str">
        <f>IF(LEN($C5)=0," ",T5/$Q5)</f>
        <v xml:space="preserve"> </v>
      </c>
      <c r="AU5" s="551" t="str">
        <f>IF(LEN($C5)=0," ",V5/H5)</f>
        <v xml:space="preserve"> </v>
      </c>
      <c r="AV5" s="551" t="str">
        <f>IF(LEN($C5)=0," ",V5/$Q5)</f>
        <v xml:space="preserve"> </v>
      </c>
      <c r="AW5" s="551" t="str">
        <f>IF(LEN($C5)=0," ",X5/J5)</f>
        <v xml:space="preserve"> </v>
      </c>
      <c r="AX5" s="551" t="str">
        <f>IF(LEN($C5)=0," ",X5/$Q5)</f>
        <v xml:space="preserve"> </v>
      </c>
      <c r="AY5" s="551" t="str">
        <f>IF(LEN($C5)=0," ",Z5/L5)</f>
        <v xml:space="preserve"> </v>
      </c>
      <c r="AZ5" s="551" t="str">
        <f>IF(LEN($C5)=0," ",Z5/$Q5)</f>
        <v xml:space="preserve"> </v>
      </c>
      <c r="BA5" s="551" t="str">
        <f>IF(LEN($C5)=0," ",AB5/N5)</f>
        <v xml:space="preserve"> </v>
      </c>
      <c r="BB5" s="551" t="str">
        <f>IF(LEN($C5)=0," ",AB5/$Q5)</f>
        <v xml:space="preserve"> </v>
      </c>
      <c r="BC5" s="551" t="str">
        <f>IF(LEN($C5)=0," ",AD5/P5)</f>
        <v xml:space="preserve"> </v>
      </c>
      <c r="BD5" s="551" t="str">
        <f>IF(LEN($C5)=0," ",AD5/$Q5)</f>
        <v xml:space="preserve"> </v>
      </c>
      <c r="BE5" s="551" t="str">
        <f>IF(LEN($C5)=0," ",AF5/R5)</f>
        <v xml:space="preserve"> </v>
      </c>
      <c r="BF5" s="551" t="str">
        <f>IF(LEN($C5)=0," ",AF5/$Q5)</f>
        <v xml:space="preserve"> </v>
      </c>
      <c r="BG5" s="551" t="str">
        <f>IF(LEN($C5)=0," ",AH5/T5)</f>
        <v xml:space="preserve"> </v>
      </c>
      <c r="BH5" s="551" t="str">
        <f>IF(LEN($C5)=0," ",AH5/$Q5)</f>
        <v xml:space="preserve"> </v>
      </c>
      <c r="BI5" s="551" t="str">
        <f>IF(LEN($C5)=0," ",AJ5/V5)</f>
        <v xml:space="preserve"> </v>
      </c>
      <c r="BJ5" s="551" t="str">
        <f>IF(LEN($C5)=0," ",AJ5/$Q5)</f>
        <v xml:space="preserve"> </v>
      </c>
      <c r="BK5" s="551" t="str">
        <f>IF(LEN($C5)=0," ",AL5/X5)</f>
        <v xml:space="preserve"> </v>
      </c>
      <c r="BL5" s="551" t="str">
        <f>IF(LEN($C5)=0," ",AL5/$Q5)</f>
        <v xml:space="preserve"> </v>
      </c>
      <c r="BM5" s="551" t="str">
        <f>IF(LEN($C5)=0," ",AN5/Z5)</f>
        <v xml:space="preserve"> </v>
      </c>
      <c r="BN5" s="551" t="str">
        <f>IF(LEN($C5)=0," ",AN5/$Q5)</f>
        <v xml:space="preserve"> </v>
      </c>
      <c r="BO5" s="550"/>
    </row>
    <row r="6" spans="1:69" s="390" customFormat="1">
      <c r="A6" s="488" t="s">
        <v>6</v>
      </c>
      <c r="B6" s="489" t="s">
        <v>7</v>
      </c>
      <c r="C6" s="490"/>
      <c r="D6" s="493"/>
      <c r="E6" s="493"/>
      <c r="F6" s="493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1"/>
      <c r="R6" s="345"/>
      <c r="S6" s="345" t="str">
        <f t="shared" ref="S6:S93" si="0">IF(LEN(C6)=0," ",R6)</f>
        <v xml:space="preserve"> </v>
      </c>
      <c r="T6" s="345"/>
      <c r="U6" s="345" t="str">
        <f t="shared" ref="U6:U93" si="1">IF(LEN(C6)=0," ",S6+T6)</f>
        <v xml:space="preserve"> </v>
      </c>
      <c r="V6" s="345"/>
      <c r="W6" s="345" t="str">
        <f t="shared" ref="W6:W93" si="2">IF(LEN($C6)=0," ",U6+V6)</f>
        <v xml:space="preserve"> </v>
      </c>
      <c r="X6" s="345"/>
      <c r="Y6" s="345" t="str">
        <f t="shared" ref="Y6:Y93" si="3">IF(LEN($C6)=0," ",W6+X6)</f>
        <v xml:space="preserve"> </v>
      </c>
      <c r="Z6" s="345"/>
      <c r="AA6" s="345" t="str">
        <f t="shared" ref="AA6:AA93" si="4">IF(LEN($C6)=0," ",Y6+Z6)</f>
        <v xml:space="preserve"> </v>
      </c>
      <c r="AB6" s="345"/>
      <c r="AC6" s="345" t="str">
        <f t="shared" ref="AC6:AC93" si="5">IF(LEN($C6)=0," ",AA6+AB6)</f>
        <v xml:space="preserve"> </v>
      </c>
      <c r="AD6" s="345"/>
      <c r="AE6" s="345" t="str">
        <f t="shared" ref="AE6:AK93" si="6">IF(LEN($C6)=0," ",AC6+AD6)</f>
        <v xml:space="preserve"> </v>
      </c>
      <c r="AF6" s="345"/>
      <c r="AG6" s="345" t="str">
        <f t="shared" si="6"/>
        <v xml:space="preserve"> </v>
      </c>
      <c r="AH6" s="345"/>
      <c r="AI6" s="345" t="str">
        <f t="shared" si="6"/>
        <v xml:space="preserve"> </v>
      </c>
      <c r="AJ6" s="345"/>
      <c r="AK6" s="345" t="str">
        <f t="shared" si="6"/>
        <v xml:space="preserve"> </v>
      </c>
      <c r="AL6" s="345"/>
      <c r="AM6" s="345" t="str">
        <f t="shared" ref="AM6:AM93" si="7">IF(LEN($C6)=0," ",AK6+AL6)</f>
        <v xml:space="preserve"> </v>
      </c>
      <c r="AN6" s="345"/>
      <c r="AO6" s="345" t="str">
        <f t="shared" ref="AO6:AO93" si="8">IF(LEN($C6)=0," ",AM6+AN6)</f>
        <v xml:space="preserve"> </v>
      </c>
      <c r="AP6" s="491"/>
      <c r="AQ6" s="345" t="str">
        <f t="shared" ref="AQ6:AW6" si="9">IF(LEN($C6)=0," ",R6/D6)</f>
        <v xml:space="preserve"> </v>
      </c>
      <c r="AR6" s="345" t="str">
        <f t="shared" ref="AR6:AX93" si="10">IF(LEN($C6)=0," ",R6/$Q6)</f>
        <v xml:space="preserve"> </v>
      </c>
      <c r="AS6" s="345" t="str">
        <f t="shared" si="9"/>
        <v xml:space="preserve"> </v>
      </c>
      <c r="AT6" s="345" t="str">
        <f t="shared" si="10"/>
        <v xml:space="preserve"> </v>
      </c>
      <c r="AU6" s="345" t="str">
        <f t="shared" si="9"/>
        <v xml:space="preserve"> </v>
      </c>
      <c r="AV6" s="345" t="str">
        <f t="shared" si="10"/>
        <v xml:space="preserve"> </v>
      </c>
      <c r="AW6" s="345" t="str">
        <f t="shared" si="9"/>
        <v xml:space="preserve"> </v>
      </c>
      <c r="AX6" s="345" t="str">
        <f t="shared" si="10"/>
        <v xml:space="preserve"> </v>
      </c>
      <c r="AY6" s="345" t="str">
        <f t="shared" ref="AY6" si="11">IF(LEN($C6)=0," ",Z6/L6)</f>
        <v xml:space="preserve"> </v>
      </c>
      <c r="AZ6" s="345" t="str">
        <f t="shared" ref="AZ6:AZ93" si="12">IF(LEN($C6)=0," ",Z6/$Q6)</f>
        <v xml:space="preserve"> </v>
      </c>
      <c r="BA6" s="345" t="str">
        <f t="shared" ref="BA6" si="13">IF(LEN($C6)=0," ",AB6/N6)</f>
        <v xml:space="preserve"> </v>
      </c>
      <c r="BB6" s="345" t="str">
        <f t="shared" ref="BB6:BB93" si="14">IF(LEN($C6)=0," ",AB6/$Q6)</f>
        <v xml:space="preserve"> </v>
      </c>
      <c r="BC6" s="345" t="str">
        <f t="shared" ref="BC6" si="15">IF(LEN($C6)=0," ",AD6/P6)</f>
        <v xml:space="preserve"> </v>
      </c>
      <c r="BD6" s="345" t="str">
        <f t="shared" ref="BD6:BD93" si="16">IF(LEN($C6)=0," ",AD6/$Q6)</f>
        <v xml:space="preserve"> </v>
      </c>
      <c r="BE6" s="345" t="str">
        <f t="shared" ref="BE6" si="17">IF(LEN($C6)=0," ",AF6/R6)</f>
        <v xml:space="preserve"> </v>
      </c>
      <c r="BF6" s="345" t="str">
        <f t="shared" ref="BF6:BF93" si="18">IF(LEN($C6)=0," ",AF6/$Q6)</f>
        <v xml:space="preserve"> </v>
      </c>
      <c r="BG6" s="345" t="str">
        <f t="shared" ref="BG6" si="19">IF(LEN($C6)=0," ",AH6/T6)</f>
        <v xml:space="preserve"> </v>
      </c>
      <c r="BH6" s="345" t="str">
        <f t="shared" ref="BH6:BH93" si="20">IF(LEN($C6)=0," ",AH6/$Q6)</f>
        <v xml:space="preserve"> </v>
      </c>
      <c r="BI6" s="345" t="str">
        <f t="shared" ref="BI6" si="21">IF(LEN($C6)=0," ",AJ6/V6)</f>
        <v xml:space="preserve"> </v>
      </c>
      <c r="BJ6" s="345" t="str">
        <f t="shared" ref="BJ6:BJ93" si="22">IF(LEN($C6)=0," ",AJ6/$Q6)</f>
        <v xml:space="preserve"> </v>
      </c>
      <c r="BK6" s="345" t="str">
        <f t="shared" ref="BK6" si="23">IF(LEN($C6)=0," ",AL6/X6)</f>
        <v xml:space="preserve"> </v>
      </c>
      <c r="BL6" s="345" t="str">
        <f t="shared" ref="BL6:BL93" si="24">IF(LEN($C6)=0," ",AL6/$Q6)</f>
        <v xml:space="preserve"> </v>
      </c>
      <c r="BM6" s="345" t="str">
        <f t="shared" ref="BM6" si="25">IF(LEN($C6)=0," ",AN6/Z6)</f>
        <v xml:space="preserve"> </v>
      </c>
      <c r="BN6" s="345" t="str">
        <f t="shared" ref="BN6:BN93" si="26">IF(LEN($C6)=0," ",AN6/$Q6)</f>
        <v xml:space="preserve"> </v>
      </c>
      <c r="BO6" s="491"/>
    </row>
    <row r="7" spans="1:69">
      <c r="A7" s="488">
        <v>1</v>
      </c>
      <c r="B7" s="492" t="s">
        <v>918</v>
      </c>
      <c r="C7" s="490" t="s">
        <v>24</v>
      </c>
      <c r="D7" s="493"/>
      <c r="E7" s="493"/>
      <c r="F7" s="493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79"/>
      <c r="R7" s="371"/>
      <c r="S7" s="345">
        <f t="shared" si="0"/>
        <v>0</v>
      </c>
      <c r="T7" s="371"/>
      <c r="U7" s="345">
        <f t="shared" si="1"/>
        <v>0</v>
      </c>
      <c r="V7" s="371"/>
      <c r="W7" s="345">
        <f t="shared" si="2"/>
        <v>0</v>
      </c>
      <c r="X7" s="371"/>
      <c r="Y7" s="345">
        <f t="shared" si="3"/>
        <v>0</v>
      </c>
      <c r="Z7" s="371"/>
      <c r="AA7" s="345">
        <f t="shared" si="4"/>
        <v>0</v>
      </c>
      <c r="AB7" s="371"/>
      <c r="AC7" s="345">
        <f t="shared" si="5"/>
        <v>0</v>
      </c>
      <c r="AD7" s="371"/>
      <c r="AE7" s="345">
        <f t="shared" si="6"/>
        <v>0</v>
      </c>
      <c r="AF7" s="371"/>
      <c r="AG7" s="345">
        <f t="shared" si="6"/>
        <v>0</v>
      </c>
      <c r="AH7" s="371"/>
      <c r="AI7" s="345">
        <f t="shared" si="6"/>
        <v>0</v>
      </c>
      <c r="AJ7" s="371"/>
      <c r="AK7" s="345">
        <f t="shared" si="6"/>
        <v>0</v>
      </c>
      <c r="AL7" s="371"/>
      <c r="AM7" s="345">
        <f t="shared" si="7"/>
        <v>0</v>
      </c>
      <c r="AN7" s="371"/>
      <c r="AO7" s="345">
        <f t="shared" si="8"/>
        <v>0</v>
      </c>
      <c r="AP7" s="479"/>
      <c r="AQ7" s="345" t="e">
        <f>IF(LEN($C7)=0," ",R7/D7*100)</f>
        <v>#DIV/0!</v>
      </c>
      <c r="AR7" s="345" t="e">
        <f t="shared" si="10"/>
        <v>#DIV/0!</v>
      </c>
      <c r="AS7" s="345" t="e">
        <f>IF(LEN($C7)=0," ",T7/E7*100)</f>
        <v>#DIV/0!</v>
      </c>
      <c r="AT7" s="345" t="e">
        <f t="shared" si="10"/>
        <v>#DIV/0!</v>
      </c>
      <c r="AU7" s="345" t="e">
        <f>IF(LEN($C7)=0," ",V7/F7*100)</f>
        <v>#DIV/0!</v>
      </c>
      <c r="AV7" s="345" t="e">
        <f t="shared" si="10"/>
        <v>#DIV/0!</v>
      </c>
      <c r="AW7" s="345" t="e">
        <f>IF(LEN($C7)=0," ",X7/G7*100)</f>
        <v>#DIV/0!</v>
      </c>
      <c r="AX7" s="345" t="e">
        <f t="shared" si="10"/>
        <v>#DIV/0!</v>
      </c>
      <c r="AY7" s="345" t="e">
        <f>IF(LEN($C7)=0," ",Z7/H7*100)</f>
        <v>#DIV/0!</v>
      </c>
      <c r="AZ7" s="345" t="e">
        <f t="shared" si="12"/>
        <v>#DIV/0!</v>
      </c>
      <c r="BA7" s="345" t="e">
        <f>IF(LEN($C7)=0," ",AB7/I7*100)</f>
        <v>#DIV/0!</v>
      </c>
      <c r="BB7" s="345" t="e">
        <f t="shared" si="14"/>
        <v>#DIV/0!</v>
      </c>
      <c r="BC7" s="345" t="e">
        <f>IF(LEN($C7)=0," ",AD7/J7*100)</f>
        <v>#DIV/0!</v>
      </c>
      <c r="BD7" s="345" t="e">
        <f t="shared" si="16"/>
        <v>#DIV/0!</v>
      </c>
      <c r="BE7" s="345" t="e">
        <f>IF(LEN($C7)=0," ",AF7/K7*100)</f>
        <v>#DIV/0!</v>
      </c>
      <c r="BF7" s="345" t="e">
        <f t="shared" si="18"/>
        <v>#DIV/0!</v>
      </c>
      <c r="BG7" s="345" t="e">
        <f>IF(LEN($C7)=0," ",AH7/L7*100)</f>
        <v>#DIV/0!</v>
      </c>
      <c r="BH7" s="345" t="e">
        <f t="shared" si="20"/>
        <v>#DIV/0!</v>
      </c>
      <c r="BI7" s="345" t="e">
        <f>IF(LEN($C7)=0," ",AJ7/M7*100)</f>
        <v>#DIV/0!</v>
      </c>
      <c r="BJ7" s="345" t="e">
        <f t="shared" si="22"/>
        <v>#DIV/0!</v>
      </c>
      <c r="BK7" s="345" t="e">
        <f>IF(LEN($C7)=0," ",AL7/N7*100)</f>
        <v>#DIV/0!</v>
      </c>
      <c r="BL7" s="345" t="e">
        <f t="shared" si="24"/>
        <v>#DIV/0!</v>
      </c>
      <c r="BM7" s="345" t="e">
        <f>IF(LEN($C7)=0," ",AN7/O7*100)</f>
        <v>#DIV/0!</v>
      </c>
      <c r="BN7" s="345" t="e">
        <f t="shared" si="26"/>
        <v>#DIV/0!</v>
      </c>
      <c r="BO7" s="491"/>
    </row>
    <row r="8" spans="1:69">
      <c r="A8" s="491"/>
      <c r="B8" s="493" t="s">
        <v>10</v>
      </c>
      <c r="C8" s="490" t="s">
        <v>24</v>
      </c>
      <c r="D8" s="493"/>
      <c r="E8" s="493"/>
      <c r="F8" s="493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80">
        <v>30.1</v>
      </c>
      <c r="R8" s="345"/>
      <c r="S8" s="345">
        <f t="shared" si="0"/>
        <v>0</v>
      </c>
      <c r="T8" s="345"/>
      <c r="U8" s="345">
        <f t="shared" si="1"/>
        <v>0</v>
      </c>
      <c r="V8" s="345"/>
      <c r="W8" s="345">
        <f t="shared" si="2"/>
        <v>0</v>
      </c>
      <c r="X8" s="345"/>
      <c r="Y8" s="345">
        <f t="shared" si="3"/>
        <v>0</v>
      </c>
      <c r="Z8" s="345"/>
      <c r="AA8" s="345">
        <f t="shared" si="4"/>
        <v>0</v>
      </c>
      <c r="AB8" s="345"/>
      <c r="AC8" s="345">
        <f t="shared" si="5"/>
        <v>0</v>
      </c>
      <c r="AD8" s="345"/>
      <c r="AE8" s="345">
        <f t="shared" si="6"/>
        <v>0</v>
      </c>
      <c r="AF8" s="345"/>
      <c r="AG8" s="345">
        <f t="shared" si="6"/>
        <v>0</v>
      </c>
      <c r="AH8" s="345"/>
      <c r="AI8" s="345">
        <f t="shared" si="6"/>
        <v>0</v>
      </c>
      <c r="AJ8" s="345"/>
      <c r="AK8" s="345">
        <f t="shared" si="6"/>
        <v>0</v>
      </c>
      <c r="AL8" s="345"/>
      <c r="AM8" s="345">
        <f t="shared" si="7"/>
        <v>0</v>
      </c>
      <c r="AN8" s="345"/>
      <c r="AO8" s="345">
        <f t="shared" si="8"/>
        <v>0</v>
      </c>
      <c r="AP8" s="339"/>
      <c r="AQ8" s="345" t="e">
        <f t="shared" ref="AQ8:AQ71" si="27">IF(LEN($C8)=0," ",R8/D8*100)</f>
        <v>#DIV/0!</v>
      </c>
      <c r="AR8" s="345">
        <f t="shared" si="10"/>
        <v>0</v>
      </c>
      <c r="AS8" s="345" t="e">
        <f t="shared" ref="AS8:AS71" si="28">IF(LEN($C8)=0," ",T8/E8*100)</f>
        <v>#DIV/0!</v>
      </c>
      <c r="AT8" s="345">
        <f t="shared" si="10"/>
        <v>0</v>
      </c>
      <c r="AU8" s="345" t="e">
        <f t="shared" ref="AU8:AU71" si="29">IF(LEN($C8)=0," ",V8/F8*100)</f>
        <v>#DIV/0!</v>
      </c>
      <c r="AV8" s="345">
        <f t="shared" si="10"/>
        <v>0</v>
      </c>
      <c r="AW8" s="345" t="e">
        <f t="shared" ref="AW8:AW71" si="30">IF(LEN($C8)=0," ",X8/G8*100)</f>
        <v>#DIV/0!</v>
      </c>
      <c r="AX8" s="345">
        <f t="shared" si="10"/>
        <v>0</v>
      </c>
      <c r="AY8" s="345" t="e">
        <f t="shared" ref="AY8:AY71" si="31">IF(LEN($C8)=0," ",Z8/H8*100)</f>
        <v>#DIV/0!</v>
      </c>
      <c r="AZ8" s="345">
        <f t="shared" si="12"/>
        <v>0</v>
      </c>
      <c r="BA8" s="345" t="e">
        <f t="shared" ref="BA8:BA71" si="32">IF(LEN($C8)=0," ",AB8/I8*100)</f>
        <v>#DIV/0!</v>
      </c>
      <c r="BB8" s="345">
        <f t="shared" si="14"/>
        <v>0</v>
      </c>
      <c r="BC8" s="345" t="e">
        <f t="shared" ref="BC8:BC71" si="33">IF(LEN($C8)=0," ",AD8/J8*100)</f>
        <v>#DIV/0!</v>
      </c>
      <c r="BD8" s="345">
        <f t="shared" si="16"/>
        <v>0</v>
      </c>
      <c r="BE8" s="345" t="e">
        <f t="shared" ref="BE8:BE71" si="34">IF(LEN($C8)=0," ",AF8/K8*100)</f>
        <v>#DIV/0!</v>
      </c>
      <c r="BF8" s="345">
        <f t="shared" si="18"/>
        <v>0</v>
      </c>
      <c r="BG8" s="345" t="e">
        <f t="shared" ref="BG8:BG71" si="35">IF(LEN($C8)=0," ",AH8/L8*100)</f>
        <v>#DIV/0!</v>
      </c>
      <c r="BH8" s="345">
        <f t="shared" si="20"/>
        <v>0</v>
      </c>
      <c r="BI8" s="345" t="e">
        <f t="shared" ref="BI8:BI71" si="36">IF(LEN($C8)=0," ",AJ8/M8*100)</f>
        <v>#DIV/0!</v>
      </c>
      <c r="BJ8" s="345">
        <f t="shared" si="22"/>
        <v>0</v>
      </c>
      <c r="BK8" s="345" t="e">
        <f t="shared" ref="BK8:BK71" si="37">IF(LEN($C8)=0," ",AL8/N8*100)</f>
        <v>#DIV/0!</v>
      </c>
      <c r="BL8" s="345">
        <f t="shared" si="24"/>
        <v>0</v>
      </c>
      <c r="BM8" s="345" t="e">
        <f t="shared" ref="BM8:BM71" si="38">IF(LEN($C8)=0," ",AN8/O8*100)</f>
        <v>#DIV/0!</v>
      </c>
      <c r="BN8" s="345">
        <f t="shared" si="26"/>
        <v>0</v>
      </c>
      <c r="BO8" s="491"/>
    </row>
    <row r="9" spans="1:69">
      <c r="A9" s="491"/>
      <c r="B9" s="493" t="s">
        <v>17</v>
      </c>
      <c r="C9" s="490" t="s">
        <v>24</v>
      </c>
      <c r="D9" s="493"/>
      <c r="E9" s="493"/>
      <c r="F9" s="493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80">
        <v>35.9</v>
      </c>
      <c r="R9" s="345"/>
      <c r="S9" s="345">
        <f t="shared" si="0"/>
        <v>0</v>
      </c>
      <c r="T9" s="345"/>
      <c r="U9" s="345">
        <f t="shared" si="1"/>
        <v>0</v>
      </c>
      <c r="V9" s="345"/>
      <c r="W9" s="345">
        <f t="shared" si="2"/>
        <v>0</v>
      </c>
      <c r="X9" s="345"/>
      <c r="Y9" s="345">
        <f t="shared" si="3"/>
        <v>0</v>
      </c>
      <c r="Z9" s="345"/>
      <c r="AA9" s="345">
        <f t="shared" si="4"/>
        <v>0</v>
      </c>
      <c r="AB9" s="345"/>
      <c r="AC9" s="345">
        <f t="shared" si="5"/>
        <v>0</v>
      </c>
      <c r="AD9" s="345"/>
      <c r="AE9" s="345">
        <f t="shared" si="6"/>
        <v>0</v>
      </c>
      <c r="AF9" s="345"/>
      <c r="AG9" s="345">
        <f t="shared" si="6"/>
        <v>0</v>
      </c>
      <c r="AH9" s="345"/>
      <c r="AI9" s="345">
        <f t="shared" si="6"/>
        <v>0</v>
      </c>
      <c r="AJ9" s="345"/>
      <c r="AK9" s="345">
        <f t="shared" si="6"/>
        <v>0</v>
      </c>
      <c r="AL9" s="345"/>
      <c r="AM9" s="345">
        <f t="shared" si="7"/>
        <v>0</v>
      </c>
      <c r="AN9" s="345"/>
      <c r="AO9" s="345">
        <f t="shared" si="8"/>
        <v>0</v>
      </c>
      <c r="AP9" s="339"/>
      <c r="AQ9" s="345" t="e">
        <f t="shared" si="27"/>
        <v>#DIV/0!</v>
      </c>
      <c r="AR9" s="345">
        <f t="shared" si="10"/>
        <v>0</v>
      </c>
      <c r="AS9" s="345" t="e">
        <f t="shared" si="28"/>
        <v>#DIV/0!</v>
      </c>
      <c r="AT9" s="345">
        <f t="shared" si="10"/>
        <v>0</v>
      </c>
      <c r="AU9" s="345" t="e">
        <f t="shared" si="29"/>
        <v>#DIV/0!</v>
      </c>
      <c r="AV9" s="345">
        <f t="shared" si="10"/>
        <v>0</v>
      </c>
      <c r="AW9" s="345" t="e">
        <f t="shared" si="30"/>
        <v>#DIV/0!</v>
      </c>
      <c r="AX9" s="345">
        <f t="shared" si="10"/>
        <v>0</v>
      </c>
      <c r="AY9" s="345" t="e">
        <f t="shared" si="31"/>
        <v>#DIV/0!</v>
      </c>
      <c r="AZ9" s="345">
        <f t="shared" si="12"/>
        <v>0</v>
      </c>
      <c r="BA9" s="345" t="e">
        <f t="shared" si="32"/>
        <v>#DIV/0!</v>
      </c>
      <c r="BB9" s="345">
        <f t="shared" si="14"/>
        <v>0</v>
      </c>
      <c r="BC9" s="345" t="e">
        <f t="shared" si="33"/>
        <v>#DIV/0!</v>
      </c>
      <c r="BD9" s="345">
        <f t="shared" si="16"/>
        <v>0</v>
      </c>
      <c r="BE9" s="345" t="e">
        <f t="shared" si="34"/>
        <v>#DIV/0!</v>
      </c>
      <c r="BF9" s="345">
        <f t="shared" si="18"/>
        <v>0</v>
      </c>
      <c r="BG9" s="345" t="e">
        <f t="shared" si="35"/>
        <v>#DIV/0!</v>
      </c>
      <c r="BH9" s="345">
        <f t="shared" si="20"/>
        <v>0</v>
      </c>
      <c r="BI9" s="345" t="e">
        <f t="shared" si="36"/>
        <v>#DIV/0!</v>
      </c>
      <c r="BJ9" s="345">
        <f t="shared" si="22"/>
        <v>0</v>
      </c>
      <c r="BK9" s="345" t="e">
        <f t="shared" si="37"/>
        <v>#DIV/0!</v>
      </c>
      <c r="BL9" s="345">
        <f t="shared" si="24"/>
        <v>0</v>
      </c>
      <c r="BM9" s="345" t="e">
        <f t="shared" si="38"/>
        <v>#DIV/0!</v>
      </c>
      <c r="BN9" s="345">
        <f t="shared" si="26"/>
        <v>0</v>
      </c>
      <c r="BO9" s="491"/>
    </row>
    <row r="10" spans="1:69">
      <c r="A10" s="491"/>
      <c r="B10" s="493" t="s">
        <v>23</v>
      </c>
      <c r="C10" s="490" t="s">
        <v>24</v>
      </c>
      <c r="D10" s="493"/>
      <c r="E10" s="493"/>
      <c r="F10" s="493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80">
        <v>34</v>
      </c>
      <c r="R10" s="345"/>
      <c r="S10" s="345">
        <f t="shared" si="0"/>
        <v>0</v>
      </c>
      <c r="T10" s="345"/>
      <c r="U10" s="345">
        <f t="shared" si="1"/>
        <v>0</v>
      </c>
      <c r="V10" s="345"/>
      <c r="W10" s="345">
        <f t="shared" si="2"/>
        <v>0</v>
      </c>
      <c r="X10" s="345"/>
      <c r="Y10" s="345">
        <f t="shared" si="3"/>
        <v>0</v>
      </c>
      <c r="Z10" s="345"/>
      <c r="AA10" s="345">
        <f t="shared" si="4"/>
        <v>0</v>
      </c>
      <c r="AB10" s="345"/>
      <c r="AC10" s="345">
        <f t="shared" si="5"/>
        <v>0</v>
      </c>
      <c r="AD10" s="345"/>
      <c r="AE10" s="345">
        <f t="shared" si="6"/>
        <v>0</v>
      </c>
      <c r="AF10" s="345"/>
      <c r="AG10" s="345">
        <f t="shared" si="6"/>
        <v>0</v>
      </c>
      <c r="AH10" s="345"/>
      <c r="AI10" s="345">
        <f t="shared" si="6"/>
        <v>0</v>
      </c>
      <c r="AJ10" s="345"/>
      <c r="AK10" s="345">
        <f t="shared" si="6"/>
        <v>0</v>
      </c>
      <c r="AL10" s="345"/>
      <c r="AM10" s="345">
        <f t="shared" si="7"/>
        <v>0</v>
      </c>
      <c r="AN10" s="345"/>
      <c r="AO10" s="345">
        <f t="shared" si="8"/>
        <v>0</v>
      </c>
      <c r="AP10" s="339"/>
      <c r="AQ10" s="345" t="e">
        <f t="shared" si="27"/>
        <v>#DIV/0!</v>
      </c>
      <c r="AR10" s="345">
        <f t="shared" si="10"/>
        <v>0</v>
      </c>
      <c r="AS10" s="345" t="e">
        <f t="shared" si="28"/>
        <v>#DIV/0!</v>
      </c>
      <c r="AT10" s="345">
        <f t="shared" si="10"/>
        <v>0</v>
      </c>
      <c r="AU10" s="345" t="e">
        <f t="shared" si="29"/>
        <v>#DIV/0!</v>
      </c>
      <c r="AV10" s="345">
        <f t="shared" si="10"/>
        <v>0</v>
      </c>
      <c r="AW10" s="345" t="e">
        <f t="shared" si="30"/>
        <v>#DIV/0!</v>
      </c>
      <c r="AX10" s="345">
        <f t="shared" si="10"/>
        <v>0</v>
      </c>
      <c r="AY10" s="345" t="e">
        <f t="shared" si="31"/>
        <v>#DIV/0!</v>
      </c>
      <c r="AZ10" s="345">
        <f t="shared" si="12"/>
        <v>0</v>
      </c>
      <c r="BA10" s="345" t="e">
        <f t="shared" si="32"/>
        <v>#DIV/0!</v>
      </c>
      <c r="BB10" s="345">
        <f t="shared" si="14"/>
        <v>0</v>
      </c>
      <c r="BC10" s="345" t="e">
        <f t="shared" si="33"/>
        <v>#DIV/0!</v>
      </c>
      <c r="BD10" s="345">
        <f t="shared" si="16"/>
        <v>0</v>
      </c>
      <c r="BE10" s="345" t="e">
        <f t="shared" si="34"/>
        <v>#DIV/0!</v>
      </c>
      <c r="BF10" s="345">
        <f t="shared" si="18"/>
        <v>0</v>
      </c>
      <c r="BG10" s="345" t="e">
        <f t="shared" si="35"/>
        <v>#DIV/0!</v>
      </c>
      <c r="BH10" s="345">
        <f t="shared" si="20"/>
        <v>0</v>
      </c>
      <c r="BI10" s="345" t="e">
        <f t="shared" si="36"/>
        <v>#DIV/0!</v>
      </c>
      <c r="BJ10" s="345">
        <f t="shared" si="22"/>
        <v>0</v>
      </c>
      <c r="BK10" s="345" t="e">
        <f t="shared" si="37"/>
        <v>#DIV/0!</v>
      </c>
      <c r="BL10" s="345">
        <f t="shared" si="24"/>
        <v>0</v>
      </c>
      <c r="BM10" s="345" t="e">
        <f t="shared" si="38"/>
        <v>#DIV/0!</v>
      </c>
      <c r="BN10" s="345">
        <f t="shared" si="26"/>
        <v>0</v>
      </c>
      <c r="BO10" s="491"/>
    </row>
    <row r="11" spans="1:69" s="456" customFormat="1" ht="37.5">
      <c r="A11" s="488" t="s">
        <v>681</v>
      </c>
      <c r="B11" s="492" t="s">
        <v>25</v>
      </c>
      <c r="C11" s="489" t="s">
        <v>919</v>
      </c>
      <c r="D11" s="492"/>
      <c r="E11" s="492"/>
      <c r="F11" s="492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526">
        <v>36</v>
      </c>
      <c r="R11" s="377"/>
      <c r="S11" s="371">
        <f t="shared" si="0"/>
        <v>0</v>
      </c>
      <c r="T11" s="377"/>
      <c r="U11" s="371">
        <f t="shared" si="1"/>
        <v>0</v>
      </c>
      <c r="V11" s="377"/>
      <c r="W11" s="371">
        <f t="shared" si="2"/>
        <v>0</v>
      </c>
      <c r="X11" s="377"/>
      <c r="Y11" s="371">
        <f t="shared" si="3"/>
        <v>0</v>
      </c>
      <c r="Z11" s="377"/>
      <c r="AA11" s="371">
        <f t="shared" si="4"/>
        <v>0</v>
      </c>
      <c r="AB11" s="377"/>
      <c r="AC11" s="371">
        <f t="shared" si="5"/>
        <v>0</v>
      </c>
      <c r="AD11" s="377"/>
      <c r="AE11" s="371">
        <f t="shared" si="6"/>
        <v>0</v>
      </c>
      <c r="AF11" s="377"/>
      <c r="AG11" s="371">
        <f t="shared" si="6"/>
        <v>0</v>
      </c>
      <c r="AH11" s="377"/>
      <c r="AI11" s="371">
        <f t="shared" si="6"/>
        <v>0</v>
      </c>
      <c r="AJ11" s="377"/>
      <c r="AK11" s="371">
        <f t="shared" si="6"/>
        <v>0</v>
      </c>
      <c r="AL11" s="377"/>
      <c r="AM11" s="371">
        <f t="shared" si="7"/>
        <v>0</v>
      </c>
      <c r="AN11" s="377"/>
      <c r="AO11" s="371">
        <f t="shared" si="8"/>
        <v>0</v>
      </c>
      <c r="AP11" s="377"/>
      <c r="AQ11" s="371" t="e">
        <f t="shared" si="27"/>
        <v>#DIV/0!</v>
      </c>
      <c r="AR11" s="371">
        <f t="shared" si="10"/>
        <v>0</v>
      </c>
      <c r="AS11" s="371" t="e">
        <f t="shared" si="28"/>
        <v>#DIV/0!</v>
      </c>
      <c r="AT11" s="371">
        <f t="shared" si="10"/>
        <v>0</v>
      </c>
      <c r="AU11" s="371" t="e">
        <f t="shared" si="29"/>
        <v>#DIV/0!</v>
      </c>
      <c r="AV11" s="371">
        <f t="shared" si="10"/>
        <v>0</v>
      </c>
      <c r="AW11" s="371" t="e">
        <f t="shared" si="30"/>
        <v>#DIV/0!</v>
      </c>
      <c r="AX11" s="371">
        <f t="shared" si="10"/>
        <v>0</v>
      </c>
      <c r="AY11" s="371" t="e">
        <f t="shared" si="31"/>
        <v>#DIV/0!</v>
      </c>
      <c r="AZ11" s="371">
        <f t="shared" si="12"/>
        <v>0</v>
      </c>
      <c r="BA11" s="371" t="e">
        <f t="shared" si="32"/>
        <v>#DIV/0!</v>
      </c>
      <c r="BB11" s="371">
        <f t="shared" si="14"/>
        <v>0</v>
      </c>
      <c r="BC11" s="371" t="e">
        <f t="shared" si="33"/>
        <v>#DIV/0!</v>
      </c>
      <c r="BD11" s="371">
        <f t="shared" si="16"/>
        <v>0</v>
      </c>
      <c r="BE11" s="371" t="e">
        <f t="shared" si="34"/>
        <v>#DIV/0!</v>
      </c>
      <c r="BF11" s="371">
        <f t="shared" si="18"/>
        <v>0</v>
      </c>
      <c r="BG11" s="371" t="e">
        <f t="shared" si="35"/>
        <v>#DIV/0!</v>
      </c>
      <c r="BH11" s="371">
        <f t="shared" si="20"/>
        <v>0</v>
      </c>
      <c r="BI11" s="371" t="e">
        <f t="shared" si="36"/>
        <v>#DIV/0!</v>
      </c>
      <c r="BJ11" s="371">
        <f t="shared" si="22"/>
        <v>0</v>
      </c>
      <c r="BK11" s="371" t="e">
        <f t="shared" si="37"/>
        <v>#DIV/0!</v>
      </c>
      <c r="BL11" s="371">
        <f t="shared" si="24"/>
        <v>0</v>
      </c>
      <c r="BM11" s="371" t="e">
        <f t="shared" si="38"/>
        <v>#DIV/0!</v>
      </c>
      <c r="BN11" s="371">
        <f t="shared" si="26"/>
        <v>0</v>
      </c>
      <c r="BO11" s="488"/>
    </row>
    <row r="12" spans="1:69" s="456" customFormat="1">
      <c r="A12" s="488">
        <v>2</v>
      </c>
      <c r="B12" s="492" t="s">
        <v>682</v>
      </c>
      <c r="C12" s="489" t="s">
        <v>26</v>
      </c>
      <c r="D12" s="492"/>
      <c r="E12" s="492"/>
      <c r="F12" s="492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337">
        <f>+Q62</f>
        <v>30638.982499999998</v>
      </c>
      <c r="R12" s="377"/>
      <c r="S12" s="371">
        <f t="shared" si="0"/>
        <v>0</v>
      </c>
      <c r="T12" s="377"/>
      <c r="U12" s="371">
        <f t="shared" si="1"/>
        <v>0</v>
      </c>
      <c r="V12" s="377"/>
      <c r="W12" s="371">
        <f t="shared" si="2"/>
        <v>0</v>
      </c>
      <c r="X12" s="377"/>
      <c r="Y12" s="371">
        <f t="shared" si="3"/>
        <v>0</v>
      </c>
      <c r="Z12" s="377"/>
      <c r="AA12" s="371">
        <f t="shared" si="4"/>
        <v>0</v>
      </c>
      <c r="AB12" s="377"/>
      <c r="AC12" s="371">
        <f t="shared" si="5"/>
        <v>0</v>
      </c>
      <c r="AD12" s="377"/>
      <c r="AE12" s="371">
        <f t="shared" si="6"/>
        <v>0</v>
      </c>
      <c r="AF12" s="377"/>
      <c r="AG12" s="371">
        <f t="shared" si="6"/>
        <v>0</v>
      </c>
      <c r="AH12" s="377"/>
      <c r="AI12" s="371">
        <f t="shared" si="6"/>
        <v>0</v>
      </c>
      <c r="AJ12" s="377"/>
      <c r="AK12" s="371">
        <f t="shared" si="6"/>
        <v>0</v>
      </c>
      <c r="AL12" s="377"/>
      <c r="AM12" s="371">
        <f t="shared" si="7"/>
        <v>0</v>
      </c>
      <c r="AN12" s="377"/>
      <c r="AO12" s="371">
        <f t="shared" si="8"/>
        <v>0</v>
      </c>
      <c r="AP12" s="377"/>
      <c r="AQ12" s="371" t="e">
        <f t="shared" si="27"/>
        <v>#DIV/0!</v>
      </c>
      <c r="AR12" s="371">
        <f t="shared" si="10"/>
        <v>0</v>
      </c>
      <c r="AS12" s="371" t="e">
        <f t="shared" si="28"/>
        <v>#DIV/0!</v>
      </c>
      <c r="AT12" s="371">
        <f t="shared" si="10"/>
        <v>0</v>
      </c>
      <c r="AU12" s="371" t="e">
        <f t="shared" si="29"/>
        <v>#DIV/0!</v>
      </c>
      <c r="AV12" s="371">
        <f t="shared" si="10"/>
        <v>0</v>
      </c>
      <c r="AW12" s="371" t="e">
        <f t="shared" si="30"/>
        <v>#DIV/0!</v>
      </c>
      <c r="AX12" s="371">
        <f t="shared" si="10"/>
        <v>0</v>
      </c>
      <c r="AY12" s="371" t="e">
        <f t="shared" si="31"/>
        <v>#DIV/0!</v>
      </c>
      <c r="AZ12" s="371">
        <f t="shared" si="12"/>
        <v>0</v>
      </c>
      <c r="BA12" s="371" t="e">
        <f t="shared" si="32"/>
        <v>#DIV/0!</v>
      </c>
      <c r="BB12" s="371">
        <f t="shared" si="14"/>
        <v>0</v>
      </c>
      <c r="BC12" s="371" t="e">
        <f t="shared" si="33"/>
        <v>#DIV/0!</v>
      </c>
      <c r="BD12" s="371">
        <f t="shared" si="16"/>
        <v>0</v>
      </c>
      <c r="BE12" s="371" t="e">
        <f t="shared" si="34"/>
        <v>#DIV/0!</v>
      </c>
      <c r="BF12" s="371">
        <f t="shared" si="18"/>
        <v>0</v>
      </c>
      <c r="BG12" s="371" t="e">
        <f t="shared" si="35"/>
        <v>#DIV/0!</v>
      </c>
      <c r="BH12" s="371">
        <f t="shared" si="20"/>
        <v>0</v>
      </c>
      <c r="BI12" s="371" t="e">
        <f t="shared" si="36"/>
        <v>#DIV/0!</v>
      </c>
      <c r="BJ12" s="371">
        <f t="shared" si="22"/>
        <v>0</v>
      </c>
      <c r="BK12" s="371" t="e">
        <f t="shared" si="37"/>
        <v>#DIV/0!</v>
      </c>
      <c r="BL12" s="371">
        <f t="shared" si="24"/>
        <v>0</v>
      </c>
      <c r="BM12" s="371" t="e">
        <f t="shared" si="38"/>
        <v>#DIV/0!</v>
      </c>
      <c r="BN12" s="371">
        <f t="shared" si="26"/>
        <v>0</v>
      </c>
      <c r="BO12" s="488"/>
    </row>
    <row r="13" spans="1:69">
      <c r="A13" s="491"/>
      <c r="B13" s="493" t="s">
        <v>920</v>
      </c>
      <c r="C13" s="490" t="s">
        <v>34</v>
      </c>
      <c r="D13" s="476">
        <f t="shared" ref="D13:P13" si="39">+D106</f>
        <v>0</v>
      </c>
      <c r="E13" s="476">
        <f t="shared" si="39"/>
        <v>0</v>
      </c>
      <c r="F13" s="476">
        <f t="shared" si="39"/>
        <v>0</v>
      </c>
      <c r="G13" s="476">
        <f t="shared" si="39"/>
        <v>0</v>
      </c>
      <c r="H13" s="476">
        <f t="shared" si="39"/>
        <v>0</v>
      </c>
      <c r="I13" s="476">
        <f t="shared" si="39"/>
        <v>0</v>
      </c>
      <c r="J13" s="476">
        <f t="shared" si="39"/>
        <v>0</v>
      </c>
      <c r="K13" s="476">
        <f t="shared" si="39"/>
        <v>0</v>
      </c>
      <c r="L13" s="476">
        <f t="shared" si="39"/>
        <v>0</v>
      </c>
      <c r="M13" s="476">
        <f t="shared" si="39"/>
        <v>0</v>
      </c>
      <c r="N13" s="476">
        <f t="shared" si="39"/>
        <v>0</v>
      </c>
      <c r="O13" s="476">
        <f t="shared" si="39"/>
        <v>0</v>
      </c>
      <c r="P13" s="476">
        <f t="shared" si="39"/>
        <v>0</v>
      </c>
      <c r="Q13" s="476">
        <f>+Q106</f>
        <v>1128</v>
      </c>
      <c r="R13" s="338"/>
      <c r="S13" s="345">
        <f t="shared" si="0"/>
        <v>0</v>
      </c>
      <c r="T13" s="338"/>
      <c r="U13" s="345">
        <f t="shared" si="1"/>
        <v>0</v>
      </c>
      <c r="V13" s="338">
        <f t="shared" ref="V13" si="40">+V106</f>
        <v>0</v>
      </c>
      <c r="W13" s="345">
        <f t="shared" si="2"/>
        <v>0</v>
      </c>
      <c r="X13" s="338"/>
      <c r="Y13" s="345">
        <f t="shared" si="3"/>
        <v>0</v>
      </c>
      <c r="Z13" s="338"/>
      <c r="AA13" s="345">
        <f t="shared" si="4"/>
        <v>0</v>
      </c>
      <c r="AB13" s="338"/>
      <c r="AC13" s="345">
        <f t="shared" si="5"/>
        <v>0</v>
      </c>
      <c r="AD13" s="338"/>
      <c r="AE13" s="345">
        <f t="shared" si="6"/>
        <v>0</v>
      </c>
      <c r="AF13" s="338"/>
      <c r="AG13" s="345">
        <f t="shared" si="6"/>
        <v>0</v>
      </c>
      <c r="AH13" s="338"/>
      <c r="AI13" s="345">
        <f t="shared" si="6"/>
        <v>0</v>
      </c>
      <c r="AJ13" s="338"/>
      <c r="AK13" s="345">
        <f t="shared" si="6"/>
        <v>0</v>
      </c>
      <c r="AL13" s="338"/>
      <c r="AM13" s="345">
        <f t="shared" si="7"/>
        <v>0</v>
      </c>
      <c r="AN13" s="338"/>
      <c r="AO13" s="345">
        <f t="shared" si="8"/>
        <v>0</v>
      </c>
      <c r="AP13" s="476"/>
      <c r="AQ13" s="345" t="e">
        <f t="shared" si="27"/>
        <v>#DIV/0!</v>
      </c>
      <c r="AR13" s="345">
        <f t="shared" si="10"/>
        <v>0</v>
      </c>
      <c r="AS13" s="345" t="e">
        <f t="shared" si="28"/>
        <v>#DIV/0!</v>
      </c>
      <c r="AT13" s="345">
        <f t="shared" si="10"/>
        <v>0</v>
      </c>
      <c r="AU13" s="345" t="e">
        <f t="shared" si="29"/>
        <v>#DIV/0!</v>
      </c>
      <c r="AV13" s="345">
        <f t="shared" si="10"/>
        <v>0</v>
      </c>
      <c r="AW13" s="345" t="e">
        <f t="shared" si="30"/>
        <v>#DIV/0!</v>
      </c>
      <c r="AX13" s="345">
        <f t="shared" si="10"/>
        <v>0</v>
      </c>
      <c r="AY13" s="345" t="e">
        <f t="shared" si="31"/>
        <v>#DIV/0!</v>
      </c>
      <c r="AZ13" s="345">
        <f t="shared" si="12"/>
        <v>0</v>
      </c>
      <c r="BA13" s="345" t="e">
        <f t="shared" si="32"/>
        <v>#DIV/0!</v>
      </c>
      <c r="BB13" s="345">
        <f t="shared" si="14"/>
        <v>0</v>
      </c>
      <c r="BC13" s="345" t="e">
        <f t="shared" si="33"/>
        <v>#DIV/0!</v>
      </c>
      <c r="BD13" s="345">
        <f t="shared" si="16"/>
        <v>0</v>
      </c>
      <c r="BE13" s="345" t="e">
        <f t="shared" si="34"/>
        <v>#DIV/0!</v>
      </c>
      <c r="BF13" s="345">
        <f t="shared" si="18"/>
        <v>0</v>
      </c>
      <c r="BG13" s="345" t="e">
        <f t="shared" si="35"/>
        <v>#DIV/0!</v>
      </c>
      <c r="BH13" s="345">
        <f t="shared" si="20"/>
        <v>0</v>
      </c>
      <c r="BI13" s="345" t="e">
        <f t="shared" si="36"/>
        <v>#DIV/0!</v>
      </c>
      <c r="BJ13" s="345">
        <f t="shared" si="22"/>
        <v>0</v>
      </c>
      <c r="BK13" s="345" t="e">
        <f t="shared" si="37"/>
        <v>#DIV/0!</v>
      </c>
      <c r="BL13" s="345">
        <f t="shared" si="24"/>
        <v>0</v>
      </c>
      <c r="BM13" s="345" t="e">
        <f t="shared" si="38"/>
        <v>#DIV/0!</v>
      </c>
      <c r="BN13" s="345">
        <f t="shared" si="26"/>
        <v>0</v>
      </c>
      <c r="BO13" s="491"/>
    </row>
    <row r="14" spans="1:69">
      <c r="A14" s="491"/>
      <c r="B14" s="493" t="s">
        <v>853</v>
      </c>
      <c r="C14" s="490" t="s">
        <v>29</v>
      </c>
      <c r="D14" s="476">
        <f t="shared" ref="D14:P14" si="41">+D107</f>
        <v>0</v>
      </c>
      <c r="E14" s="476">
        <f t="shared" si="41"/>
        <v>0</v>
      </c>
      <c r="F14" s="476">
        <f t="shared" si="41"/>
        <v>0</v>
      </c>
      <c r="G14" s="476">
        <f t="shared" si="41"/>
        <v>0</v>
      </c>
      <c r="H14" s="476">
        <f t="shared" si="41"/>
        <v>0</v>
      </c>
      <c r="I14" s="476">
        <f t="shared" si="41"/>
        <v>0</v>
      </c>
      <c r="J14" s="476">
        <f t="shared" si="41"/>
        <v>0</v>
      </c>
      <c r="K14" s="476">
        <f t="shared" si="41"/>
        <v>0</v>
      </c>
      <c r="L14" s="476">
        <f t="shared" si="41"/>
        <v>0</v>
      </c>
      <c r="M14" s="476">
        <f t="shared" si="41"/>
        <v>0</v>
      </c>
      <c r="N14" s="476">
        <f t="shared" si="41"/>
        <v>0</v>
      </c>
      <c r="O14" s="476">
        <f t="shared" si="41"/>
        <v>0</v>
      </c>
      <c r="P14" s="476">
        <f t="shared" si="41"/>
        <v>0</v>
      </c>
      <c r="Q14" s="476">
        <f>+Q107</f>
        <v>305</v>
      </c>
      <c r="R14" s="338"/>
      <c r="S14" s="345">
        <f t="shared" si="0"/>
        <v>0</v>
      </c>
      <c r="T14" s="338"/>
      <c r="U14" s="345">
        <f t="shared" si="1"/>
        <v>0</v>
      </c>
      <c r="V14" s="338">
        <f t="shared" ref="V14" si="42">+V107</f>
        <v>0</v>
      </c>
      <c r="W14" s="345">
        <f t="shared" si="2"/>
        <v>0</v>
      </c>
      <c r="X14" s="338"/>
      <c r="Y14" s="345">
        <f t="shared" si="3"/>
        <v>0</v>
      </c>
      <c r="Z14" s="338"/>
      <c r="AA14" s="345">
        <f t="shared" si="4"/>
        <v>0</v>
      </c>
      <c r="AB14" s="338"/>
      <c r="AC14" s="345">
        <f t="shared" si="5"/>
        <v>0</v>
      </c>
      <c r="AD14" s="338"/>
      <c r="AE14" s="345">
        <f t="shared" si="6"/>
        <v>0</v>
      </c>
      <c r="AF14" s="338"/>
      <c r="AG14" s="345">
        <f t="shared" si="6"/>
        <v>0</v>
      </c>
      <c r="AH14" s="338"/>
      <c r="AI14" s="345">
        <f t="shared" si="6"/>
        <v>0</v>
      </c>
      <c r="AJ14" s="338"/>
      <c r="AK14" s="345">
        <f t="shared" si="6"/>
        <v>0</v>
      </c>
      <c r="AL14" s="338"/>
      <c r="AM14" s="345">
        <f t="shared" si="7"/>
        <v>0</v>
      </c>
      <c r="AN14" s="338"/>
      <c r="AO14" s="345">
        <f t="shared" si="8"/>
        <v>0</v>
      </c>
      <c r="AP14" s="338"/>
      <c r="AQ14" s="345" t="e">
        <f t="shared" si="27"/>
        <v>#DIV/0!</v>
      </c>
      <c r="AR14" s="345">
        <f t="shared" si="10"/>
        <v>0</v>
      </c>
      <c r="AS14" s="345" t="e">
        <f t="shared" si="28"/>
        <v>#DIV/0!</v>
      </c>
      <c r="AT14" s="345">
        <f t="shared" si="10"/>
        <v>0</v>
      </c>
      <c r="AU14" s="345" t="e">
        <f t="shared" si="29"/>
        <v>#DIV/0!</v>
      </c>
      <c r="AV14" s="345">
        <f t="shared" si="10"/>
        <v>0</v>
      </c>
      <c r="AW14" s="345" t="e">
        <f t="shared" si="30"/>
        <v>#DIV/0!</v>
      </c>
      <c r="AX14" s="345">
        <f t="shared" si="10"/>
        <v>0</v>
      </c>
      <c r="AY14" s="345" t="e">
        <f t="shared" si="31"/>
        <v>#DIV/0!</v>
      </c>
      <c r="AZ14" s="345">
        <f t="shared" si="12"/>
        <v>0</v>
      </c>
      <c r="BA14" s="345" t="e">
        <f t="shared" si="32"/>
        <v>#DIV/0!</v>
      </c>
      <c r="BB14" s="345">
        <f t="shared" si="14"/>
        <v>0</v>
      </c>
      <c r="BC14" s="345" t="e">
        <f t="shared" si="33"/>
        <v>#DIV/0!</v>
      </c>
      <c r="BD14" s="345">
        <f t="shared" si="16"/>
        <v>0</v>
      </c>
      <c r="BE14" s="345" t="e">
        <f t="shared" si="34"/>
        <v>#DIV/0!</v>
      </c>
      <c r="BF14" s="345">
        <f t="shared" si="18"/>
        <v>0</v>
      </c>
      <c r="BG14" s="345" t="e">
        <f t="shared" si="35"/>
        <v>#DIV/0!</v>
      </c>
      <c r="BH14" s="345">
        <f t="shared" si="20"/>
        <v>0</v>
      </c>
      <c r="BI14" s="345" t="e">
        <f t="shared" si="36"/>
        <v>#DIV/0!</v>
      </c>
      <c r="BJ14" s="345">
        <f t="shared" si="22"/>
        <v>0</v>
      </c>
      <c r="BK14" s="345" t="e">
        <f t="shared" si="37"/>
        <v>#DIV/0!</v>
      </c>
      <c r="BL14" s="345">
        <f t="shared" si="24"/>
        <v>0</v>
      </c>
      <c r="BM14" s="345" t="e">
        <f t="shared" si="38"/>
        <v>#DIV/0!</v>
      </c>
      <c r="BN14" s="345">
        <f t="shared" si="26"/>
        <v>0</v>
      </c>
      <c r="BO14" s="491"/>
    </row>
    <row r="15" spans="1:69">
      <c r="A15" s="491"/>
      <c r="B15" s="493" t="s">
        <v>921</v>
      </c>
      <c r="C15" s="490" t="s">
        <v>29</v>
      </c>
      <c r="D15" s="476">
        <f t="shared" ref="D15:P15" si="43">+D157</f>
        <v>0</v>
      </c>
      <c r="E15" s="476">
        <f t="shared" si="43"/>
        <v>0</v>
      </c>
      <c r="F15" s="476">
        <f t="shared" si="43"/>
        <v>0</v>
      </c>
      <c r="G15" s="339">
        <f t="shared" si="43"/>
        <v>0</v>
      </c>
      <c r="H15" s="339">
        <f t="shared" si="43"/>
        <v>0</v>
      </c>
      <c r="I15" s="339">
        <f t="shared" si="43"/>
        <v>0</v>
      </c>
      <c r="J15" s="339">
        <f t="shared" si="43"/>
        <v>0</v>
      </c>
      <c r="K15" s="339">
        <f t="shared" si="43"/>
        <v>0</v>
      </c>
      <c r="L15" s="339">
        <f t="shared" si="43"/>
        <v>0</v>
      </c>
      <c r="M15" s="339">
        <f t="shared" si="43"/>
        <v>0</v>
      </c>
      <c r="N15" s="339">
        <f t="shared" si="43"/>
        <v>0</v>
      </c>
      <c r="O15" s="339">
        <f t="shared" si="43"/>
        <v>0</v>
      </c>
      <c r="P15" s="339">
        <f t="shared" si="43"/>
        <v>0</v>
      </c>
      <c r="Q15" s="339">
        <f>+Q157</f>
        <v>100</v>
      </c>
      <c r="R15" s="345"/>
      <c r="S15" s="345">
        <f t="shared" si="0"/>
        <v>0</v>
      </c>
      <c r="T15" s="345"/>
      <c r="U15" s="345">
        <f t="shared" si="1"/>
        <v>0</v>
      </c>
      <c r="V15" s="345">
        <f t="shared" ref="V15" si="44">+V157</f>
        <v>0</v>
      </c>
      <c r="W15" s="345">
        <f t="shared" si="2"/>
        <v>0</v>
      </c>
      <c r="X15" s="345"/>
      <c r="Y15" s="345">
        <f t="shared" si="3"/>
        <v>0</v>
      </c>
      <c r="Z15" s="345"/>
      <c r="AA15" s="345">
        <f t="shared" si="4"/>
        <v>0</v>
      </c>
      <c r="AB15" s="345"/>
      <c r="AC15" s="345">
        <f t="shared" si="5"/>
        <v>0</v>
      </c>
      <c r="AD15" s="345"/>
      <c r="AE15" s="345">
        <f t="shared" si="6"/>
        <v>0</v>
      </c>
      <c r="AF15" s="345"/>
      <c r="AG15" s="345">
        <f t="shared" si="6"/>
        <v>0</v>
      </c>
      <c r="AH15" s="345"/>
      <c r="AI15" s="345">
        <f t="shared" si="6"/>
        <v>0</v>
      </c>
      <c r="AJ15" s="345"/>
      <c r="AK15" s="345">
        <f t="shared" si="6"/>
        <v>0</v>
      </c>
      <c r="AL15" s="345"/>
      <c r="AM15" s="345">
        <f t="shared" si="7"/>
        <v>0</v>
      </c>
      <c r="AN15" s="345"/>
      <c r="AO15" s="345">
        <f t="shared" si="8"/>
        <v>0</v>
      </c>
      <c r="AP15" s="480"/>
      <c r="AQ15" s="345" t="e">
        <f t="shared" si="27"/>
        <v>#DIV/0!</v>
      </c>
      <c r="AR15" s="345">
        <f t="shared" si="10"/>
        <v>0</v>
      </c>
      <c r="AS15" s="345" t="e">
        <f t="shared" si="28"/>
        <v>#DIV/0!</v>
      </c>
      <c r="AT15" s="345">
        <f t="shared" si="10"/>
        <v>0</v>
      </c>
      <c r="AU15" s="345" t="e">
        <f t="shared" si="29"/>
        <v>#DIV/0!</v>
      </c>
      <c r="AV15" s="345">
        <f t="shared" si="10"/>
        <v>0</v>
      </c>
      <c r="AW15" s="345" t="e">
        <f t="shared" si="30"/>
        <v>#DIV/0!</v>
      </c>
      <c r="AX15" s="345">
        <f t="shared" si="10"/>
        <v>0</v>
      </c>
      <c r="AY15" s="345" t="e">
        <f t="shared" si="31"/>
        <v>#DIV/0!</v>
      </c>
      <c r="AZ15" s="345">
        <f t="shared" si="12"/>
        <v>0</v>
      </c>
      <c r="BA15" s="345" t="e">
        <f t="shared" si="32"/>
        <v>#DIV/0!</v>
      </c>
      <c r="BB15" s="345">
        <f t="shared" si="14"/>
        <v>0</v>
      </c>
      <c r="BC15" s="345" t="e">
        <f t="shared" si="33"/>
        <v>#DIV/0!</v>
      </c>
      <c r="BD15" s="345">
        <f t="shared" si="16"/>
        <v>0</v>
      </c>
      <c r="BE15" s="345" t="e">
        <f t="shared" si="34"/>
        <v>#DIV/0!</v>
      </c>
      <c r="BF15" s="345">
        <f t="shared" si="18"/>
        <v>0</v>
      </c>
      <c r="BG15" s="345" t="e">
        <f t="shared" si="35"/>
        <v>#DIV/0!</v>
      </c>
      <c r="BH15" s="345">
        <f t="shared" si="20"/>
        <v>0</v>
      </c>
      <c r="BI15" s="345" t="e">
        <f t="shared" si="36"/>
        <v>#DIV/0!</v>
      </c>
      <c r="BJ15" s="345">
        <f t="shared" si="22"/>
        <v>0</v>
      </c>
      <c r="BK15" s="345" t="e">
        <f t="shared" si="37"/>
        <v>#DIV/0!</v>
      </c>
      <c r="BL15" s="345">
        <f t="shared" si="24"/>
        <v>0</v>
      </c>
      <c r="BM15" s="345" t="e">
        <f t="shared" si="38"/>
        <v>#DIV/0!</v>
      </c>
      <c r="BN15" s="345">
        <f t="shared" si="26"/>
        <v>0</v>
      </c>
      <c r="BO15" s="491"/>
    </row>
    <row r="16" spans="1:69">
      <c r="A16" s="491"/>
      <c r="B16" s="493" t="s">
        <v>854</v>
      </c>
      <c r="C16" s="490" t="s">
        <v>24</v>
      </c>
      <c r="D16" s="592">
        <f t="shared" ref="D16:P16" si="45">+D155</f>
        <v>0</v>
      </c>
      <c r="E16" s="592">
        <f t="shared" si="45"/>
        <v>0</v>
      </c>
      <c r="F16" s="592">
        <f t="shared" si="45"/>
        <v>0</v>
      </c>
      <c r="G16" s="560">
        <f t="shared" si="45"/>
        <v>0</v>
      </c>
      <c r="H16" s="560">
        <f t="shared" si="45"/>
        <v>0</v>
      </c>
      <c r="I16" s="560">
        <f t="shared" si="45"/>
        <v>0</v>
      </c>
      <c r="J16" s="560">
        <f t="shared" si="45"/>
        <v>0</v>
      </c>
      <c r="K16" s="560">
        <f t="shared" si="45"/>
        <v>0</v>
      </c>
      <c r="L16" s="560">
        <f t="shared" si="45"/>
        <v>0</v>
      </c>
      <c r="M16" s="560">
        <f t="shared" si="45"/>
        <v>0</v>
      </c>
      <c r="N16" s="560">
        <f t="shared" si="45"/>
        <v>0</v>
      </c>
      <c r="O16" s="560">
        <f t="shared" si="45"/>
        <v>0</v>
      </c>
      <c r="P16" s="560">
        <f t="shared" si="45"/>
        <v>0</v>
      </c>
      <c r="Q16" s="560">
        <f>+Q155</f>
        <v>34.5</v>
      </c>
      <c r="R16" s="345"/>
      <c r="S16" s="345"/>
      <c r="T16" s="345"/>
      <c r="U16" s="345"/>
      <c r="V16" s="345">
        <f t="shared" ref="V16" si="46">+V155</f>
        <v>0</v>
      </c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480">
        <f>+Q16</f>
        <v>34.5</v>
      </c>
      <c r="AQ16" s="345" t="e">
        <f t="shared" si="27"/>
        <v>#DIV/0!</v>
      </c>
      <c r="AR16" s="345"/>
      <c r="AS16" s="345" t="e">
        <f t="shared" si="28"/>
        <v>#DIV/0!</v>
      </c>
      <c r="AT16" s="345"/>
      <c r="AU16" s="345" t="e">
        <f t="shared" si="29"/>
        <v>#DIV/0!</v>
      </c>
      <c r="AV16" s="345">
        <f t="shared" si="10"/>
        <v>0</v>
      </c>
      <c r="AW16" s="345" t="e">
        <f t="shared" si="30"/>
        <v>#DIV/0!</v>
      </c>
      <c r="AX16" s="345"/>
      <c r="AY16" s="345" t="e">
        <f t="shared" si="31"/>
        <v>#DIV/0!</v>
      </c>
      <c r="AZ16" s="345"/>
      <c r="BA16" s="345" t="e">
        <f t="shared" si="32"/>
        <v>#DIV/0!</v>
      </c>
      <c r="BB16" s="345"/>
      <c r="BC16" s="345" t="e">
        <f t="shared" si="33"/>
        <v>#DIV/0!</v>
      </c>
      <c r="BD16" s="345"/>
      <c r="BE16" s="345" t="e">
        <f t="shared" si="34"/>
        <v>#DIV/0!</v>
      </c>
      <c r="BF16" s="345"/>
      <c r="BG16" s="345" t="e">
        <f t="shared" si="35"/>
        <v>#DIV/0!</v>
      </c>
      <c r="BH16" s="345"/>
      <c r="BI16" s="345" t="e">
        <f t="shared" si="36"/>
        <v>#DIV/0!</v>
      </c>
      <c r="BJ16" s="345"/>
      <c r="BK16" s="345" t="e">
        <f t="shared" si="37"/>
        <v>#DIV/0!</v>
      </c>
      <c r="BL16" s="345"/>
      <c r="BM16" s="345" t="e">
        <f t="shared" si="38"/>
        <v>#DIV/0!</v>
      </c>
      <c r="BN16" s="345"/>
      <c r="BO16" s="491"/>
    </row>
    <row r="17" spans="1:67">
      <c r="A17" s="491"/>
      <c r="B17" s="493" t="s">
        <v>922</v>
      </c>
      <c r="C17" s="490" t="s">
        <v>24</v>
      </c>
      <c r="D17" s="592">
        <f t="shared" ref="D17:P17" si="47">+D141</f>
        <v>0</v>
      </c>
      <c r="E17" s="592">
        <f t="shared" si="47"/>
        <v>0</v>
      </c>
      <c r="F17" s="592">
        <f t="shared" si="47"/>
        <v>0</v>
      </c>
      <c r="G17" s="560">
        <f t="shared" si="47"/>
        <v>0</v>
      </c>
      <c r="H17" s="560">
        <f t="shared" si="47"/>
        <v>0</v>
      </c>
      <c r="I17" s="560">
        <f t="shared" si="47"/>
        <v>0</v>
      </c>
      <c r="J17" s="560">
        <f t="shared" si="47"/>
        <v>0</v>
      </c>
      <c r="K17" s="560">
        <f t="shared" si="47"/>
        <v>0</v>
      </c>
      <c r="L17" s="560">
        <f t="shared" si="47"/>
        <v>0</v>
      </c>
      <c r="M17" s="560">
        <f t="shared" si="47"/>
        <v>0</v>
      </c>
      <c r="N17" s="560">
        <f t="shared" si="47"/>
        <v>0</v>
      </c>
      <c r="O17" s="560">
        <f t="shared" si="47"/>
        <v>0</v>
      </c>
      <c r="P17" s="560">
        <f t="shared" si="47"/>
        <v>0</v>
      </c>
      <c r="Q17" s="560">
        <f>+Q141</f>
        <v>7.5</v>
      </c>
      <c r="R17" s="345"/>
      <c r="S17" s="345"/>
      <c r="T17" s="345"/>
      <c r="U17" s="345"/>
      <c r="V17" s="345">
        <f t="shared" ref="V17" si="48">+V141</f>
        <v>0</v>
      </c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480">
        <f>+Q17</f>
        <v>7.5</v>
      </c>
      <c r="AQ17" s="345" t="e">
        <f t="shared" si="27"/>
        <v>#DIV/0!</v>
      </c>
      <c r="AR17" s="345"/>
      <c r="AS17" s="345" t="e">
        <f t="shared" si="28"/>
        <v>#DIV/0!</v>
      </c>
      <c r="AT17" s="345"/>
      <c r="AU17" s="345" t="e">
        <f t="shared" si="29"/>
        <v>#DIV/0!</v>
      </c>
      <c r="AV17" s="345">
        <f t="shared" si="10"/>
        <v>0</v>
      </c>
      <c r="AW17" s="345" t="e">
        <f t="shared" si="30"/>
        <v>#DIV/0!</v>
      </c>
      <c r="AX17" s="345"/>
      <c r="AY17" s="345" t="e">
        <f t="shared" si="31"/>
        <v>#DIV/0!</v>
      </c>
      <c r="AZ17" s="345"/>
      <c r="BA17" s="345" t="e">
        <f t="shared" si="32"/>
        <v>#DIV/0!</v>
      </c>
      <c r="BB17" s="345"/>
      <c r="BC17" s="345" t="e">
        <f t="shared" si="33"/>
        <v>#DIV/0!</v>
      </c>
      <c r="BD17" s="345"/>
      <c r="BE17" s="345" t="e">
        <f t="shared" si="34"/>
        <v>#DIV/0!</v>
      </c>
      <c r="BF17" s="345"/>
      <c r="BG17" s="345" t="e">
        <f t="shared" si="35"/>
        <v>#DIV/0!</v>
      </c>
      <c r="BH17" s="345"/>
      <c r="BI17" s="345" t="e">
        <f t="shared" si="36"/>
        <v>#DIV/0!</v>
      </c>
      <c r="BJ17" s="345"/>
      <c r="BK17" s="345" t="e">
        <f t="shared" si="37"/>
        <v>#DIV/0!</v>
      </c>
      <c r="BL17" s="345"/>
      <c r="BM17" s="345" t="e">
        <f t="shared" si="38"/>
        <v>#DIV/0!</v>
      </c>
      <c r="BN17" s="345"/>
      <c r="BO17" s="491"/>
    </row>
    <row r="18" spans="1:67">
      <c r="A18" s="488">
        <v>3</v>
      </c>
      <c r="B18" s="492" t="s">
        <v>923</v>
      </c>
      <c r="C18" s="490" t="s">
        <v>87</v>
      </c>
      <c r="D18" s="593">
        <f t="shared" ref="D18:P18" si="49">+D188</f>
        <v>0</v>
      </c>
      <c r="E18" s="593">
        <f t="shared" si="49"/>
        <v>0</v>
      </c>
      <c r="F18" s="593">
        <f t="shared" si="49"/>
        <v>0</v>
      </c>
      <c r="G18" s="561">
        <f t="shared" si="49"/>
        <v>0</v>
      </c>
      <c r="H18" s="561">
        <f t="shared" si="49"/>
        <v>0</v>
      </c>
      <c r="I18" s="561">
        <f t="shared" si="49"/>
        <v>0</v>
      </c>
      <c r="J18" s="561">
        <f t="shared" si="49"/>
        <v>0</v>
      </c>
      <c r="K18" s="561">
        <f t="shared" si="49"/>
        <v>0</v>
      </c>
      <c r="L18" s="561">
        <f t="shared" si="49"/>
        <v>0</v>
      </c>
      <c r="M18" s="561">
        <f t="shared" si="49"/>
        <v>0</v>
      </c>
      <c r="N18" s="561">
        <f t="shared" si="49"/>
        <v>0</v>
      </c>
      <c r="O18" s="561">
        <f t="shared" si="49"/>
        <v>0</v>
      </c>
      <c r="P18" s="561">
        <f t="shared" si="49"/>
        <v>0</v>
      </c>
      <c r="Q18" s="561">
        <f>+Q188</f>
        <v>16.64</v>
      </c>
      <c r="R18" s="371"/>
      <c r="S18" s="345"/>
      <c r="T18" s="371"/>
      <c r="U18" s="345"/>
      <c r="V18" s="371">
        <f t="shared" ref="V18" si="50">+V188</f>
        <v>0</v>
      </c>
      <c r="W18" s="345"/>
      <c r="X18" s="371"/>
      <c r="Y18" s="345"/>
      <c r="Z18" s="371"/>
      <c r="AA18" s="345"/>
      <c r="AB18" s="371"/>
      <c r="AC18" s="345"/>
      <c r="AD18" s="371"/>
      <c r="AE18" s="345"/>
      <c r="AF18" s="371"/>
      <c r="AG18" s="345"/>
      <c r="AH18" s="371"/>
      <c r="AI18" s="345"/>
      <c r="AJ18" s="371"/>
      <c r="AK18" s="345"/>
      <c r="AL18" s="371"/>
      <c r="AM18" s="345"/>
      <c r="AN18" s="371"/>
      <c r="AO18" s="345"/>
      <c r="AP18" s="478"/>
      <c r="AQ18" s="345" t="e">
        <f t="shared" si="27"/>
        <v>#DIV/0!</v>
      </c>
      <c r="AR18" s="345"/>
      <c r="AS18" s="345" t="e">
        <f t="shared" si="28"/>
        <v>#DIV/0!</v>
      </c>
      <c r="AT18" s="345"/>
      <c r="AU18" s="345" t="e">
        <f t="shared" si="29"/>
        <v>#DIV/0!</v>
      </c>
      <c r="AV18" s="345">
        <f t="shared" si="10"/>
        <v>0</v>
      </c>
      <c r="AW18" s="345" t="e">
        <f t="shared" si="30"/>
        <v>#DIV/0!</v>
      </c>
      <c r="AX18" s="345"/>
      <c r="AY18" s="345" t="e">
        <f t="shared" si="31"/>
        <v>#DIV/0!</v>
      </c>
      <c r="AZ18" s="345"/>
      <c r="BA18" s="345" t="e">
        <f t="shared" si="32"/>
        <v>#DIV/0!</v>
      </c>
      <c r="BB18" s="345"/>
      <c r="BC18" s="345" t="e">
        <f t="shared" si="33"/>
        <v>#DIV/0!</v>
      </c>
      <c r="BD18" s="345"/>
      <c r="BE18" s="345" t="e">
        <f t="shared" si="34"/>
        <v>#DIV/0!</v>
      </c>
      <c r="BF18" s="345"/>
      <c r="BG18" s="345" t="e">
        <f t="shared" si="35"/>
        <v>#DIV/0!</v>
      </c>
      <c r="BH18" s="345"/>
      <c r="BI18" s="345" t="e">
        <f t="shared" si="36"/>
        <v>#DIV/0!</v>
      </c>
      <c r="BJ18" s="345"/>
      <c r="BK18" s="345" t="e">
        <f t="shared" si="37"/>
        <v>#DIV/0!</v>
      </c>
      <c r="BL18" s="345"/>
      <c r="BM18" s="345" t="e">
        <f t="shared" si="38"/>
        <v>#DIV/0!</v>
      </c>
      <c r="BN18" s="345"/>
      <c r="BO18" s="491"/>
    </row>
    <row r="19" spans="1:67">
      <c r="A19" s="491"/>
      <c r="B19" s="493" t="s">
        <v>855</v>
      </c>
      <c r="C19" s="490" t="s">
        <v>72</v>
      </c>
      <c r="D19" s="476">
        <f t="shared" ref="D19:P19" si="51">+D185</f>
        <v>0</v>
      </c>
      <c r="E19" s="476">
        <f t="shared" si="51"/>
        <v>0</v>
      </c>
      <c r="F19" s="476">
        <f t="shared" si="51"/>
        <v>0</v>
      </c>
      <c r="G19" s="339">
        <f t="shared" si="51"/>
        <v>0</v>
      </c>
      <c r="H19" s="339">
        <f t="shared" si="51"/>
        <v>0</v>
      </c>
      <c r="I19" s="339">
        <f t="shared" si="51"/>
        <v>0</v>
      </c>
      <c r="J19" s="339">
        <f t="shared" si="51"/>
        <v>0</v>
      </c>
      <c r="K19" s="339">
        <f t="shared" si="51"/>
        <v>0</v>
      </c>
      <c r="L19" s="339">
        <f t="shared" si="51"/>
        <v>0</v>
      </c>
      <c r="M19" s="339">
        <f t="shared" si="51"/>
        <v>0</v>
      </c>
      <c r="N19" s="339">
        <f t="shared" si="51"/>
        <v>0</v>
      </c>
      <c r="O19" s="339">
        <f t="shared" si="51"/>
        <v>0</v>
      </c>
      <c r="P19" s="339">
        <f t="shared" si="51"/>
        <v>0</v>
      </c>
      <c r="Q19" s="339">
        <f>+Q185</f>
        <v>4</v>
      </c>
      <c r="R19" s="339">
        <f t="shared" ref="R19:V19" si="52">+R185</f>
        <v>0</v>
      </c>
      <c r="S19" s="339">
        <f t="shared" si="52"/>
        <v>0</v>
      </c>
      <c r="T19" s="339">
        <f t="shared" si="52"/>
        <v>0</v>
      </c>
      <c r="U19" s="339">
        <f t="shared" si="52"/>
        <v>0</v>
      </c>
      <c r="V19" s="345">
        <f t="shared" si="52"/>
        <v>0</v>
      </c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480">
        <f>+Q19</f>
        <v>4</v>
      </c>
      <c r="AQ19" s="345" t="e">
        <f t="shared" si="27"/>
        <v>#DIV/0!</v>
      </c>
      <c r="AR19" s="345"/>
      <c r="AS19" s="345" t="e">
        <f t="shared" si="28"/>
        <v>#DIV/0!</v>
      </c>
      <c r="AT19" s="345"/>
      <c r="AU19" s="345" t="e">
        <f t="shared" si="29"/>
        <v>#DIV/0!</v>
      </c>
      <c r="AV19" s="345">
        <f t="shared" si="10"/>
        <v>0</v>
      </c>
      <c r="AW19" s="345" t="e">
        <f t="shared" si="30"/>
        <v>#DIV/0!</v>
      </c>
      <c r="AX19" s="345"/>
      <c r="AY19" s="345" t="e">
        <f t="shared" si="31"/>
        <v>#DIV/0!</v>
      </c>
      <c r="AZ19" s="345"/>
      <c r="BA19" s="345" t="e">
        <f t="shared" si="32"/>
        <v>#DIV/0!</v>
      </c>
      <c r="BB19" s="345"/>
      <c r="BC19" s="345" t="e">
        <f t="shared" si="33"/>
        <v>#DIV/0!</v>
      </c>
      <c r="BD19" s="345"/>
      <c r="BE19" s="345" t="e">
        <f t="shared" si="34"/>
        <v>#DIV/0!</v>
      </c>
      <c r="BF19" s="345"/>
      <c r="BG19" s="345" t="e">
        <f t="shared" si="35"/>
        <v>#DIV/0!</v>
      </c>
      <c r="BH19" s="345"/>
      <c r="BI19" s="345" t="e">
        <f t="shared" si="36"/>
        <v>#DIV/0!</v>
      </c>
      <c r="BJ19" s="345"/>
      <c r="BK19" s="345" t="e">
        <f t="shared" si="37"/>
        <v>#DIV/0!</v>
      </c>
      <c r="BL19" s="345"/>
      <c r="BM19" s="345" t="e">
        <f t="shared" si="38"/>
        <v>#DIV/0!</v>
      </c>
      <c r="BN19" s="345"/>
      <c r="BO19" s="491"/>
    </row>
    <row r="20" spans="1:67">
      <c r="A20" s="491"/>
      <c r="B20" s="493" t="s">
        <v>924</v>
      </c>
      <c r="C20" s="490" t="s">
        <v>72</v>
      </c>
      <c r="D20" s="476">
        <v>0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0</v>
      </c>
      <c r="K20" s="476">
        <v>0</v>
      </c>
      <c r="L20" s="476">
        <v>0</v>
      </c>
      <c r="M20" s="476">
        <v>0</v>
      </c>
      <c r="N20" s="476">
        <v>0</v>
      </c>
      <c r="O20" s="476">
        <v>0</v>
      </c>
      <c r="P20" s="339">
        <v>0</v>
      </c>
      <c r="Q20" s="339">
        <v>1</v>
      </c>
      <c r="R20" s="345"/>
      <c r="S20" s="345"/>
      <c r="T20" s="345"/>
      <c r="U20" s="345"/>
      <c r="V20" s="345">
        <v>0</v>
      </c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480">
        <f>+Q20</f>
        <v>1</v>
      </c>
      <c r="AQ20" s="345" t="e">
        <f t="shared" si="27"/>
        <v>#DIV/0!</v>
      </c>
      <c r="AR20" s="345"/>
      <c r="AS20" s="345" t="e">
        <f t="shared" si="28"/>
        <v>#DIV/0!</v>
      </c>
      <c r="AT20" s="345"/>
      <c r="AU20" s="345" t="e">
        <f t="shared" si="29"/>
        <v>#DIV/0!</v>
      </c>
      <c r="AV20" s="345">
        <f t="shared" si="10"/>
        <v>0</v>
      </c>
      <c r="AW20" s="345" t="e">
        <f t="shared" si="30"/>
        <v>#DIV/0!</v>
      </c>
      <c r="AX20" s="345"/>
      <c r="AY20" s="345" t="e">
        <f t="shared" si="31"/>
        <v>#DIV/0!</v>
      </c>
      <c r="AZ20" s="345"/>
      <c r="BA20" s="345" t="e">
        <f t="shared" si="32"/>
        <v>#DIV/0!</v>
      </c>
      <c r="BB20" s="345"/>
      <c r="BC20" s="345" t="e">
        <f t="shared" si="33"/>
        <v>#DIV/0!</v>
      </c>
      <c r="BD20" s="345"/>
      <c r="BE20" s="345" t="e">
        <f t="shared" si="34"/>
        <v>#DIV/0!</v>
      </c>
      <c r="BF20" s="345"/>
      <c r="BG20" s="345" t="e">
        <f t="shared" si="35"/>
        <v>#DIV/0!</v>
      </c>
      <c r="BH20" s="345"/>
      <c r="BI20" s="345" t="e">
        <f t="shared" si="36"/>
        <v>#DIV/0!</v>
      </c>
      <c r="BJ20" s="345"/>
      <c r="BK20" s="345" t="e">
        <f t="shared" si="37"/>
        <v>#DIV/0!</v>
      </c>
      <c r="BL20" s="345"/>
      <c r="BM20" s="345" t="e">
        <f t="shared" si="38"/>
        <v>#DIV/0!</v>
      </c>
      <c r="BN20" s="345"/>
      <c r="BO20" s="491"/>
    </row>
    <row r="21" spans="1:67">
      <c r="A21" s="491"/>
      <c r="B21" s="493" t="s">
        <v>856</v>
      </c>
      <c r="C21" s="490" t="s">
        <v>24</v>
      </c>
      <c r="D21" s="594">
        <f t="shared" ref="D21:P21" si="53">+D183</f>
        <v>0</v>
      </c>
      <c r="E21" s="594">
        <f t="shared" si="53"/>
        <v>0</v>
      </c>
      <c r="F21" s="594">
        <f t="shared" si="53"/>
        <v>0</v>
      </c>
      <c r="G21" s="480">
        <f t="shared" si="53"/>
        <v>0</v>
      </c>
      <c r="H21" s="480">
        <f t="shared" si="53"/>
        <v>0</v>
      </c>
      <c r="I21" s="480">
        <f t="shared" si="53"/>
        <v>0</v>
      </c>
      <c r="J21" s="480">
        <f t="shared" si="53"/>
        <v>0</v>
      </c>
      <c r="K21" s="480">
        <f t="shared" si="53"/>
        <v>0</v>
      </c>
      <c r="L21" s="480">
        <f t="shared" si="53"/>
        <v>0</v>
      </c>
      <c r="M21" s="480">
        <f t="shared" si="53"/>
        <v>0</v>
      </c>
      <c r="N21" s="480">
        <f t="shared" si="53"/>
        <v>0</v>
      </c>
      <c r="O21" s="480">
        <f t="shared" si="53"/>
        <v>0</v>
      </c>
      <c r="P21" s="480">
        <f t="shared" si="53"/>
        <v>0</v>
      </c>
      <c r="Q21" s="480">
        <f>+Q183</f>
        <v>63.6</v>
      </c>
      <c r="R21" s="480">
        <f t="shared" ref="R21:V21" si="54">+R183</f>
        <v>0</v>
      </c>
      <c r="S21" s="480" t="str">
        <f t="shared" si="54"/>
        <v xml:space="preserve"> </v>
      </c>
      <c r="T21" s="480">
        <f t="shared" si="54"/>
        <v>0</v>
      </c>
      <c r="U21" s="480" t="str">
        <f t="shared" si="54"/>
        <v xml:space="preserve"> </v>
      </c>
      <c r="V21" s="345">
        <f t="shared" si="54"/>
        <v>0</v>
      </c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480">
        <f>+Q21</f>
        <v>63.6</v>
      </c>
      <c r="AQ21" s="345" t="e">
        <f t="shared" si="27"/>
        <v>#DIV/0!</v>
      </c>
      <c r="AR21" s="345"/>
      <c r="AS21" s="345" t="e">
        <f t="shared" si="28"/>
        <v>#DIV/0!</v>
      </c>
      <c r="AT21" s="345"/>
      <c r="AU21" s="345" t="e">
        <f t="shared" si="29"/>
        <v>#DIV/0!</v>
      </c>
      <c r="AV21" s="345">
        <f t="shared" si="10"/>
        <v>0</v>
      </c>
      <c r="AW21" s="345" t="e">
        <f t="shared" si="30"/>
        <v>#DIV/0!</v>
      </c>
      <c r="AX21" s="345"/>
      <c r="AY21" s="345" t="e">
        <f t="shared" si="31"/>
        <v>#DIV/0!</v>
      </c>
      <c r="AZ21" s="345"/>
      <c r="BA21" s="345" t="e">
        <f t="shared" si="32"/>
        <v>#DIV/0!</v>
      </c>
      <c r="BB21" s="345"/>
      <c r="BC21" s="345" t="e">
        <f t="shared" si="33"/>
        <v>#DIV/0!</v>
      </c>
      <c r="BD21" s="345"/>
      <c r="BE21" s="345" t="e">
        <f t="shared" si="34"/>
        <v>#DIV/0!</v>
      </c>
      <c r="BF21" s="345"/>
      <c r="BG21" s="345" t="e">
        <f t="shared" si="35"/>
        <v>#DIV/0!</v>
      </c>
      <c r="BH21" s="345"/>
      <c r="BI21" s="345" t="e">
        <f t="shared" si="36"/>
        <v>#DIV/0!</v>
      </c>
      <c r="BJ21" s="345"/>
      <c r="BK21" s="345" t="e">
        <f t="shared" si="37"/>
        <v>#DIV/0!</v>
      </c>
      <c r="BL21" s="345"/>
      <c r="BM21" s="345" t="e">
        <f t="shared" si="38"/>
        <v>#DIV/0!</v>
      </c>
      <c r="BN21" s="345"/>
      <c r="BO21" s="491"/>
    </row>
    <row r="22" spans="1:67" s="456" customFormat="1">
      <c r="A22" s="488">
        <v>4</v>
      </c>
      <c r="B22" s="492" t="s">
        <v>36</v>
      </c>
      <c r="C22" s="489" t="s">
        <v>9</v>
      </c>
      <c r="D22" s="602">
        <v>5136</v>
      </c>
      <c r="E22" s="602">
        <f>6322-D22</f>
        <v>1186</v>
      </c>
      <c r="F22" s="602">
        <f>8187-E22-D22</f>
        <v>1865</v>
      </c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79">
        <v>54600</v>
      </c>
      <c r="R22" s="479">
        <v>2554</v>
      </c>
      <c r="S22" s="479">
        <v>2554</v>
      </c>
      <c r="T22" s="479">
        <f>5838-2554</f>
        <v>3284</v>
      </c>
      <c r="U22" s="479">
        <f>+T22+S22</f>
        <v>5838</v>
      </c>
      <c r="V22" s="479">
        <f>7177-U22</f>
        <v>1339</v>
      </c>
      <c r="W22" s="479">
        <f>+V22+U22</f>
        <v>7177</v>
      </c>
      <c r="X22" s="479">
        <f>11453-W22</f>
        <v>4276</v>
      </c>
      <c r="Y22" s="479">
        <f>+X22+W22</f>
        <v>11453</v>
      </c>
      <c r="Z22" s="371"/>
      <c r="AA22" s="371"/>
      <c r="AB22" s="479"/>
      <c r="AC22" s="479">
        <v>26500</v>
      </c>
      <c r="AD22" s="479">
        <f>28320-AC22</f>
        <v>1820</v>
      </c>
      <c r="AE22" s="479">
        <f>+AD22+AC22</f>
        <v>28320</v>
      </c>
      <c r="AF22" s="371"/>
      <c r="AG22" s="371"/>
      <c r="AH22" s="371"/>
      <c r="AI22" s="371">
        <v>33946</v>
      </c>
      <c r="AJ22" s="371">
        <f>37157-AI22</f>
        <v>3211</v>
      </c>
      <c r="AK22" s="371">
        <f>AI22+AJ22</f>
        <v>37157</v>
      </c>
      <c r="AL22" s="371"/>
      <c r="AM22" s="371"/>
      <c r="AN22" s="371"/>
      <c r="AO22" s="371"/>
      <c r="AP22" s="478">
        <f>+W22</f>
        <v>7177</v>
      </c>
      <c r="AQ22" s="371">
        <f t="shared" si="27"/>
        <v>49.727414330218068</v>
      </c>
      <c r="AR22" s="371"/>
      <c r="AS22" s="371">
        <f t="shared" si="28"/>
        <v>276.89713322091063</v>
      </c>
      <c r="AT22" s="371"/>
      <c r="AU22" s="371">
        <f t="shared" si="29"/>
        <v>71.796246648793556</v>
      </c>
      <c r="AV22" s="371">
        <f t="shared" si="10"/>
        <v>2.4523809523809524E-2</v>
      </c>
      <c r="AW22" s="371" t="e">
        <f t="shared" si="30"/>
        <v>#DIV/0!</v>
      </c>
      <c r="AX22" s="371"/>
      <c r="AY22" s="371" t="e">
        <f t="shared" si="31"/>
        <v>#DIV/0!</v>
      </c>
      <c r="AZ22" s="371"/>
      <c r="BA22" s="371" t="e">
        <f t="shared" si="32"/>
        <v>#DIV/0!</v>
      </c>
      <c r="BB22" s="371"/>
      <c r="BC22" s="371" t="e">
        <f t="shared" si="33"/>
        <v>#DIV/0!</v>
      </c>
      <c r="BD22" s="371"/>
      <c r="BE22" s="371" t="e">
        <f t="shared" si="34"/>
        <v>#DIV/0!</v>
      </c>
      <c r="BF22" s="371"/>
      <c r="BG22" s="371" t="e">
        <f t="shared" si="35"/>
        <v>#DIV/0!</v>
      </c>
      <c r="BH22" s="371"/>
      <c r="BI22" s="371" t="e">
        <f t="shared" si="36"/>
        <v>#DIV/0!</v>
      </c>
      <c r="BJ22" s="371"/>
      <c r="BK22" s="371" t="e">
        <f t="shared" si="37"/>
        <v>#DIV/0!</v>
      </c>
      <c r="BL22" s="371"/>
      <c r="BM22" s="371" t="e">
        <f t="shared" si="38"/>
        <v>#DIV/0!</v>
      </c>
      <c r="BN22" s="371"/>
      <c r="BO22" s="488"/>
    </row>
    <row r="23" spans="1:67" s="390" customFormat="1">
      <c r="A23" s="488" t="s">
        <v>52</v>
      </c>
      <c r="B23" s="489" t="s">
        <v>53</v>
      </c>
      <c r="C23" s="490"/>
      <c r="D23" s="493"/>
      <c r="E23" s="493"/>
      <c r="F23" s="493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78"/>
      <c r="R23" s="371"/>
      <c r="S23" s="345"/>
      <c r="T23" s="371"/>
      <c r="U23" s="345"/>
      <c r="V23" s="371"/>
      <c r="W23" s="345"/>
      <c r="X23" s="371"/>
      <c r="Y23" s="345"/>
      <c r="Z23" s="371"/>
      <c r="AA23" s="345"/>
      <c r="AB23" s="371"/>
      <c r="AC23" s="345"/>
      <c r="AD23" s="371"/>
      <c r="AE23" s="345"/>
      <c r="AF23" s="371"/>
      <c r="AG23" s="345"/>
      <c r="AH23" s="371"/>
      <c r="AI23" s="345"/>
      <c r="AJ23" s="371"/>
      <c r="AK23" s="345"/>
      <c r="AL23" s="371"/>
      <c r="AM23" s="345"/>
      <c r="AN23" s="371"/>
      <c r="AO23" s="345"/>
      <c r="AP23" s="478"/>
      <c r="AQ23" s="345" t="str">
        <f t="shared" si="27"/>
        <v xml:space="preserve"> </v>
      </c>
      <c r="AR23" s="345"/>
      <c r="AS23" s="345" t="str">
        <f t="shared" si="28"/>
        <v xml:space="preserve"> </v>
      </c>
      <c r="AT23" s="345"/>
      <c r="AU23" s="345" t="str">
        <f t="shared" si="29"/>
        <v xml:space="preserve"> </v>
      </c>
      <c r="AV23" s="345"/>
      <c r="AW23" s="345" t="str">
        <f t="shared" si="30"/>
        <v xml:space="preserve"> </v>
      </c>
      <c r="AX23" s="345"/>
      <c r="AY23" s="345" t="str">
        <f t="shared" si="31"/>
        <v xml:space="preserve"> </v>
      </c>
      <c r="AZ23" s="345"/>
      <c r="BA23" s="345" t="str">
        <f t="shared" si="32"/>
        <v xml:space="preserve"> </v>
      </c>
      <c r="BB23" s="345"/>
      <c r="BC23" s="345" t="str">
        <f t="shared" si="33"/>
        <v xml:space="preserve"> </v>
      </c>
      <c r="BD23" s="345"/>
      <c r="BE23" s="345" t="str">
        <f t="shared" si="34"/>
        <v xml:space="preserve"> </v>
      </c>
      <c r="BF23" s="345"/>
      <c r="BG23" s="345" t="str">
        <f t="shared" si="35"/>
        <v xml:space="preserve"> </v>
      </c>
      <c r="BH23" s="345"/>
      <c r="BI23" s="345" t="str">
        <f t="shared" si="36"/>
        <v xml:space="preserve"> </v>
      </c>
      <c r="BJ23" s="345"/>
      <c r="BK23" s="345" t="str">
        <f t="shared" si="37"/>
        <v xml:space="preserve"> </v>
      </c>
      <c r="BL23" s="345"/>
      <c r="BM23" s="345" t="str">
        <f t="shared" si="38"/>
        <v xml:space="preserve"> </v>
      </c>
      <c r="BN23" s="345"/>
      <c r="BO23" s="491"/>
    </row>
    <row r="24" spans="1:67">
      <c r="A24" s="488">
        <v>5</v>
      </c>
      <c r="B24" s="492" t="s">
        <v>925</v>
      </c>
      <c r="C24" s="490"/>
      <c r="D24" s="493"/>
      <c r="E24" s="493"/>
      <c r="F24" s="493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78"/>
      <c r="R24" s="371"/>
      <c r="S24" s="345"/>
      <c r="T24" s="371"/>
      <c r="U24" s="345"/>
      <c r="V24" s="371"/>
      <c r="W24" s="345"/>
      <c r="X24" s="371"/>
      <c r="Y24" s="345"/>
      <c r="Z24" s="371"/>
      <c r="AA24" s="345"/>
      <c r="AB24" s="371"/>
      <c r="AC24" s="345"/>
      <c r="AD24" s="371"/>
      <c r="AE24" s="345"/>
      <c r="AF24" s="371"/>
      <c r="AG24" s="345"/>
      <c r="AH24" s="371"/>
      <c r="AI24" s="345"/>
      <c r="AJ24" s="371"/>
      <c r="AK24" s="345"/>
      <c r="AL24" s="371"/>
      <c r="AM24" s="345"/>
      <c r="AN24" s="371"/>
      <c r="AO24" s="345"/>
      <c r="AP24" s="478"/>
      <c r="AQ24" s="345" t="str">
        <f t="shared" si="27"/>
        <v xml:space="preserve"> </v>
      </c>
      <c r="AR24" s="345"/>
      <c r="AS24" s="345" t="str">
        <f t="shared" si="28"/>
        <v xml:space="preserve"> </v>
      </c>
      <c r="AT24" s="345"/>
      <c r="AU24" s="345" t="str">
        <f t="shared" si="29"/>
        <v xml:space="preserve"> </v>
      </c>
      <c r="AV24" s="345"/>
      <c r="AW24" s="345" t="str">
        <f t="shared" si="30"/>
        <v xml:space="preserve"> </v>
      </c>
      <c r="AX24" s="345"/>
      <c r="AY24" s="345" t="str">
        <f t="shared" si="31"/>
        <v xml:space="preserve"> </v>
      </c>
      <c r="AZ24" s="345"/>
      <c r="BA24" s="345" t="str">
        <f t="shared" si="32"/>
        <v xml:space="preserve"> </v>
      </c>
      <c r="BB24" s="345"/>
      <c r="BC24" s="345" t="str">
        <f t="shared" si="33"/>
        <v xml:space="preserve"> </v>
      </c>
      <c r="BD24" s="345"/>
      <c r="BE24" s="345" t="str">
        <f t="shared" si="34"/>
        <v xml:space="preserve"> </v>
      </c>
      <c r="BF24" s="345"/>
      <c r="BG24" s="345" t="str">
        <f t="shared" si="35"/>
        <v xml:space="preserve"> </v>
      </c>
      <c r="BH24" s="345"/>
      <c r="BI24" s="345" t="str">
        <f t="shared" si="36"/>
        <v xml:space="preserve"> </v>
      </c>
      <c r="BJ24" s="345"/>
      <c r="BK24" s="345" t="str">
        <f t="shared" si="37"/>
        <v xml:space="preserve"> </v>
      </c>
      <c r="BL24" s="345"/>
      <c r="BM24" s="345" t="str">
        <f t="shared" si="38"/>
        <v xml:space="preserve"> </v>
      </c>
      <c r="BN24" s="345"/>
      <c r="BO24" s="491"/>
    </row>
    <row r="25" spans="1:67" ht="37.5">
      <c r="A25" s="491"/>
      <c r="B25" s="493" t="s">
        <v>704</v>
      </c>
      <c r="C25" s="490" t="s">
        <v>61</v>
      </c>
      <c r="D25" s="476">
        <f t="shared" ref="D25:P25" si="55">+D286</f>
        <v>0</v>
      </c>
      <c r="E25" s="476">
        <f t="shared" si="55"/>
        <v>0</v>
      </c>
      <c r="F25" s="476">
        <f t="shared" si="55"/>
        <v>0</v>
      </c>
      <c r="G25" s="339">
        <f t="shared" si="55"/>
        <v>0</v>
      </c>
      <c r="H25" s="339">
        <f t="shared" si="55"/>
        <v>0</v>
      </c>
      <c r="I25" s="339">
        <f t="shared" si="55"/>
        <v>0</v>
      </c>
      <c r="J25" s="339">
        <f t="shared" si="55"/>
        <v>0</v>
      </c>
      <c r="K25" s="339">
        <f t="shared" si="55"/>
        <v>0</v>
      </c>
      <c r="L25" s="339">
        <f t="shared" si="55"/>
        <v>0</v>
      </c>
      <c r="M25" s="339">
        <f t="shared" si="55"/>
        <v>0</v>
      </c>
      <c r="N25" s="339">
        <f t="shared" si="55"/>
        <v>0</v>
      </c>
      <c r="O25" s="339">
        <f t="shared" si="55"/>
        <v>0</v>
      </c>
      <c r="P25" s="339">
        <f t="shared" si="55"/>
        <v>0</v>
      </c>
      <c r="Q25" s="339">
        <f>+Q286</f>
        <v>11</v>
      </c>
      <c r="R25" s="339">
        <f t="shared" ref="R25:U25" si="56">+R286</f>
        <v>11</v>
      </c>
      <c r="S25" s="339">
        <f t="shared" si="56"/>
        <v>11</v>
      </c>
      <c r="T25" s="339">
        <f t="shared" si="56"/>
        <v>0</v>
      </c>
      <c r="U25" s="339">
        <f t="shared" si="56"/>
        <v>11</v>
      </c>
      <c r="V25" s="345"/>
      <c r="W25" s="345"/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345"/>
      <c r="AP25" s="480">
        <f>+U25</f>
        <v>11</v>
      </c>
      <c r="AQ25" s="345" t="e">
        <f t="shared" si="27"/>
        <v>#DIV/0!</v>
      </c>
      <c r="AR25" s="345"/>
      <c r="AS25" s="345" t="e">
        <f t="shared" si="28"/>
        <v>#DIV/0!</v>
      </c>
      <c r="AT25" s="345"/>
      <c r="AU25" s="345" t="e">
        <f t="shared" si="29"/>
        <v>#DIV/0!</v>
      </c>
      <c r="AV25" s="345"/>
      <c r="AW25" s="345" t="e">
        <f t="shared" si="30"/>
        <v>#DIV/0!</v>
      </c>
      <c r="AX25" s="345"/>
      <c r="AY25" s="345" t="e">
        <f t="shared" si="31"/>
        <v>#DIV/0!</v>
      </c>
      <c r="AZ25" s="345"/>
      <c r="BA25" s="345" t="e">
        <f t="shared" si="32"/>
        <v>#DIV/0!</v>
      </c>
      <c r="BB25" s="345"/>
      <c r="BC25" s="345" t="e">
        <f t="shared" si="33"/>
        <v>#DIV/0!</v>
      </c>
      <c r="BD25" s="345"/>
      <c r="BE25" s="345" t="e">
        <f t="shared" si="34"/>
        <v>#DIV/0!</v>
      </c>
      <c r="BF25" s="345"/>
      <c r="BG25" s="345" t="e">
        <f t="shared" si="35"/>
        <v>#DIV/0!</v>
      </c>
      <c r="BH25" s="345"/>
      <c r="BI25" s="345" t="e">
        <f t="shared" si="36"/>
        <v>#DIV/0!</v>
      </c>
      <c r="BJ25" s="345"/>
      <c r="BK25" s="345" t="e">
        <f t="shared" si="37"/>
        <v>#DIV/0!</v>
      </c>
      <c r="BL25" s="345"/>
      <c r="BM25" s="345" t="e">
        <f t="shared" si="38"/>
        <v>#DIV/0!</v>
      </c>
      <c r="BN25" s="345"/>
      <c r="BO25" s="491"/>
    </row>
    <row r="26" spans="1:67" ht="37.5">
      <c r="A26" s="491"/>
      <c r="B26" s="493" t="s">
        <v>926</v>
      </c>
      <c r="C26" s="490" t="s">
        <v>24</v>
      </c>
      <c r="D26" s="476">
        <v>100</v>
      </c>
      <c r="E26" s="476">
        <v>100</v>
      </c>
      <c r="F26" s="476">
        <v>100</v>
      </c>
      <c r="G26" s="339">
        <v>100</v>
      </c>
      <c r="H26" s="339">
        <v>100</v>
      </c>
      <c r="I26" s="339">
        <v>100</v>
      </c>
      <c r="J26" s="339">
        <v>100</v>
      </c>
      <c r="K26" s="339">
        <v>100</v>
      </c>
      <c r="L26" s="339">
        <v>100</v>
      </c>
      <c r="M26" s="339">
        <v>100</v>
      </c>
      <c r="N26" s="339">
        <v>100</v>
      </c>
      <c r="O26" s="339">
        <v>100</v>
      </c>
      <c r="P26" s="339">
        <v>100</v>
      </c>
      <c r="Q26" s="339">
        <v>100</v>
      </c>
      <c r="R26" s="339">
        <v>100</v>
      </c>
      <c r="S26" s="339">
        <v>100</v>
      </c>
      <c r="T26" s="339">
        <v>100</v>
      </c>
      <c r="U26" s="339">
        <v>100</v>
      </c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480">
        <f>+U26</f>
        <v>100</v>
      </c>
      <c r="AQ26" s="345">
        <f t="shared" si="27"/>
        <v>100</v>
      </c>
      <c r="AR26" s="345"/>
      <c r="AS26" s="345">
        <f t="shared" si="28"/>
        <v>100</v>
      </c>
      <c r="AT26" s="345"/>
      <c r="AU26" s="345">
        <f t="shared" si="29"/>
        <v>0</v>
      </c>
      <c r="AV26" s="345"/>
      <c r="AW26" s="345">
        <f t="shared" si="30"/>
        <v>0</v>
      </c>
      <c r="AX26" s="345"/>
      <c r="AY26" s="345">
        <f t="shared" si="31"/>
        <v>0</v>
      </c>
      <c r="AZ26" s="345"/>
      <c r="BA26" s="345">
        <f t="shared" si="32"/>
        <v>0</v>
      </c>
      <c r="BB26" s="345"/>
      <c r="BC26" s="345">
        <f t="shared" si="33"/>
        <v>0</v>
      </c>
      <c r="BD26" s="345"/>
      <c r="BE26" s="345">
        <f t="shared" si="34"/>
        <v>0</v>
      </c>
      <c r="BF26" s="345"/>
      <c r="BG26" s="345">
        <f t="shared" si="35"/>
        <v>0</v>
      </c>
      <c r="BH26" s="345"/>
      <c r="BI26" s="345">
        <f t="shared" si="36"/>
        <v>0</v>
      </c>
      <c r="BJ26" s="345"/>
      <c r="BK26" s="345">
        <f t="shared" si="37"/>
        <v>0</v>
      </c>
      <c r="BL26" s="345"/>
      <c r="BM26" s="345">
        <f t="shared" si="38"/>
        <v>0</v>
      </c>
      <c r="BN26" s="345"/>
      <c r="BO26" s="491"/>
    </row>
    <row r="27" spans="1:67">
      <c r="A27" s="491"/>
      <c r="B27" s="493" t="s">
        <v>927</v>
      </c>
      <c r="C27" s="490" t="s">
        <v>24</v>
      </c>
      <c r="D27" s="594">
        <f t="shared" ref="D27:P27" si="57">+D288</f>
        <v>0</v>
      </c>
      <c r="E27" s="594">
        <f t="shared" si="57"/>
        <v>0</v>
      </c>
      <c r="F27" s="594">
        <f t="shared" si="57"/>
        <v>0</v>
      </c>
      <c r="G27" s="480">
        <f t="shared" si="57"/>
        <v>0</v>
      </c>
      <c r="H27" s="480">
        <f t="shared" si="57"/>
        <v>0</v>
      </c>
      <c r="I27" s="480">
        <f t="shared" si="57"/>
        <v>0</v>
      </c>
      <c r="J27" s="480">
        <f t="shared" si="57"/>
        <v>0</v>
      </c>
      <c r="K27" s="480">
        <f t="shared" si="57"/>
        <v>0</v>
      </c>
      <c r="L27" s="480">
        <f t="shared" si="57"/>
        <v>0</v>
      </c>
      <c r="M27" s="480">
        <f t="shared" si="57"/>
        <v>0</v>
      </c>
      <c r="N27" s="480">
        <f t="shared" si="57"/>
        <v>0</v>
      </c>
      <c r="O27" s="480">
        <f t="shared" si="57"/>
        <v>0</v>
      </c>
      <c r="P27" s="480">
        <f t="shared" si="57"/>
        <v>0</v>
      </c>
      <c r="Q27" s="480">
        <f>+Q288</f>
        <v>98</v>
      </c>
      <c r="R27" s="480">
        <f t="shared" ref="R27:U27" si="58">+R288</f>
        <v>0</v>
      </c>
      <c r="S27" s="480">
        <f t="shared" si="58"/>
        <v>0</v>
      </c>
      <c r="T27" s="480">
        <f t="shared" si="58"/>
        <v>0</v>
      </c>
      <c r="U27" s="480">
        <f t="shared" si="58"/>
        <v>0</v>
      </c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480"/>
      <c r="AQ27" s="345" t="e">
        <f t="shared" si="27"/>
        <v>#DIV/0!</v>
      </c>
      <c r="AR27" s="345"/>
      <c r="AS27" s="345" t="e">
        <f t="shared" si="28"/>
        <v>#DIV/0!</v>
      </c>
      <c r="AT27" s="345"/>
      <c r="AU27" s="345" t="e">
        <f t="shared" si="29"/>
        <v>#DIV/0!</v>
      </c>
      <c r="AV27" s="345"/>
      <c r="AW27" s="345" t="e">
        <f t="shared" si="30"/>
        <v>#DIV/0!</v>
      </c>
      <c r="AX27" s="345"/>
      <c r="AY27" s="345" t="e">
        <f t="shared" si="31"/>
        <v>#DIV/0!</v>
      </c>
      <c r="AZ27" s="345"/>
      <c r="BA27" s="345" t="e">
        <f t="shared" si="32"/>
        <v>#DIV/0!</v>
      </c>
      <c r="BB27" s="345"/>
      <c r="BC27" s="345" t="e">
        <f t="shared" si="33"/>
        <v>#DIV/0!</v>
      </c>
      <c r="BD27" s="345"/>
      <c r="BE27" s="345" t="e">
        <f t="shared" si="34"/>
        <v>#DIV/0!</v>
      </c>
      <c r="BF27" s="345"/>
      <c r="BG27" s="345" t="e">
        <f t="shared" si="35"/>
        <v>#DIV/0!</v>
      </c>
      <c r="BH27" s="345"/>
      <c r="BI27" s="345" t="e">
        <f t="shared" si="36"/>
        <v>#DIV/0!</v>
      </c>
      <c r="BJ27" s="345"/>
      <c r="BK27" s="345" t="e">
        <f t="shared" si="37"/>
        <v>#DIV/0!</v>
      </c>
      <c r="BL27" s="345"/>
      <c r="BM27" s="345" t="e">
        <f t="shared" si="38"/>
        <v>#DIV/0!</v>
      </c>
      <c r="BN27" s="345"/>
      <c r="BO27" s="491"/>
    </row>
    <row r="28" spans="1:67">
      <c r="A28" s="491"/>
      <c r="B28" s="493" t="s">
        <v>928</v>
      </c>
      <c r="C28" s="490" t="s">
        <v>24</v>
      </c>
      <c r="D28" s="476">
        <f t="shared" ref="D28:P28" si="59">+D291</f>
        <v>0</v>
      </c>
      <c r="E28" s="476">
        <f t="shared" si="59"/>
        <v>0</v>
      </c>
      <c r="F28" s="476">
        <f t="shared" si="59"/>
        <v>0</v>
      </c>
      <c r="G28" s="339">
        <f t="shared" si="59"/>
        <v>0</v>
      </c>
      <c r="H28" s="339">
        <f t="shared" si="59"/>
        <v>0</v>
      </c>
      <c r="I28" s="339">
        <f t="shared" si="59"/>
        <v>0</v>
      </c>
      <c r="J28" s="339">
        <f t="shared" si="59"/>
        <v>0</v>
      </c>
      <c r="K28" s="339">
        <f t="shared" si="59"/>
        <v>0</v>
      </c>
      <c r="L28" s="339">
        <f t="shared" si="59"/>
        <v>0</v>
      </c>
      <c r="M28" s="339">
        <f t="shared" si="59"/>
        <v>0</v>
      </c>
      <c r="N28" s="339">
        <f t="shared" si="59"/>
        <v>0</v>
      </c>
      <c r="O28" s="339">
        <f t="shared" si="59"/>
        <v>0</v>
      </c>
      <c r="P28" s="339">
        <f t="shared" si="59"/>
        <v>0</v>
      </c>
      <c r="Q28" s="339">
        <f>+Q291</f>
        <v>0</v>
      </c>
      <c r="R28" s="339">
        <f t="shared" ref="R28:U28" si="60">+R291</f>
        <v>0</v>
      </c>
      <c r="S28" s="339">
        <f t="shared" si="60"/>
        <v>98</v>
      </c>
      <c r="T28" s="339">
        <f t="shared" si="60"/>
        <v>0</v>
      </c>
      <c r="U28" s="339">
        <f t="shared" si="60"/>
        <v>98</v>
      </c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480"/>
      <c r="AQ28" s="345" t="e">
        <f t="shared" si="27"/>
        <v>#DIV/0!</v>
      </c>
      <c r="AR28" s="345"/>
      <c r="AS28" s="345" t="e">
        <f t="shared" si="28"/>
        <v>#DIV/0!</v>
      </c>
      <c r="AT28" s="345"/>
      <c r="AU28" s="345" t="e">
        <f t="shared" si="29"/>
        <v>#DIV/0!</v>
      </c>
      <c r="AV28" s="345"/>
      <c r="AW28" s="345" t="e">
        <f t="shared" si="30"/>
        <v>#DIV/0!</v>
      </c>
      <c r="AX28" s="345"/>
      <c r="AY28" s="345" t="e">
        <f t="shared" si="31"/>
        <v>#DIV/0!</v>
      </c>
      <c r="AZ28" s="345"/>
      <c r="BA28" s="345" t="e">
        <f t="shared" si="32"/>
        <v>#DIV/0!</v>
      </c>
      <c r="BB28" s="345"/>
      <c r="BC28" s="345" t="e">
        <f t="shared" si="33"/>
        <v>#DIV/0!</v>
      </c>
      <c r="BD28" s="345"/>
      <c r="BE28" s="345" t="e">
        <f t="shared" si="34"/>
        <v>#DIV/0!</v>
      </c>
      <c r="BF28" s="345"/>
      <c r="BG28" s="345" t="e">
        <f t="shared" si="35"/>
        <v>#DIV/0!</v>
      </c>
      <c r="BH28" s="345"/>
      <c r="BI28" s="345" t="e">
        <f t="shared" si="36"/>
        <v>#DIV/0!</v>
      </c>
      <c r="BJ28" s="345"/>
      <c r="BK28" s="345" t="e">
        <f t="shared" si="37"/>
        <v>#DIV/0!</v>
      </c>
      <c r="BL28" s="345"/>
      <c r="BM28" s="345" t="e">
        <f t="shared" si="38"/>
        <v>#DIV/0!</v>
      </c>
      <c r="BN28" s="345"/>
      <c r="BO28" s="491"/>
    </row>
    <row r="29" spans="1:67">
      <c r="A29" s="491"/>
      <c r="B29" s="493" t="s">
        <v>929</v>
      </c>
      <c r="C29" s="490" t="s">
        <v>24</v>
      </c>
      <c r="D29" s="476">
        <f t="shared" ref="D29:P29" si="61">+D292</f>
        <v>0</v>
      </c>
      <c r="E29" s="476">
        <f t="shared" si="61"/>
        <v>0</v>
      </c>
      <c r="F29" s="476">
        <f t="shared" si="61"/>
        <v>0</v>
      </c>
      <c r="G29" s="339">
        <f t="shared" si="61"/>
        <v>0</v>
      </c>
      <c r="H29" s="339">
        <f t="shared" si="61"/>
        <v>0</v>
      </c>
      <c r="I29" s="339">
        <f t="shared" si="61"/>
        <v>0</v>
      </c>
      <c r="J29" s="339">
        <f t="shared" si="61"/>
        <v>0</v>
      </c>
      <c r="K29" s="339">
        <f t="shared" si="61"/>
        <v>0</v>
      </c>
      <c r="L29" s="339">
        <f t="shared" si="61"/>
        <v>0</v>
      </c>
      <c r="M29" s="339">
        <f t="shared" si="61"/>
        <v>0</v>
      </c>
      <c r="N29" s="339">
        <f t="shared" si="61"/>
        <v>0</v>
      </c>
      <c r="O29" s="339">
        <f t="shared" si="61"/>
        <v>0</v>
      </c>
      <c r="P29" s="339">
        <f t="shared" si="61"/>
        <v>0</v>
      </c>
      <c r="Q29" s="339">
        <f>+Q292</f>
        <v>98</v>
      </c>
      <c r="R29" s="339">
        <f t="shared" ref="R29:U29" si="62">+R292</f>
        <v>0</v>
      </c>
      <c r="S29" s="339">
        <f t="shared" si="62"/>
        <v>0</v>
      </c>
      <c r="T29" s="339">
        <f t="shared" si="62"/>
        <v>0</v>
      </c>
      <c r="U29" s="339">
        <f t="shared" si="62"/>
        <v>0</v>
      </c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480"/>
      <c r="AQ29" s="345" t="e">
        <f t="shared" si="27"/>
        <v>#DIV/0!</v>
      </c>
      <c r="AR29" s="345"/>
      <c r="AS29" s="345" t="e">
        <f t="shared" si="28"/>
        <v>#DIV/0!</v>
      </c>
      <c r="AT29" s="345"/>
      <c r="AU29" s="345" t="e">
        <f t="shared" si="29"/>
        <v>#DIV/0!</v>
      </c>
      <c r="AV29" s="345"/>
      <c r="AW29" s="345" t="e">
        <f t="shared" si="30"/>
        <v>#DIV/0!</v>
      </c>
      <c r="AX29" s="345"/>
      <c r="AY29" s="345" t="e">
        <f t="shared" si="31"/>
        <v>#DIV/0!</v>
      </c>
      <c r="AZ29" s="345"/>
      <c r="BA29" s="345" t="e">
        <f t="shared" si="32"/>
        <v>#DIV/0!</v>
      </c>
      <c r="BB29" s="345"/>
      <c r="BC29" s="345" t="e">
        <f t="shared" si="33"/>
        <v>#DIV/0!</v>
      </c>
      <c r="BD29" s="345"/>
      <c r="BE29" s="345" t="e">
        <f t="shared" si="34"/>
        <v>#DIV/0!</v>
      </c>
      <c r="BF29" s="345"/>
      <c r="BG29" s="345" t="e">
        <f t="shared" si="35"/>
        <v>#DIV/0!</v>
      </c>
      <c r="BH29" s="345"/>
      <c r="BI29" s="345" t="e">
        <f t="shared" si="36"/>
        <v>#DIV/0!</v>
      </c>
      <c r="BJ29" s="345"/>
      <c r="BK29" s="345" t="e">
        <f t="shared" si="37"/>
        <v>#DIV/0!</v>
      </c>
      <c r="BL29" s="345"/>
      <c r="BM29" s="345" t="e">
        <f t="shared" si="38"/>
        <v>#DIV/0!</v>
      </c>
      <c r="BN29" s="345"/>
      <c r="BO29" s="491"/>
    </row>
    <row r="30" spans="1:67">
      <c r="A30" s="491"/>
      <c r="B30" s="493" t="s">
        <v>930</v>
      </c>
      <c r="C30" s="490" t="s">
        <v>24</v>
      </c>
      <c r="D30" s="594">
        <f t="shared" ref="D30:P30" si="63">+D333</f>
        <v>0</v>
      </c>
      <c r="E30" s="594">
        <f t="shared" si="63"/>
        <v>0</v>
      </c>
      <c r="F30" s="594">
        <f t="shared" si="63"/>
        <v>0</v>
      </c>
      <c r="G30" s="480">
        <f t="shared" si="63"/>
        <v>0</v>
      </c>
      <c r="H30" s="480">
        <f t="shared" si="63"/>
        <v>0</v>
      </c>
      <c r="I30" s="480">
        <f t="shared" si="63"/>
        <v>0</v>
      </c>
      <c r="J30" s="480">
        <f t="shared" si="63"/>
        <v>0</v>
      </c>
      <c r="K30" s="480">
        <f t="shared" si="63"/>
        <v>0</v>
      </c>
      <c r="L30" s="480">
        <f t="shared" si="63"/>
        <v>0</v>
      </c>
      <c r="M30" s="480">
        <f t="shared" si="63"/>
        <v>0</v>
      </c>
      <c r="N30" s="480">
        <f t="shared" si="63"/>
        <v>0</v>
      </c>
      <c r="O30" s="480">
        <f t="shared" si="63"/>
        <v>0</v>
      </c>
      <c r="P30" s="480">
        <f t="shared" si="63"/>
        <v>0</v>
      </c>
      <c r="Q30" s="480">
        <f>+Q333</f>
        <v>100</v>
      </c>
      <c r="R30" s="480">
        <f t="shared" ref="R30:U30" si="64">+R333</f>
        <v>0</v>
      </c>
      <c r="S30" s="480">
        <f t="shared" si="64"/>
        <v>100</v>
      </c>
      <c r="T30" s="480">
        <f t="shared" si="64"/>
        <v>0</v>
      </c>
      <c r="U30" s="480">
        <f t="shared" si="64"/>
        <v>100</v>
      </c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480"/>
      <c r="AQ30" s="345" t="e">
        <f t="shared" si="27"/>
        <v>#DIV/0!</v>
      </c>
      <c r="AR30" s="345"/>
      <c r="AS30" s="345" t="e">
        <f t="shared" si="28"/>
        <v>#DIV/0!</v>
      </c>
      <c r="AT30" s="345"/>
      <c r="AU30" s="345" t="e">
        <f t="shared" si="29"/>
        <v>#DIV/0!</v>
      </c>
      <c r="AV30" s="345"/>
      <c r="AW30" s="345" t="e">
        <f t="shared" si="30"/>
        <v>#DIV/0!</v>
      </c>
      <c r="AX30" s="345"/>
      <c r="AY30" s="345" t="e">
        <f t="shared" si="31"/>
        <v>#DIV/0!</v>
      </c>
      <c r="AZ30" s="345"/>
      <c r="BA30" s="345" t="e">
        <f t="shared" si="32"/>
        <v>#DIV/0!</v>
      </c>
      <c r="BB30" s="345"/>
      <c r="BC30" s="345" t="e">
        <f t="shared" si="33"/>
        <v>#DIV/0!</v>
      </c>
      <c r="BD30" s="345"/>
      <c r="BE30" s="345" t="e">
        <f t="shared" si="34"/>
        <v>#DIV/0!</v>
      </c>
      <c r="BF30" s="345"/>
      <c r="BG30" s="345" t="e">
        <f t="shared" si="35"/>
        <v>#DIV/0!</v>
      </c>
      <c r="BH30" s="345"/>
      <c r="BI30" s="345" t="e">
        <f t="shared" si="36"/>
        <v>#DIV/0!</v>
      </c>
      <c r="BJ30" s="345"/>
      <c r="BK30" s="345" t="e">
        <f t="shared" si="37"/>
        <v>#DIV/0!</v>
      </c>
      <c r="BL30" s="345"/>
      <c r="BM30" s="345" t="e">
        <f t="shared" si="38"/>
        <v>#DIV/0!</v>
      </c>
      <c r="BN30" s="345"/>
      <c r="BO30" s="491"/>
    </row>
    <row r="31" spans="1:67">
      <c r="A31" s="491"/>
      <c r="B31" s="493" t="s">
        <v>221</v>
      </c>
      <c r="C31" s="490" t="s">
        <v>24</v>
      </c>
      <c r="D31" s="594">
        <f t="shared" ref="D31:P31" si="65">+D179</f>
        <v>0</v>
      </c>
      <c r="E31" s="594">
        <f t="shared" si="65"/>
        <v>0</v>
      </c>
      <c r="F31" s="594">
        <f t="shared" si="65"/>
        <v>0</v>
      </c>
      <c r="G31" s="480">
        <f t="shared" si="65"/>
        <v>0</v>
      </c>
      <c r="H31" s="480">
        <f t="shared" si="65"/>
        <v>0</v>
      </c>
      <c r="I31" s="480">
        <f t="shared" si="65"/>
        <v>0</v>
      </c>
      <c r="J31" s="480">
        <f t="shared" si="65"/>
        <v>0</v>
      </c>
      <c r="K31" s="480">
        <f t="shared" si="65"/>
        <v>0</v>
      </c>
      <c r="L31" s="480">
        <f t="shared" si="65"/>
        <v>0</v>
      </c>
      <c r="M31" s="480">
        <f t="shared" si="65"/>
        <v>0</v>
      </c>
      <c r="N31" s="480">
        <f t="shared" si="65"/>
        <v>0</v>
      </c>
      <c r="O31" s="480">
        <f t="shared" si="65"/>
        <v>0</v>
      </c>
      <c r="P31" s="480">
        <f t="shared" si="65"/>
        <v>0</v>
      </c>
      <c r="Q31" s="480">
        <f>+Q179</f>
        <v>96.5</v>
      </c>
      <c r="R31" s="480">
        <f t="shared" ref="R31:U31" si="66">+R179</f>
        <v>0</v>
      </c>
      <c r="S31" s="480">
        <f t="shared" si="66"/>
        <v>0</v>
      </c>
      <c r="T31" s="480">
        <f t="shared" si="66"/>
        <v>0</v>
      </c>
      <c r="U31" s="480">
        <f t="shared" si="66"/>
        <v>0</v>
      </c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480"/>
      <c r="AQ31" s="345" t="e">
        <f t="shared" si="27"/>
        <v>#DIV/0!</v>
      </c>
      <c r="AR31" s="345"/>
      <c r="AS31" s="345" t="e">
        <f t="shared" si="28"/>
        <v>#DIV/0!</v>
      </c>
      <c r="AT31" s="345"/>
      <c r="AU31" s="345" t="e">
        <f t="shared" si="29"/>
        <v>#DIV/0!</v>
      </c>
      <c r="AV31" s="345"/>
      <c r="AW31" s="345" t="e">
        <f t="shared" si="30"/>
        <v>#DIV/0!</v>
      </c>
      <c r="AX31" s="345"/>
      <c r="AY31" s="345" t="e">
        <f t="shared" si="31"/>
        <v>#DIV/0!</v>
      </c>
      <c r="AZ31" s="345"/>
      <c r="BA31" s="345" t="e">
        <f t="shared" si="32"/>
        <v>#DIV/0!</v>
      </c>
      <c r="BB31" s="345"/>
      <c r="BC31" s="345" t="e">
        <f t="shared" si="33"/>
        <v>#DIV/0!</v>
      </c>
      <c r="BD31" s="345"/>
      <c r="BE31" s="345" t="e">
        <f t="shared" si="34"/>
        <v>#DIV/0!</v>
      </c>
      <c r="BF31" s="345"/>
      <c r="BG31" s="345" t="e">
        <f t="shared" si="35"/>
        <v>#DIV/0!</v>
      </c>
      <c r="BH31" s="345"/>
      <c r="BI31" s="345" t="e">
        <f t="shared" si="36"/>
        <v>#DIV/0!</v>
      </c>
      <c r="BJ31" s="345"/>
      <c r="BK31" s="345" t="e">
        <f t="shared" si="37"/>
        <v>#DIV/0!</v>
      </c>
      <c r="BL31" s="345"/>
      <c r="BM31" s="345" t="e">
        <f t="shared" si="38"/>
        <v>#DIV/0!</v>
      </c>
      <c r="BN31" s="345"/>
      <c r="BO31" s="491"/>
    </row>
    <row r="32" spans="1:67">
      <c r="A32" s="488">
        <v>6</v>
      </c>
      <c r="B32" s="492" t="s">
        <v>64</v>
      </c>
      <c r="C32" s="490"/>
      <c r="D32" s="526"/>
      <c r="E32" s="526"/>
      <c r="F32" s="526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371"/>
      <c r="S32" s="345"/>
      <c r="T32" s="371"/>
      <c r="U32" s="345"/>
      <c r="V32" s="371"/>
      <c r="W32" s="345"/>
      <c r="X32" s="371"/>
      <c r="Y32" s="345"/>
      <c r="Z32" s="371"/>
      <c r="AA32" s="345"/>
      <c r="AB32" s="371"/>
      <c r="AC32" s="345"/>
      <c r="AD32" s="371"/>
      <c r="AE32" s="345"/>
      <c r="AF32" s="371"/>
      <c r="AG32" s="345"/>
      <c r="AH32" s="371"/>
      <c r="AI32" s="345"/>
      <c r="AJ32" s="371"/>
      <c r="AK32" s="345"/>
      <c r="AL32" s="371"/>
      <c r="AM32" s="345"/>
      <c r="AN32" s="371"/>
      <c r="AO32" s="345"/>
      <c r="AP32" s="478"/>
      <c r="AQ32" s="345" t="str">
        <f t="shared" si="27"/>
        <v xml:space="preserve"> </v>
      </c>
      <c r="AR32" s="345"/>
      <c r="AS32" s="345" t="str">
        <f t="shared" si="28"/>
        <v xml:space="preserve"> </v>
      </c>
      <c r="AT32" s="345"/>
      <c r="AU32" s="345" t="str">
        <f t="shared" si="29"/>
        <v xml:space="preserve"> </v>
      </c>
      <c r="AV32" s="345"/>
      <c r="AW32" s="345" t="str">
        <f t="shared" si="30"/>
        <v xml:space="preserve"> </v>
      </c>
      <c r="AX32" s="345"/>
      <c r="AY32" s="345" t="str">
        <f t="shared" si="31"/>
        <v xml:space="preserve"> </v>
      </c>
      <c r="AZ32" s="345"/>
      <c r="BA32" s="345" t="str">
        <f t="shared" si="32"/>
        <v xml:space="preserve"> </v>
      </c>
      <c r="BB32" s="345"/>
      <c r="BC32" s="345" t="str">
        <f t="shared" si="33"/>
        <v xml:space="preserve"> </v>
      </c>
      <c r="BD32" s="345"/>
      <c r="BE32" s="345" t="str">
        <f t="shared" si="34"/>
        <v xml:space="preserve"> </v>
      </c>
      <c r="BF32" s="345"/>
      <c r="BG32" s="345" t="str">
        <f t="shared" si="35"/>
        <v xml:space="preserve"> </v>
      </c>
      <c r="BH32" s="345"/>
      <c r="BI32" s="345" t="str">
        <f t="shared" si="36"/>
        <v xml:space="preserve"> </v>
      </c>
      <c r="BJ32" s="345"/>
      <c r="BK32" s="345" t="str">
        <f t="shared" si="37"/>
        <v xml:space="preserve"> </v>
      </c>
      <c r="BL32" s="345"/>
      <c r="BM32" s="345" t="str">
        <f t="shared" si="38"/>
        <v xml:space="preserve"> </v>
      </c>
      <c r="BN32" s="345"/>
      <c r="BO32" s="491"/>
    </row>
    <row r="33" spans="1:67" ht="56.25">
      <c r="A33" s="491"/>
      <c r="B33" s="493" t="s">
        <v>931</v>
      </c>
      <c r="C33" s="490" t="s">
        <v>932</v>
      </c>
      <c r="D33" s="594">
        <v>12</v>
      </c>
      <c r="E33" s="594">
        <v>12</v>
      </c>
      <c r="F33" s="594">
        <v>12</v>
      </c>
      <c r="G33" s="480">
        <v>12</v>
      </c>
      <c r="H33" s="480">
        <v>12</v>
      </c>
      <c r="I33" s="480">
        <v>12</v>
      </c>
      <c r="J33" s="480">
        <v>12</v>
      </c>
      <c r="K33" s="480">
        <v>12</v>
      </c>
      <c r="L33" s="480">
        <v>12</v>
      </c>
      <c r="M33" s="480">
        <v>12</v>
      </c>
      <c r="N33" s="480">
        <v>12</v>
      </c>
      <c r="O33" s="480">
        <v>12</v>
      </c>
      <c r="P33" s="480">
        <v>12</v>
      </c>
      <c r="Q33" s="480">
        <v>12</v>
      </c>
      <c r="R33" s="480">
        <v>12</v>
      </c>
      <c r="S33" s="480">
        <v>12</v>
      </c>
      <c r="T33" s="480">
        <v>12</v>
      </c>
      <c r="U33" s="480">
        <v>12</v>
      </c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480">
        <f>+U33</f>
        <v>12</v>
      </c>
      <c r="AQ33" s="345">
        <f t="shared" si="27"/>
        <v>100</v>
      </c>
      <c r="AR33" s="345"/>
      <c r="AS33" s="345">
        <f t="shared" si="28"/>
        <v>100</v>
      </c>
      <c r="AT33" s="345"/>
      <c r="AU33" s="345">
        <f t="shared" si="29"/>
        <v>0</v>
      </c>
      <c r="AV33" s="345"/>
      <c r="AW33" s="345">
        <f t="shared" si="30"/>
        <v>0</v>
      </c>
      <c r="AX33" s="345"/>
      <c r="AY33" s="345">
        <f t="shared" si="31"/>
        <v>0</v>
      </c>
      <c r="AZ33" s="345"/>
      <c r="BA33" s="345">
        <f t="shared" si="32"/>
        <v>0</v>
      </c>
      <c r="BB33" s="345"/>
      <c r="BC33" s="345">
        <f t="shared" si="33"/>
        <v>0</v>
      </c>
      <c r="BD33" s="345"/>
      <c r="BE33" s="345">
        <f t="shared" si="34"/>
        <v>0</v>
      </c>
      <c r="BF33" s="345"/>
      <c r="BG33" s="345">
        <f t="shared" si="35"/>
        <v>0</v>
      </c>
      <c r="BH33" s="345"/>
      <c r="BI33" s="345">
        <f t="shared" si="36"/>
        <v>0</v>
      </c>
      <c r="BJ33" s="345"/>
      <c r="BK33" s="345">
        <f t="shared" si="37"/>
        <v>0</v>
      </c>
      <c r="BL33" s="345"/>
      <c r="BM33" s="345">
        <f t="shared" si="38"/>
        <v>0</v>
      </c>
      <c r="BN33" s="345"/>
      <c r="BO33" s="491"/>
    </row>
    <row r="34" spans="1:67">
      <c r="A34" s="491"/>
      <c r="B34" s="493" t="s">
        <v>933</v>
      </c>
      <c r="C34" s="490" t="s">
        <v>66</v>
      </c>
      <c r="D34" s="594">
        <f t="shared" ref="D34:P34" si="67">+D460</f>
        <v>0</v>
      </c>
      <c r="E34" s="594">
        <f t="shared" si="67"/>
        <v>16</v>
      </c>
      <c r="F34" s="594">
        <f t="shared" si="67"/>
        <v>0</v>
      </c>
      <c r="G34" s="480">
        <f t="shared" si="67"/>
        <v>0</v>
      </c>
      <c r="H34" s="480">
        <f t="shared" si="67"/>
        <v>0</v>
      </c>
      <c r="I34" s="480">
        <f t="shared" si="67"/>
        <v>0</v>
      </c>
      <c r="J34" s="480">
        <f t="shared" si="67"/>
        <v>0</v>
      </c>
      <c r="K34" s="480">
        <f t="shared" si="67"/>
        <v>0</v>
      </c>
      <c r="L34" s="480">
        <f t="shared" si="67"/>
        <v>0</v>
      </c>
      <c r="M34" s="480">
        <f t="shared" si="67"/>
        <v>0</v>
      </c>
      <c r="N34" s="480">
        <f t="shared" si="67"/>
        <v>0</v>
      </c>
      <c r="O34" s="480">
        <f t="shared" si="67"/>
        <v>0</v>
      </c>
      <c r="P34" s="480">
        <f t="shared" si="67"/>
        <v>0</v>
      </c>
      <c r="Q34" s="480">
        <f>+Q460</f>
        <v>25</v>
      </c>
      <c r="R34" s="480">
        <f t="shared" ref="R34:U34" si="68">+R460</f>
        <v>23</v>
      </c>
      <c r="S34" s="480">
        <f t="shared" si="68"/>
        <v>23</v>
      </c>
      <c r="T34" s="480">
        <f t="shared" si="68"/>
        <v>0</v>
      </c>
      <c r="U34" s="480">
        <f t="shared" si="68"/>
        <v>23</v>
      </c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5"/>
      <c r="AN34" s="345"/>
      <c r="AO34" s="345"/>
      <c r="AP34" s="480">
        <v>23</v>
      </c>
      <c r="AQ34" s="345" t="e">
        <f t="shared" si="27"/>
        <v>#DIV/0!</v>
      </c>
      <c r="AR34" s="345"/>
      <c r="AS34" s="345">
        <f t="shared" si="28"/>
        <v>0</v>
      </c>
      <c r="AT34" s="345"/>
      <c r="AU34" s="345" t="e">
        <f t="shared" si="29"/>
        <v>#DIV/0!</v>
      </c>
      <c r="AV34" s="345"/>
      <c r="AW34" s="345" t="e">
        <f t="shared" si="30"/>
        <v>#DIV/0!</v>
      </c>
      <c r="AX34" s="345"/>
      <c r="AY34" s="345" t="e">
        <f t="shared" si="31"/>
        <v>#DIV/0!</v>
      </c>
      <c r="AZ34" s="345"/>
      <c r="BA34" s="345" t="e">
        <f t="shared" si="32"/>
        <v>#DIV/0!</v>
      </c>
      <c r="BB34" s="345"/>
      <c r="BC34" s="345" t="e">
        <f t="shared" si="33"/>
        <v>#DIV/0!</v>
      </c>
      <c r="BD34" s="345"/>
      <c r="BE34" s="345" t="e">
        <f t="shared" si="34"/>
        <v>#DIV/0!</v>
      </c>
      <c r="BF34" s="345"/>
      <c r="BG34" s="345" t="e">
        <f t="shared" si="35"/>
        <v>#DIV/0!</v>
      </c>
      <c r="BH34" s="345"/>
      <c r="BI34" s="345" t="e">
        <f t="shared" si="36"/>
        <v>#DIV/0!</v>
      </c>
      <c r="BJ34" s="345"/>
      <c r="BK34" s="345" t="e">
        <f t="shared" si="37"/>
        <v>#DIV/0!</v>
      </c>
      <c r="BL34" s="345"/>
      <c r="BM34" s="345" t="e">
        <f t="shared" si="38"/>
        <v>#DIV/0!</v>
      </c>
      <c r="BN34" s="345"/>
      <c r="BO34" s="491"/>
    </row>
    <row r="35" spans="1:67">
      <c r="A35" s="491"/>
      <c r="B35" s="493" t="s">
        <v>934</v>
      </c>
      <c r="C35" s="490" t="s">
        <v>66</v>
      </c>
      <c r="D35" s="594">
        <f t="shared" ref="D35:P35" si="69">+D462</f>
        <v>0</v>
      </c>
      <c r="E35" s="594">
        <f t="shared" si="69"/>
        <v>0</v>
      </c>
      <c r="F35" s="594">
        <f t="shared" si="69"/>
        <v>0</v>
      </c>
      <c r="G35" s="480">
        <f t="shared" si="69"/>
        <v>0</v>
      </c>
      <c r="H35" s="480">
        <f t="shared" si="69"/>
        <v>0</v>
      </c>
      <c r="I35" s="480">
        <f t="shared" si="69"/>
        <v>0</v>
      </c>
      <c r="J35" s="480">
        <f t="shared" si="69"/>
        <v>0</v>
      </c>
      <c r="K35" s="480">
        <f t="shared" si="69"/>
        <v>0</v>
      </c>
      <c r="L35" s="480">
        <f t="shared" si="69"/>
        <v>0</v>
      </c>
      <c r="M35" s="480">
        <f t="shared" si="69"/>
        <v>0</v>
      </c>
      <c r="N35" s="480">
        <f t="shared" si="69"/>
        <v>0</v>
      </c>
      <c r="O35" s="480">
        <f t="shared" si="69"/>
        <v>0</v>
      </c>
      <c r="P35" s="480">
        <f t="shared" si="69"/>
        <v>0</v>
      </c>
      <c r="Q35" s="480">
        <f>+Q462</f>
        <v>2</v>
      </c>
      <c r="R35" s="480">
        <f t="shared" ref="R35:U35" si="70">+R462</f>
        <v>2</v>
      </c>
      <c r="S35" s="480">
        <f t="shared" si="70"/>
        <v>2</v>
      </c>
      <c r="T35" s="480">
        <f t="shared" si="70"/>
        <v>0</v>
      </c>
      <c r="U35" s="480">
        <f t="shared" si="70"/>
        <v>2</v>
      </c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480"/>
      <c r="AQ35" s="345" t="e">
        <f t="shared" si="27"/>
        <v>#DIV/0!</v>
      </c>
      <c r="AR35" s="345"/>
      <c r="AS35" s="345" t="e">
        <f t="shared" si="28"/>
        <v>#DIV/0!</v>
      </c>
      <c r="AT35" s="345"/>
      <c r="AU35" s="345" t="e">
        <f t="shared" si="29"/>
        <v>#DIV/0!</v>
      </c>
      <c r="AV35" s="345"/>
      <c r="AW35" s="345" t="e">
        <f t="shared" si="30"/>
        <v>#DIV/0!</v>
      </c>
      <c r="AX35" s="345"/>
      <c r="AY35" s="345" t="e">
        <f t="shared" si="31"/>
        <v>#DIV/0!</v>
      </c>
      <c r="AZ35" s="345"/>
      <c r="BA35" s="345" t="e">
        <f t="shared" si="32"/>
        <v>#DIV/0!</v>
      </c>
      <c r="BB35" s="345"/>
      <c r="BC35" s="345" t="e">
        <f t="shared" si="33"/>
        <v>#DIV/0!</v>
      </c>
      <c r="BD35" s="345"/>
      <c r="BE35" s="345" t="e">
        <f t="shared" si="34"/>
        <v>#DIV/0!</v>
      </c>
      <c r="BF35" s="345"/>
      <c r="BG35" s="345" t="e">
        <f t="shared" si="35"/>
        <v>#DIV/0!</v>
      </c>
      <c r="BH35" s="345"/>
      <c r="BI35" s="345" t="e">
        <f t="shared" si="36"/>
        <v>#DIV/0!</v>
      </c>
      <c r="BJ35" s="345"/>
      <c r="BK35" s="345" t="e">
        <f t="shared" si="37"/>
        <v>#DIV/0!</v>
      </c>
      <c r="BL35" s="345"/>
      <c r="BM35" s="345" t="e">
        <f t="shared" si="38"/>
        <v>#DIV/0!</v>
      </c>
      <c r="BN35" s="345"/>
      <c r="BO35" s="491"/>
    </row>
    <row r="36" spans="1:67">
      <c r="A36" s="491"/>
      <c r="B36" s="493" t="s">
        <v>935</v>
      </c>
      <c r="C36" s="490" t="s">
        <v>24</v>
      </c>
      <c r="D36" s="594">
        <f t="shared" ref="D36:P36" si="71">+D461</f>
        <v>0</v>
      </c>
      <c r="E36" s="594">
        <f t="shared" si="71"/>
        <v>30.188679245283019</v>
      </c>
      <c r="F36" s="594">
        <f t="shared" si="71"/>
        <v>0</v>
      </c>
      <c r="G36" s="480">
        <f t="shared" si="71"/>
        <v>0</v>
      </c>
      <c r="H36" s="480">
        <f t="shared" si="71"/>
        <v>0</v>
      </c>
      <c r="I36" s="480">
        <f t="shared" si="71"/>
        <v>0</v>
      </c>
      <c r="J36" s="480">
        <f t="shared" si="71"/>
        <v>0</v>
      </c>
      <c r="K36" s="480">
        <f t="shared" si="71"/>
        <v>0</v>
      </c>
      <c r="L36" s="480">
        <f t="shared" si="71"/>
        <v>0</v>
      </c>
      <c r="M36" s="480">
        <f t="shared" si="71"/>
        <v>0</v>
      </c>
      <c r="N36" s="480">
        <f t="shared" si="71"/>
        <v>0</v>
      </c>
      <c r="O36" s="480">
        <f t="shared" si="71"/>
        <v>0</v>
      </c>
      <c r="P36" s="480">
        <f t="shared" si="71"/>
        <v>0</v>
      </c>
      <c r="Q36" s="480">
        <f>+Q461</f>
        <v>64.099999999999994</v>
      </c>
      <c r="R36" s="480">
        <f t="shared" ref="R36:U36" si="72">+R461</f>
        <v>58.97</v>
      </c>
      <c r="S36" s="480">
        <f t="shared" si="72"/>
        <v>58.97</v>
      </c>
      <c r="T36" s="480">
        <f t="shared" si="72"/>
        <v>0</v>
      </c>
      <c r="U36" s="480">
        <f t="shared" si="72"/>
        <v>58.97</v>
      </c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480"/>
      <c r="AQ36" s="345" t="e">
        <f t="shared" si="27"/>
        <v>#DIV/0!</v>
      </c>
      <c r="AR36" s="345"/>
      <c r="AS36" s="345">
        <f t="shared" si="28"/>
        <v>0</v>
      </c>
      <c r="AT36" s="345"/>
      <c r="AU36" s="345" t="e">
        <f t="shared" si="29"/>
        <v>#DIV/0!</v>
      </c>
      <c r="AV36" s="345"/>
      <c r="AW36" s="345" t="e">
        <f t="shared" si="30"/>
        <v>#DIV/0!</v>
      </c>
      <c r="AX36" s="345"/>
      <c r="AY36" s="345" t="e">
        <f t="shared" si="31"/>
        <v>#DIV/0!</v>
      </c>
      <c r="AZ36" s="345"/>
      <c r="BA36" s="345" t="e">
        <f t="shared" si="32"/>
        <v>#DIV/0!</v>
      </c>
      <c r="BB36" s="345"/>
      <c r="BC36" s="345" t="e">
        <f t="shared" si="33"/>
        <v>#DIV/0!</v>
      </c>
      <c r="BD36" s="345"/>
      <c r="BE36" s="345" t="e">
        <f t="shared" si="34"/>
        <v>#DIV/0!</v>
      </c>
      <c r="BF36" s="345"/>
      <c r="BG36" s="345" t="e">
        <f t="shared" si="35"/>
        <v>#DIV/0!</v>
      </c>
      <c r="BH36" s="345"/>
      <c r="BI36" s="345" t="e">
        <f t="shared" si="36"/>
        <v>#DIV/0!</v>
      </c>
      <c r="BJ36" s="345"/>
      <c r="BK36" s="345" t="e">
        <f t="shared" si="37"/>
        <v>#DIV/0!</v>
      </c>
      <c r="BL36" s="345"/>
      <c r="BM36" s="345" t="e">
        <f t="shared" si="38"/>
        <v>#DIV/0!</v>
      </c>
      <c r="BN36" s="345"/>
      <c r="BO36" s="491"/>
    </row>
    <row r="37" spans="1:67">
      <c r="A37" s="491"/>
      <c r="B37" s="493" t="s">
        <v>936</v>
      </c>
      <c r="C37" s="490"/>
      <c r="D37" s="493"/>
      <c r="E37" s="493"/>
      <c r="F37" s="493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80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5"/>
      <c r="AO37" s="345"/>
      <c r="AP37" s="480"/>
      <c r="AQ37" s="345" t="str">
        <f t="shared" si="27"/>
        <v xml:space="preserve"> </v>
      </c>
      <c r="AR37" s="345"/>
      <c r="AS37" s="345" t="str">
        <f t="shared" si="28"/>
        <v xml:space="preserve"> </v>
      </c>
      <c r="AT37" s="345"/>
      <c r="AU37" s="345" t="str">
        <f t="shared" si="29"/>
        <v xml:space="preserve"> </v>
      </c>
      <c r="AV37" s="345"/>
      <c r="AW37" s="345" t="str">
        <f t="shared" si="30"/>
        <v xml:space="preserve"> </v>
      </c>
      <c r="AX37" s="345"/>
      <c r="AY37" s="345" t="str">
        <f t="shared" si="31"/>
        <v xml:space="preserve"> </v>
      </c>
      <c r="AZ37" s="345"/>
      <c r="BA37" s="345" t="str">
        <f t="shared" si="32"/>
        <v xml:space="preserve"> </v>
      </c>
      <c r="BB37" s="345"/>
      <c r="BC37" s="345" t="str">
        <f t="shared" si="33"/>
        <v xml:space="preserve"> </v>
      </c>
      <c r="BD37" s="345"/>
      <c r="BE37" s="345" t="str">
        <f t="shared" si="34"/>
        <v xml:space="preserve"> </v>
      </c>
      <c r="BF37" s="345"/>
      <c r="BG37" s="345" t="str">
        <f t="shared" si="35"/>
        <v xml:space="preserve"> </v>
      </c>
      <c r="BH37" s="345"/>
      <c r="BI37" s="345" t="str">
        <f t="shared" si="36"/>
        <v xml:space="preserve"> </v>
      </c>
      <c r="BJ37" s="345"/>
      <c r="BK37" s="345" t="str">
        <f t="shared" si="37"/>
        <v xml:space="preserve"> </v>
      </c>
      <c r="BL37" s="345"/>
      <c r="BM37" s="345" t="str">
        <f t="shared" si="38"/>
        <v xml:space="preserve"> </v>
      </c>
      <c r="BN37" s="345"/>
      <c r="BO37" s="491"/>
    </row>
    <row r="38" spans="1:67">
      <c r="A38" s="491"/>
      <c r="B38" s="493" t="s">
        <v>720</v>
      </c>
      <c r="C38" s="490"/>
      <c r="D38" s="493"/>
      <c r="E38" s="493"/>
      <c r="F38" s="493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80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480"/>
      <c r="AQ38" s="345" t="str">
        <f t="shared" si="27"/>
        <v xml:space="preserve"> </v>
      </c>
      <c r="AR38" s="345"/>
      <c r="AS38" s="345" t="str">
        <f t="shared" si="28"/>
        <v xml:space="preserve"> </v>
      </c>
      <c r="AT38" s="345"/>
      <c r="AU38" s="345" t="str">
        <f t="shared" si="29"/>
        <v xml:space="preserve"> </v>
      </c>
      <c r="AV38" s="345"/>
      <c r="AW38" s="345" t="str">
        <f t="shared" si="30"/>
        <v xml:space="preserve"> </v>
      </c>
      <c r="AX38" s="345"/>
      <c r="AY38" s="345" t="str">
        <f t="shared" si="31"/>
        <v xml:space="preserve"> </v>
      </c>
      <c r="AZ38" s="345"/>
      <c r="BA38" s="345" t="str">
        <f t="shared" si="32"/>
        <v xml:space="preserve"> </v>
      </c>
      <c r="BB38" s="345"/>
      <c r="BC38" s="345" t="str">
        <f t="shared" si="33"/>
        <v xml:space="preserve"> </v>
      </c>
      <c r="BD38" s="345"/>
      <c r="BE38" s="345" t="str">
        <f t="shared" si="34"/>
        <v xml:space="preserve"> </v>
      </c>
      <c r="BF38" s="345"/>
      <c r="BG38" s="345" t="str">
        <f t="shared" si="35"/>
        <v xml:space="preserve"> </v>
      </c>
      <c r="BH38" s="345"/>
      <c r="BI38" s="345" t="str">
        <f t="shared" si="36"/>
        <v xml:space="preserve"> </v>
      </c>
      <c r="BJ38" s="345"/>
      <c r="BK38" s="345" t="str">
        <f t="shared" si="37"/>
        <v xml:space="preserve"> </v>
      </c>
      <c r="BL38" s="345"/>
      <c r="BM38" s="345" t="str">
        <f t="shared" si="38"/>
        <v xml:space="preserve"> </v>
      </c>
      <c r="BN38" s="345"/>
      <c r="BO38" s="491"/>
    </row>
    <row r="39" spans="1:67">
      <c r="A39" s="491"/>
      <c r="B39" s="493" t="s">
        <v>937</v>
      </c>
      <c r="C39" s="490" t="s">
        <v>24</v>
      </c>
      <c r="D39" s="594">
        <f t="shared" ref="D39:P39" si="73">+D473</f>
        <v>0</v>
      </c>
      <c r="E39" s="594">
        <f t="shared" si="73"/>
        <v>0</v>
      </c>
      <c r="F39" s="594">
        <f t="shared" si="73"/>
        <v>0</v>
      </c>
      <c r="G39" s="480">
        <f t="shared" si="73"/>
        <v>0</v>
      </c>
      <c r="H39" s="480">
        <f t="shared" si="73"/>
        <v>0</v>
      </c>
      <c r="I39" s="480">
        <f t="shared" si="73"/>
        <v>0</v>
      </c>
      <c r="J39" s="480">
        <f t="shared" si="73"/>
        <v>0</v>
      </c>
      <c r="K39" s="480">
        <f t="shared" si="73"/>
        <v>0</v>
      </c>
      <c r="L39" s="480">
        <f t="shared" si="73"/>
        <v>0</v>
      </c>
      <c r="M39" s="480">
        <f t="shared" si="73"/>
        <v>0</v>
      </c>
      <c r="N39" s="480">
        <f t="shared" si="73"/>
        <v>0</v>
      </c>
      <c r="O39" s="480">
        <f t="shared" si="73"/>
        <v>0</v>
      </c>
      <c r="P39" s="480">
        <f t="shared" si="73"/>
        <v>0</v>
      </c>
      <c r="Q39" s="480">
        <f>+Q473</f>
        <v>83.33</v>
      </c>
      <c r="R39" s="480">
        <f t="shared" ref="R39:U39" si="74">+R473</f>
        <v>83.33</v>
      </c>
      <c r="S39" s="480">
        <f t="shared" si="74"/>
        <v>83.33</v>
      </c>
      <c r="T39" s="480">
        <f t="shared" si="74"/>
        <v>0</v>
      </c>
      <c r="U39" s="480">
        <f t="shared" si="74"/>
        <v>83.33</v>
      </c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480"/>
      <c r="AQ39" s="345" t="e">
        <f t="shared" si="27"/>
        <v>#DIV/0!</v>
      </c>
      <c r="AR39" s="345"/>
      <c r="AS39" s="345" t="e">
        <f t="shared" si="28"/>
        <v>#DIV/0!</v>
      </c>
      <c r="AT39" s="345"/>
      <c r="AU39" s="345" t="e">
        <f t="shared" si="29"/>
        <v>#DIV/0!</v>
      </c>
      <c r="AV39" s="345"/>
      <c r="AW39" s="345" t="e">
        <f t="shared" si="30"/>
        <v>#DIV/0!</v>
      </c>
      <c r="AX39" s="345"/>
      <c r="AY39" s="345" t="e">
        <f t="shared" si="31"/>
        <v>#DIV/0!</v>
      </c>
      <c r="AZ39" s="345"/>
      <c r="BA39" s="345" t="e">
        <f t="shared" si="32"/>
        <v>#DIV/0!</v>
      </c>
      <c r="BB39" s="345"/>
      <c r="BC39" s="345" t="e">
        <f t="shared" si="33"/>
        <v>#DIV/0!</v>
      </c>
      <c r="BD39" s="345"/>
      <c r="BE39" s="345" t="e">
        <f t="shared" si="34"/>
        <v>#DIV/0!</v>
      </c>
      <c r="BF39" s="345"/>
      <c r="BG39" s="345" t="e">
        <f t="shared" si="35"/>
        <v>#DIV/0!</v>
      </c>
      <c r="BH39" s="345"/>
      <c r="BI39" s="345" t="e">
        <f t="shared" si="36"/>
        <v>#DIV/0!</v>
      </c>
      <c r="BJ39" s="345"/>
      <c r="BK39" s="345" t="e">
        <f t="shared" si="37"/>
        <v>#DIV/0!</v>
      </c>
      <c r="BL39" s="345"/>
      <c r="BM39" s="345" t="e">
        <f t="shared" si="38"/>
        <v>#DIV/0!</v>
      </c>
      <c r="BN39" s="345"/>
      <c r="BO39" s="491"/>
    </row>
    <row r="40" spans="1:67">
      <c r="A40" s="491"/>
      <c r="B40" s="493" t="s">
        <v>769</v>
      </c>
      <c r="C40" s="490" t="s">
        <v>24</v>
      </c>
      <c r="D40" s="594">
        <f t="shared" ref="D40:P40" si="75">+D474</f>
        <v>0</v>
      </c>
      <c r="E40" s="594">
        <f t="shared" si="75"/>
        <v>0</v>
      </c>
      <c r="F40" s="594">
        <f t="shared" si="75"/>
        <v>0</v>
      </c>
      <c r="G40" s="480">
        <f t="shared" si="75"/>
        <v>0</v>
      </c>
      <c r="H40" s="480">
        <f t="shared" si="75"/>
        <v>0</v>
      </c>
      <c r="I40" s="480">
        <f t="shared" si="75"/>
        <v>0</v>
      </c>
      <c r="J40" s="480">
        <f t="shared" si="75"/>
        <v>0</v>
      </c>
      <c r="K40" s="480">
        <f t="shared" si="75"/>
        <v>0</v>
      </c>
      <c r="L40" s="480">
        <f t="shared" si="75"/>
        <v>0</v>
      </c>
      <c r="M40" s="480">
        <f t="shared" si="75"/>
        <v>0</v>
      </c>
      <c r="N40" s="480">
        <f t="shared" si="75"/>
        <v>0</v>
      </c>
      <c r="O40" s="480">
        <f t="shared" si="75"/>
        <v>0</v>
      </c>
      <c r="P40" s="480">
        <f t="shared" si="75"/>
        <v>0</v>
      </c>
      <c r="Q40" s="480">
        <f t="shared" ref="Q40:U42" si="76">+Q474</f>
        <v>72.73</v>
      </c>
      <c r="R40" s="480">
        <f t="shared" si="76"/>
        <v>63.64</v>
      </c>
      <c r="S40" s="480">
        <f t="shared" si="76"/>
        <v>63.64</v>
      </c>
      <c r="T40" s="480">
        <f t="shared" si="76"/>
        <v>0</v>
      </c>
      <c r="U40" s="480">
        <f t="shared" si="76"/>
        <v>63.64</v>
      </c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480"/>
      <c r="AQ40" s="345" t="e">
        <f t="shared" si="27"/>
        <v>#DIV/0!</v>
      </c>
      <c r="AR40" s="345"/>
      <c r="AS40" s="345" t="e">
        <f t="shared" si="28"/>
        <v>#DIV/0!</v>
      </c>
      <c r="AT40" s="345"/>
      <c r="AU40" s="345" t="e">
        <f t="shared" si="29"/>
        <v>#DIV/0!</v>
      </c>
      <c r="AV40" s="345"/>
      <c r="AW40" s="345" t="e">
        <f t="shared" si="30"/>
        <v>#DIV/0!</v>
      </c>
      <c r="AX40" s="345"/>
      <c r="AY40" s="345" t="e">
        <f t="shared" si="31"/>
        <v>#DIV/0!</v>
      </c>
      <c r="AZ40" s="345"/>
      <c r="BA40" s="345" t="e">
        <f t="shared" si="32"/>
        <v>#DIV/0!</v>
      </c>
      <c r="BB40" s="345"/>
      <c r="BC40" s="345" t="e">
        <f t="shared" si="33"/>
        <v>#DIV/0!</v>
      </c>
      <c r="BD40" s="345"/>
      <c r="BE40" s="345" t="e">
        <f t="shared" si="34"/>
        <v>#DIV/0!</v>
      </c>
      <c r="BF40" s="345"/>
      <c r="BG40" s="345" t="e">
        <f t="shared" si="35"/>
        <v>#DIV/0!</v>
      </c>
      <c r="BH40" s="345"/>
      <c r="BI40" s="345" t="e">
        <f t="shared" si="36"/>
        <v>#DIV/0!</v>
      </c>
      <c r="BJ40" s="345"/>
      <c r="BK40" s="345" t="e">
        <f t="shared" si="37"/>
        <v>#DIV/0!</v>
      </c>
      <c r="BL40" s="345"/>
      <c r="BM40" s="345" t="e">
        <f t="shared" si="38"/>
        <v>#DIV/0!</v>
      </c>
      <c r="BN40" s="345"/>
      <c r="BO40" s="491"/>
    </row>
    <row r="41" spans="1:67">
      <c r="A41" s="491"/>
      <c r="B41" s="493" t="s">
        <v>938</v>
      </c>
      <c r="C41" s="490" t="s">
        <v>24</v>
      </c>
      <c r="D41" s="594">
        <f t="shared" ref="D41:P41" si="77">+D475</f>
        <v>0</v>
      </c>
      <c r="E41" s="594">
        <f t="shared" si="77"/>
        <v>0</v>
      </c>
      <c r="F41" s="594">
        <f t="shared" si="77"/>
        <v>0</v>
      </c>
      <c r="G41" s="480">
        <f t="shared" si="77"/>
        <v>0</v>
      </c>
      <c r="H41" s="480">
        <f t="shared" si="77"/>
        <v>0</v>
      </c>
      <c r="I41" s="480">
        <f t="shared" si="77"/>
        <v>0</v>
      </c>
      <c r="J41" s="480">
        <f t="shared" si="77"/>
        <v>0</v>
      </c>
      <c r="K41" s="480">
        <f t="shared" si="77"/>
        <v>0</v>
      </c>
      <c r="L41" s="480">
        <f t="shared" si="77"/>
        <v>0</v>
      </c>
      <c r="M41" s="480">
        <f t="shared" si="77"/>
        <v>0</v>
      </c>
      <c r="N41" s="480">
        <f t="shared" si="77"/>
        <v>0</v>
      </c>
      <c r="O41" s="480">
        <f t="shared" si="77"/>
        <v>0</v>
      </c>
      <c r="P41" s="480">
        <f t="shared" si="77"/>
        <v>0</v>
      </c>
      <c r="Q41" s="480">
        <f t="shared" si="76"/>
        <v>41.67</v>
      </c>
      <c r="R41" s="480">
        <f t="shared" si="76"/>
        <v>33.33</v>
      </c>
      <c r="S41" s="480">
        <f t="shared" si="76"/>
        <v>33.33</v>
      </c>
      <c r="T41" s="480">
        <f t="shared" si="76"/>
        <v>0</v>
      </c>
      <c r="U41" s="480">
        <f t="shared" si="76"/>
        <v>33.33</v>
      </c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345"/>
      <c r="AM41" s="345"/>
      <c r="AN41" s="345"/>
      <c r="AO41" s="345"/>
      <c r="AP41" s="480"/>
      <c r="AQ41" s="345" t="e">
        <f t="shared" si="27"/>
        <v>#DIV/0!</v>
      </c>
      <c r="AR41" s="345"/>
      <c r="AS41" s="345" t="e">
        <f t="shared" si="28"/>
        <v>#DIV/0!</v>
      </c>
      <c r="AT41" s="345"/>
      <c r="AU41" s="345" t="e">
        <f t="shared" si="29"/>
        <v>#DIV/0!</v>
      </c>
      <c r="AV41" s="345"/>
      <c r="AW41" s="345" t="e">
        <f t="shared" si="30"/>
        <v>#DIV/0!</v>
      </c>
      <c r="AX41" s="345"/>
      <c r="AY41" s="345" t="e">
        <f t="shared" si="31"/>
        <v>#DIV/0!</v>
      </c>
      <c r="AZ41" s="345"/>
      <c r="BA41" s="345" t="e">
        <f t="shared" si="32"/>
        <v>#DIV/0!</v>
      </c>
      <c r="BB41" s="345"/>
      <c r="BC41" s="345" t="e">
        <f t="shared" si="33"/>
        <v>#DIV/0!</v>
      </c>
      <c r="BD41" s="345"/>
      <c r="BE41" s="345" t="e">
        <f t="shared" si="34"/>
        <v>#DIV/0!</v>
      </c>
      <c r="BF41" s="345"/>
      <c r="BG41" s="345" t="e">
        <f t="shared" si="35"/>
        <v>#DIV/0!</v>
      </c>
      <c r="BH41" s="345"/>
      <c r="BI41" s="345" t="e">
        <f t="shared" si="36"/>
        <v>#DIV/0!</v>
      </c>
      <c r="BJ41" s="345"/>
      <c r="BK41" s="345" t="e">
        <f t="shared" si="37"/>
        <v>#DIV/0!</v>
      </c>
      <c r="BL41" s="345"/>
      <c r="BM41" s="345" t="e">
        <f t="shared" si="38"/>
        <v>#DIV/0!</v>
      </c>
      <c r="BN41" s="345"/>
      <c r="BO41" s="491"/>
    </row>
    <row r="42" spans="1:67">
      <c r="A42" s="491"/>
      <c r="B42" s="493" t="s">
        <v>939</v>
      </c>
      <c r="C42" s="490" t="s">
        <v>24</v>
      </c>
      <c r="D42" s="594">
        <f t="shared" ref="D42:P42" si="78">+D476</f>
        <v>0</v>
      </c>
      <c r="E42" s="594">
        <f t="shared" si="78"/>
        <v>0</v>
      </c>
      <c r="F42" s="594">
        <f t="shared" si="78"/>
        <v>0</v>
      </c>
      <c r="G42" s="480">
        <f t="shared" si="78"/>
        <v>0</v>
      </c>
      <c r="H42" s="480">
        <f t="shared" si="78"/>
        <v>0</v>
      </c>
      <c r="I42" s="480">
        <f t="shared" si="78"/>
        <v>0</v>
      </c>
      <c r="J42" s="480">
        <f t="shared" si="78"/>
        <v>0</v>
      </c>
      <c r="K42" s="480">
        <f t="shared" si="78"/>
        <v>0</v>
      </c>
      <c r="L42" s="480">
        <f t="shared" si="78"/>
        <v>0</v>
      </c>
      <c r="M42" s="480">
        <f t="shared" si="78"/>
        <v>0</v>
      </c>
      <c r="N42" s="480">
        <f t="shared" si="78"/>
        <v>0</v>
      </c>
      <c r="O42" s="480">
        <f t="shared" si="78"/>
        <v>0</v>
      </c>
      <c r="P42" s="480">
        <f t="shared" si="78"/>
        <v>0</v>
      </c>
      <c r="Q42" s="480">
        <f t="shared" si="76"/>
        <v>50</v>
      </c>
      <c r="R42" s="480">
        <f t="shared" si="76"/>
        <v>50</v>
      </c>
      <c r="S42" s="480">
        <f t="shared" si="76"/>
        <v>50</v>
      </c>
      <c r="T42" s="480">
        <f t="shared" si="76"/>
        <v>0</v>
      </c>
      <c r="U42" s="480">
        <f t="shared" si="76"/>
        <v>50</v>
      </c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480"/>
      <c r="AQ42" s="345" t="e">
        <f t="shared" si="27"/>
        <v>#DIV/0!</v>
      </c>
      <c r="AR42" s="345"/>
      <c r="AS42" s="345" t="e">
        <f t="shared" si="28"/>
        <v>#DIV/0!</v>
      </c>
      <c r="AT42" s="345"/>
      <c r="AU42" s="345" t="e">
        <f t="shared" si="29"/>
        <v>#DIV/0!</v>
      </c>
      <c r="AV42" s="345"/>
      <c r="AW42" s="345" t="e">
        <f t="shared" si="30"/>
        <v>#DIV/0!</v>
      </c>
      <c r="AX42" s="345"/>
      <c r="AY42" s="345" t="e">
        <f t="shared" si="31"/>
        <v>#DIV/0!</v>
      </c>
      <c r="AZ42" s="345"/>
      <c r="BA42" s="345" t="e">
        <f t="shared" si="32"/>
        <v>#DIV/0!</v>
      </c>
      <c r="BB42" s="345"/>
      <c r="BC42" s="345" t="e">
        <f t="shared" si="33"/>
        <v>#DIV/0!</v>
      </c>
      <c r="BD42" s="345"/>
      <c r="BE42" s="345" t="e">
        <f t="shared" si="34"/>
        <v>#DIV/0!</v>
      </c>
      <c r="BF42" s="345"/>
      <c r="BG42" s="345" t="e">
        <f t="shared" si="35"/>
        <v>#DIV/0!</v>
      </c>
      <c r="BH42" s="345"/>
      <c r="BI42" s="345" t="e">
        <f t="shared" si="36"/>
        <v>#DIV/0!</v>
      </c>
      <c r="BJ42" s="345"/>
      <c r="BK42" s="345" t="e">
        <f t="shared" si="37"/>
        <v>#DIV/0!</v>
      </c>
      <c r="BL42" s="345"/>
      <c r="BM42" s="345" t="e">
        <f t="shared" si="38"/>
        <v>#DIV/0!</v>
      </c>
      <c r="BN42" s="345"/>
      <c r="BO42" s="491"/>
    </row>
    <row r="43" spans="1:67">
      <c r="A43" s="488">
        <v>7</v>
      </c>
      <c r="B43" s="492" t="s">
        <v>60</v>
      </c>
      <c r="C43" s="490"/>
      <c r="D43" s="493"/>
      <c r="E43" s="493"/>
      <c r="F43" s="493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478"/>
      <c r="R43" s="371"/>
      <c r="S43" s="345"/>
      <c r="T43" s="371"/>
      <c r="U43" s="345"/>
      <c r="V43" s="371"/>
      <c r="W43" s="345"/>
      <c r="X43" s="371"/>
      <c r="Y43" s="345"/>
      <c r="Z43" s="371"/>
      <c r="AA43" s="345"/>
      <c r="AB43" s="371"/>
      <c r="AC43" s="345"/>
      <c r="AD43" s="371"/>
      <c r="AE43" s="345"/>
      <c r="AF43" s="371"/>
      <c r="AG43" s="345"/>
      <c r="AH43" s="371"/>
      <c r="AI43" s="345"/>
      <c r="AJ43" s="371"/>
      <c r="AK43" s="345"/>
      <c r="AL43" s="371"/>
      <c r="AM43" s="345"/>
      <c r="AN43" s="371"/>
      <c r="AO43" s="345"/>
      <c r="AP43" s="478"/>
      <c r="AQ43" s="345" t="str">
        <f t="shared" si="27"/>
        <v xml:space="preserve"> </v>
      </c>
      <c r="AR43" s="345"/>
      <c r="AS43" s="345" t="str">
        <f t="shared" si="28"/>
        <v xml:space="preserve"> </v>
      </c>
      <c r="AT43" s="345"/>
      <c r="AU43" s="345" t="str">
        <f t="shared" si="29"/>
        <v xml:space="preserve"> </v>
      </c>
      <c r="AV43" s="345"/>
      <c r="AW43" s="345" t="str">
        <f t="shared" si="30"/>
        <v xml:space="preserve"> </v>
      </c>
      <c r="AX43" s="345"/>
      <c r="AY43" s="345" t="str">
        <f t="shared" si="31"/>
        <v xml:space="preserve"> </v>
      </c>
      <c r="AZ43" s="345"/>
      <c r="BA43" s="345" t="str">
        <f t="shared" si="32"/>
        <v xml:space="preserve"> </v>
      </c>
      <c r="BB43" s="345"/>
      <c r="BC43" s="345" t="str">
        <f t="shared" si="33"/>
        <v xml:space="preserve"> </v>
      </c>
      <c r="BD43" s="345"/>
      <c r="BE43" s="345" t="str">
        <f t="shared" si="34"/>
        <v xml:space="preserve"> </v>
      </c>
      <c r="BF43" s="345"/>
      <c r="BG43" s="345" t="str">
        <f t="shared" si="35"/>
        <v xml:space="preserve"> </v>
      </c>
      <c r="BH43" s="345"/>
      <c r="BI43" s="345" t="str">
        <f t="shared" si="36"/>
        <v xml:space="preserve"> </v>
      </c>
      <c r="BJ43" s="345"/>
      <c r="BK43" s="345" t="str">
        <f t="shared" si="37"/>
        <v xml:space="preserve"> </v>
      </c>
      <c r="BL43" s="345"/>
      <c r="BM43" s="345" t="str">
        <f t="shared" si="38"/>
        <v xml:space="preserve"> </v>
      </c>
      <c r="BN43" s="345"/>
      <c r="BO43" s="491"/>
    </row>
    <row r="44" spans="1:67">
      <c r="A44" s="491"/>
      <c r="B44" s="493" t="s">
        <v>940</v>
      </c>
      <c r="C44" s="490" t="s">
        <v>61</v>
      </c>
      <c r="D44" s="476">
        <f t="shared" ref="D44:P44" si="79">+D387</f>
        <v>0</v>
      </c>
      <c r="E44" s="476">
        <f t="shared" si="79"/>
        <v>0</v>
      </c>
      <c r="F44" s="476">
        <f t="shared" si="79"/>
        <v>0</v>
      </c>
      <c r="G44" s="339">
        <f t="shared" si="79"/>
        <v>0</v>
      </c>
      <c r="H44" s="339">
        <f t="shared" si="79"/>
        <v>0</v>
      </c>
      <c r="I44" s="339">
        <f t="shared" si="79"/>
        <v>0</v>
      </c>
      <c r="J44" s="339">
        <f t="shared" si="79"/>
        <v>0</v>
      </c>
      <c r="K44" s="339">
        <f t="shared" si="79"/>
        <v>0</v>
      </c>
      <c r="L44" s="339">
        <f t="shared" si="79"/>
        <v>0</v>
      </c>
      <c r="M44" s="339">
        <f t="shared" si="79"/>
        <v>0</v>
      </c>
      <c r="N44" s="339">
        <f t="shared" si="79"/>
        <v>0</v>
      </c>
      <c r="O44" s="339">
        <f t="shared" si="79"/>
        <v>0</v>
      </c>
      <c r="P44" s="339">
        <f t="shared" si="79"/>
        <v>0</v>
      </c>
      <c r="Q44" s="339">
        <f>+Q387</f>
        <v>12</v>
      </c>
      <c r="R44" s="339">
        <f t="shared" ref="R44:U44" si="80">+R387</f>
        <v>12</v>
      </c>
      <c r="S44" s="339">
        <f t="shared" si="80"/>
        <v>12</v>
      </c>
      <c r="T44" s="339">
        <f t="shared" si="80"/>
        <v>0</v>
      </c>
      <c r="U44" s="339">
        <f t="shared" si="80"/>
        <v>12</v>
      </c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480">
        <f>+U44</f>
        <v>12</v>
      </c>
      <c r="AQ44" s="345" t="e">
        <f t="shared" si="27"/>
        <v>#DIV/0!</v>
      </c>
      <c r="AR44" s="345"/>
      <c r="AS44" s="345" t="e">
        <f t="shared" si="28"/>
        <v>#DIV/0!</v>
      </c>
      <c r="AT44" s="345"/>
      <c r="AU44" s="345" t="e">
        <f t="shared" si="29"/>
        <v>#DIV/0!</v>
      </c>
      <c r="AV44" s="345"/>
      <c r="AW44" s="345" t="e">
        <f t="shared" si="30"/>
        <v>#DIV/0!</v>
      </c>
      <c r="AX44" s="345"/>
      <c r="AY44" s="345" t="e">
        <f t="shared" si="31"/>
        <v>#DIV/0!</v>
      </c>
      <c r="AZ44" s="345"/>
      <c r="BA44" s="345" t="e">
        <f t="shared" si="32"/>
        <v>#DIV/0!</v>
      </c>
      <c r="BB44" s="345"/>
      <c r="BC44" s="345" t="e">
        <f t="shared" si="33"/>
        <v>#DIV/0!</v>
      </c>
      <c r="BD44" s="345"/>
      <c r="BE44" s="345" t="e">
        <f t="shared" si="34"/>
        <v>#DIV/0!</v>
      </c>
      <c r="BF44" s="345"/>
      <c r="BG44" s="345" t="e">
        <f t="shared" si="35"/>
        <v>#DIV/0!</v>
      </c>
      <c r="BH44" s="345"/>
      <c r="BI44" s="345" t="e">
        <f t="shared" si="36"/>
        <v>#DIV/0!</v>
      </c>
      <c r="BJ44" s="345"/>
      <c r="BK44" s="345" t="e">
        <f t="shared" si="37"/>
        <v>#DIV/0!</v>
      </c>
      <c r="BL44" s="345"/>
      <c r="BM44" s="345" t="e">
        <f t="shared" si="38"/>
        <v>#DIV/0!</v>
      </c>
      <c r="BN44" s="345"/>
      <c r="BO44" s="491"/>
    </row>
    <row r="45" spans="1:67">
      <c r="A45" s="491"/>
      <c r="B45" s="493" t="s">
        <v>941</v>
      </c>
      <c r="C45" s="490" t="s">
        <v>24</v>
      </c>
      <c r="D45" s="476">
        <f t="shared" ref="D45:P45" si="81">+D389</f>
        <v>0</v>
      </c>
      <c r="E45" s="476">
        <f t="shared" si="81"/>
        <v>0</v>
      </c>
      <c r="F45" s="476">
        <f t="shared" si="81"/>
        <v>0</v>
      </c>
      <c r="G45" s="339">
        <f t="shared" si="81"/>
        <v>0</v>
      </c>
      <c r="H45" s="339">
        <f t="shared" si="81"/>
        <v>0</v>
      </c>
      <c r="I45" s="339">
        <f t="shared" si="81"/>
        <v>0</v>
      </c>
      <c r="J45" s="339">
        <f t="shared" si="81"/>
        <v>0</v>
      </c>
      <c r="K45" s="339">
        <f t="shared" si="81"/>
        <v>0</v>
      </c>
      <c r="L45" s="339">
        <f t="shared" si="81"/>
        <v>0</v>
      </c>
      <c r="M45" s="339">
        <f t="shared" si="81"/>
        <v>0</v>
      </c>
      <c r="N45" s="339">
        <f t="shared" si="81"/>
        <v>0</v>
      </c>
      <c r="O45" s="339">
        <f t="shared" si="81"/>
        <v>0</v>
      </c>
      <c r="P45" s="339">
        <f t="shared" si="81"/>
        <v>0</v>
      </c>
      <c r="Q45" s="339">
        <f>+Q389</f>
        <v>100</v>
      </c>
      <c r="R45" s="339">
        <f t="shared" ref="R45:U45" si="82">+R389</f>
        <v>100</v>
      </c>
      <c r="S45" s="339">
        <f t="shared" si="82"/>
        <v>100</v>
      </c>
      <c r="T45" s="339">
        <f t="shared" si="82"/>
        <v>0</v>
      </c>
      <c r="U45" s="339">
        <f t="shared" si="82"/>
        <v>100</v>
      </c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480"/>
      <c r="AQ45" s="345" t="e">
        <f t="shared" si="27"/>
        <v>#DIV/0!</v>
      </c>
      <c r="AR45" s="345"/>
      <c r="AS45" s="345" t="e">
        <f t="shared" si="28"/>
        <v>#DIV/0!</v>
      </c>
      <c r="AT45" s="345"/>
      <c r="AU45" s="345" t="e">
        <f t="shared" si="29"/>
        <v>#DIV/0!</v>
      </c>
      <c r="AV45" s="345"/>
      <c r="AW45" s="345" t="e">
        <f t="shared" si="30"/>
        <v>#DIV/0!</v>
      </c>
      <c r="AX45" s="345"/>
      <c r="AY45" s="345" t="e">
        <f t="shared" si="31"/>
        <v>#DIV/0!</v>
      </c>
      <c r="AZ45" s="345"/>
      <c r="BA45" s="345" t="e">
        <f t="shared" si="32"/>
        <v>#DIV/0!</v>
      </c>
      <c r="BB45" s="345"/>
      <c r="BC45" s="345" t="e">
        <f t="shared" si="33"/>
        <v>#DIV/0!</v>
      </c>
      <c r="BD45" s="345"/>
      <c r="BE45" s="345" t="e">
        <f t="shared" si="34"/>
        <v>#DIV/0!</v>
      </c>
      <c r="BF45" s="345"/>
      <c r="BG45" s="345" t="e">
        <f t="shared" si="35"/>
        <v>#DIV/0!</v>
      </c>
      <c r="BH45" s="345"/>
      <c r="BI45" s="345" t="e">
        <f t="shared" si="36"/>
        <v>#DIV/0!</v>
      </c>
      <c r="BJ45" s="345"/>
      <c r="BK45" s="345" t="e">
        <f t="shared" si="37"/>
        <v>#DIV/0!</v>
      </c>
      <c r="BL45" s="345"/>
      <c r="BM45" s="345" t="e">
        <f t="shared" si="38"/>
        <v>#DIV/0!</v>
      </c>
      <c r="BN45" s="345"/>
      <c r="BO45" s="491"/>
    </row>
    <row r="46" spans="1:67">
      <c r="A46" s="491"/>
      <c r="B46" s="493" t="s">
        <v>942</v>
      </c>
      <c r="C46" s="490" t="s">
        <v>421</v>
      </c>
      <c r="D46" s="594">
        <f t="shared" ref="D46:P46" si="83">+D379</f>
        <v>0</v>
      </c>
      <c r="E46" s="594">
        <f t="shared" si="83"/>
        <v>4.79</v>
      </c>
      <c r="F46" s="594">
        <f t="shared" si="83"/>
        <v>0</v>
      </c>
      <c r="G46" s="480">
        <f t="shared" si="83"/>
        <v>0</v>
      </c>
      <c r="H46" s="480">
        <f t="shared" si="83"/>
        <v>0</v>
      </c>
      <c r="I46" s="480">
        <f t="shared" si="83"/>
        <v>0</v>
      </c>
      <c r="J46" s="480">
        <f t="shared" si="83"/>
        <v>0</v>
      </c>
      <c r="K46" s="480">
        <f t="shared" si="83"/>
        <v>0</v>
      </c>
      <c r="L46" s="480">
        <f t="shared" si="83"/>
        <v>0</v>
      </c>
      <c r="M46" s="480">
        <f t="shared" si="83"/>
        <v>0</v>
      </c>
      <c r="N46" s="480">
        <f t="shared" si="83"/>
        <v>0</v>
      </c>
      <c r="O46" s="480">
        <f t="shared" si="83"/>
        <v>0</v>
      </c>
      <c r="P46" s="480">
        <f t="shared" si="83"/>
        <v>0</v>
      </c>
      <c r="Q46" s="560">
        <f>+Q379</f>
        <v>5.86</v>
      </c>
      <c r="R46" s="480">
        <f t="shared" ref="R46:U46" si="84">+R379</f>
        <v>0</v>
      </c>
      <c r="S46" s="480">
        <f t="shared" si="84"/>
        <v>0</v>
      </c>
      <c r="T46" s="480">
        <f t="shared" si="84"/>
        <v>0</v>
      </c>
      <c r="U46" s="480">
        <f t="shared" si="84"/>
        <v>0</v>
      </c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5"/>
      <c r="AI46" s="345"/>
      <c r="AJ46" s="345"/>
      <c r="AK46" s="345"/>
      <c r="AL46" s="345"/>
      <c r="AM46" s="345"/>
      <c r="AN46" s="345"/>
      <c r="AO46" s="345"/>
      <c r="AP46" s="480"/>
      <c r="AQ46" s="345" t="e">
        <f t="shared" si="27"/>
        <v>#DIV/0!</v>
      </c>
      <c r="AR46" s="345"/>
      <c r="AS46" s="345">
        <f t="shared" si="28"/>
        <v>0</v>
      </c>
      <c r="AT46" s="345"/>
      <c r="AU46" s="345" t="e">
        <f t="shared" si="29"/>
        <v>#DIV/0!</v>
      </c>
      <c r="AV46" s="345"/>
      <c r="AW46" s="345" t="e">
        <f t="shared" si="30"/>
        <v>#DIV/0!</v>
      </c>
      <c r="AX46" s="345"/>
      <c r="AY46" s="345" t="e">
        <f t="shared" si="31"/>
        <v>#DIV/0!</v>
      </c>
      <c r="AZ46" s="345"/>
      <c r="BA46" s="345" t="e">
        <f t="shared" si="32"/>
        <v>#DIV/0!</v>
      </c>
      <c r="BB46" s="345"/>
      <c r="BC46" s="345" t="e">
        <f t="shared" si="33"/>
        <v>#DIV/0!</v>
      </c>
      <c r="BD46" s="345"/>
      <c r="BE46" s="345" t="e">
        <f t="shared" si="34"/>
        <v>#DIV/0!</v>
      </c>
      <c r="BF46" s="345"/>
      <c r="BG46" s="345" t="e">
        <f t="shared" si="35"/>
        <v>#DIV/0!</v>
      </c>
      <c r="BH46" s="345"/>
      <c r="BI46" s="345" t="e">
        <f t="shared" si="36"/>
        <v>#DIV/0!</v>
      </c>
      <c r="BJ46" s="345"/>
      <c r="BK46" s="345" t="e">
        <f t="shared" si="37"/>
        <v>#DIV/0!</v>
      </c>
      <c r="BL46" s="345"/>
      <c r="BM46" s="345" t="e">
        <f t="shared" si="38"/>
        <v>#DIV/0!</v>
      </c>
      <c r="BN46" s="345"/>
      <c r="BO46" s="491"/>
    </row>
    <row r="47" spans="1:67">
      <c r="A47" s="491"/>
      <c r="B47" s="493" t="s">
        <v>850</v>
      </c>
      <c r="C47" s="490" t="s">
        <v>57</v>
      </c>
      <c r="D47" s="594">
        <f t="shared" ref="D47:P47" si="85">+D353</f>
        <v>0</v>
      </c>
      <c r="E47" s="594">
        <f t="shared" si="85"/>
        <v>0</v>
      </c>
      <c r="F47" s="594">
        <f t="shared" si="85"/>
        <v>0</v>
      </c>
      <c r="G47" s="480">
        <f t="shared" si="85"/>
        <v>0</v>
      </c>
      <c r="H47" s="480">
        <f t="shared" si="85"/>
        <v>0</v>
      </c>
      <c r="I47" s="480">
        <f t="shared" si="85"/>
        <v>0</v>
      </c>
      <c r="J47" s="480">
        <f t="shared" si="85"/>
        <v>0</v>
      </c>
      <c r="K47" s="480">
        <f t="shared" si="85"/>
        <v>0</v>
      </c>
      <c r="L47" s="480">
        <f t="shared" si="85"/>
        <v>0</v>
      </c>
      <c r="M47" s="480">
        <f t="shared" si="85"/>
        <v>0</v>
      </c>
      <c r="N47" s="480">
        <f t="shared" si="85"/>
        <v>0</v>
      </c>
      <c r="O47" s="480">
        <f t="shared" si="85"/>
        <v>0</v>
      </c>
      <c r="P47" s="480">
        <f t="shared" si="85"/>
        <v>0</v>
      </c>
      <c r="Q47" s="480">
        <f>+Q353</f>
        <v>13.89</v>
      </c>
      <c r="R47" s="480">
        <f t="shared" ref="R47:U47" si="86">+R353</f>
        <v>0</v>
      </c>
      <c r="S47" s="480">
        <f t="shared" si="86"/>
        <v>0</v>
      </c>
      <c r="T47" s="480">
        <f t="shared" si="86"/>
        <v>0</v>
      </c>
      <c r="U47" s="480">
        <f t="shared" si="86"/>
        <v>0</v>
      </c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480"/>
      <c r="AQ47" s="345" t="e">
        <f t="shared" si="27"/>
        <v>#DIV/0!</v>
      </c>
      <c r="AR47" s="345"/>
      <c r="AS47" s="345" t="e">
        <f t="shared" si="28"/>
        <v>#DIV/0!</v>
      </c>
      <c r="AT47" s="345"/>
      <c r="AU47" s="345" t="e">
        <f t="shared" si="29"/>
        <v>#DIV/0!</v>
      </c>
      <c r="AV47" s="345"/>
      <c r="AW47" s="345" t="e">
        <f t="shared" si="30"/>
        <v>#DIV/0!</v>
      </c>
      <c r="AX47" s="345"/>
      <c r="AY47" s="345" t="e">
        <f t="shared" si="31"/>
        <v>#DIV/0!</v>
      </c>
      <c r="AZ47" s="345"/>
      <c r="BA47" s="345" t="e">
        <f t="shared" si="32"/>
        <v>#DIV/0!</v>
      </c>
      <c r="BB47" s="345"/>
      <c r="BC47" s="345" t="e">
        <f t="shared" si="33"/>
        <v>#DIV/0!</v>
      </c>
      <c r="BD47" s="345"/>
      <c r="BE47" s="345" t="e">
        <f t="shared" si="34"/>
        <v>#DIV/0!</v>
      </c>
      <c r="BF47" s="345"/>
      <c r="BG47" s="345" t="e">
        <f t="shared" si="35"/>
        <v>#DIV/0!</v>
      </c>
      <c r="BH47" s="345"/>
      <c r="BI47" s="345" t="e">
        <f t="shared" si="36"/>
        <v>#DIV/0!</v>
      </c>
      <c r="BJ47" s="345"/>
      <c r="BK47" s="345" t="e">
        <f t="shared" si="37"/>
        <v>#DIV/0!</v>
      </c>
      <c r="BL47" s="345"/>
      <c r="BM47" s="345" t="e">
        <f t="shared" si="38"/>
        <v>#DIV/0!</v>
      </c>
      <c r="BN47" s="345"/>
      <c r="BO47" s="491"/>
    </row>
    <row r="48" spans="1:67">
      <c r="A48" s="491"/>
      <c r="B48" s="493" t="s">
        <v>851</v>
      </c>
      <c r="C48" s="490" t="s">
        <v>57</v>
      </c>
      <c r="D48" s="594">
        <f t="shared" ref="D48:P48" si="87">+D352</f>
        <v>0</v>
      </c>
      <c r="E48" s="594">
        <f t="shared" si="87"/>
        <v>0</v>
      </c>
      <c r="F48" s="594">
        <f t="shared" si="87"/>
        <v>0</v>
      </c>
      <c r="G48" s="480">
        <f t="shared" si="87"/>
        <v>0</v>
      </c>
      <c r="H48" s="480">
        <f t="shared" si="87"/>
        <v>0</v>
      </c>
      <c r="I48" s="480">
        <f t="shared" si="87"/>
        <v>0</v>
      </c>
      <c r="J48" s="480">
        <f t="shared" si="87"/>
        <v>0</v>
      </c>
      <c r="K48" s="480">
        <f t="shared" si="87"/>
        <v>0</v>
      </c>
      <c r="L48" s="480">
        <f t="shared" si="87"/>
        <v>0</v>
      </c>
      <c r="M48" s="480">
        <f t="shared" si="87"/>
        <v>0</v>
      </c>
      <c r="N48" s="480">
        <f t="shared" si="87"/>
        <v>0</v>
      </c>
      <c r="O48" s="480">
        <f t="shared" si="87"/>
        <v>0</v>
      </c>
      <c r="P48" s="480">
        <f t="shared" si="87"/>
        <v>0</v>
      </c>
      <c r="Q48" s="480">
        <f>+Q352</f>
        <v>0.5</v>
      </c>
      <c r="R48" s="480">
        <f t="shared" ref="R48:U48" si="88">+R352</f>
        <v>0</v>
      </c>
      <c r="S48" s="480">
        <f t="shared" si="88"/>
        <v>0</v>
      </c>
      <c r="T48" s="480">
        <f t="shared" si="88"/>
        <v>0</v>
      </c>
      <c r="U48" s="480">
        <f t="shared" si="88"/>
        <v>0</v>
      </c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480"/>
      <c r="AQ48" s="345" t="e">
        <f t="shared" si="27"/>
        <v>#DIV/0!</v>
      </c>
      <c r="AR48" s="345"/>
      <c r="AS48" s="345" t="e">
        <f t="shared" si="28"/>
        <v>#DIV/0!</v>
      </c>
      <c r="AT48" s="345"/>
      <c r="AU48" s="345" t="e">
        <f t="shared" si="29"/>
        <v>#DIV/0!</v>
      </c>
      <c r="AV48" s="345"/>
      <c r="AW48" s="345" t="e">
        <f t="shared" si="30"/>
        <v>#DIV/0!</v>
      </c>
      <c r="AX48" s="345"/>
      <c r="AY48" s="345" t="e">
        <f t="shared" si="31"/>
        <v>#DIV/0!</v>
      </c>
      <c r="AZ48" s="345"/>
      <c r="BA48" s="345" t="e">
        <f t="shared" si="32"/>
        <v>#DIV/0!</v>
      </c>
      <c r="BB48" s="345"/>
      <c r="BC48" s="345" t="e">
        <f t="shared" si="33"/>
        <v>#DIV/0!</v>
      </c>
      <c r="BD48" s="345"/>
      <c r="BE48" s="345" t="e">
        <f t="shared" si="34"/>
        <v>#DIV/0!</v>
      </c>
      <c r="BF48" s="345"/>
      <c r="BG48" s="345" t="e">
        <f t="shared" si="35"/>
        <v>#DIV/0!</v>
      </c>
      <c r="BH48" s="345"/>
      <c r="BI48" s="345" t="e">
        <f t="shared" si="36"/>
        <v>#DIV/0!</v>
      </c>
      <c r="BJ48" s="345"/>
      <c r="BK48" s="345" t="e">
        <f t="shared" si="37"/>
        <v>#DIV/0!</v>
      </c>
      <c r="BL48" s="345"/>
      <c r="BM48" s="345" t="e">
        <f t="shared" si="38"/>
        <v>#DIV/0!</v>
      </c>
      <c r="BN48" s="345"/>
      <c r="BO48" s="491"/>
    </row>
    <row r="49" spans="1:71">
      <c r="A49" s="491"/>
      <c r="B49" s="493" t="s">
        <v>943</v>
      </c>
      <c r="C49" s="490" t="s">
        <v>24</v>
      </c>
      <c r="D49" s="594">
        <f t="shared" ref="D49:P49" si="89">+D392</f>
        <v>0</v>
      </c>
      <c r="E49" s="594">
        <f t="shared" si="89"/>
        <v>0</v>
      </c>
      <c r="F49" s="594">
        <f t="shared" si="89"/>
        <v>0</v>
      </c>
      <c r="G49" s="480">
        <f t="shared" si="89"/>
        <v>0</v>
      </c>
      <c r="H49" s="480">
        <f t="shared" si="89"/>
        <v>0</v>
      </c>
      <c r="I49" s="480">
        <f t="shared" si="89"/>
        <v>0</v>
      </c>
      <c r="J49" s="480">
        <f t="shared" si="89"/>
        <v>0</v>
      </c>
      <c r="K49" s="480">
        <f t="shared" si="89"/>
        <v>0</v>
      </c>
      <c r="L49" s="480">
        <f t="shared" si="89"/>
        <v>0</v>
      </c>
      <c r="M49" s="480">
        <f t="shared" si="89"/>
        <v>0</v>
      </c>
      <c r="N49" s="480">
        <f t="shared" si="89"/>
        <v>0</v>
      </c>
      <c r="O49" s="480">
        <f t="shared" si="89"/>
        <v>0</v>
      </c>
      <c r="P49" s="480">
        <f t="shared" si="89"/>
        <v>0</v>
      </c>
      <c r="Q49" s="480">
        <f>+Q392</f>
        <v>18</v>
      </c>
      <c r="R49" s="480">
        <f t="shared" ref="R49:U49" si="90">+R392</f>
        <v>0</v>
      </c>
      <c r="S49" s="480">
        <f t="shared" si="90"/>
        <v>0</v>
      </c>
      <c r="T49" s="480">
        <f t="shared" si="90"/>
        <v>0</v>
      </c>
      <c r="U49" s="480">
        <f t="shared" si="90"/>
        <v>0</v>
      </c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  <c r="AL49" s="345"/>
      <c r="AM49" s="345"/>
      <c r="AN49" s="345"/>
      <c r="AO49" s="345"/>
      <c r="AP49" s="480"/>
      <c r="AQ49" s="345" t="e">
        <f t="shared" si="27"/>
        <v>#DIV/0!</v>
      </c>
      <c r="AR49" s="345"/>
      <c r="AS49" s="345" t="e">
        <f t="shared" si="28"/>
        <v>#DIV/0!</v>
      </c>
      <c r="AT49" s="345"/>
      <c r="AU49" s="345" t="e">
        <f t="shared" si="29"/>
        <v>#DIV/0!</v>
      </c>
      <c r="AV49" s="345"/>
      <c r="AW49" s="345" t="e">
        <f t="shared" si="30"/>
        <v>#DIV/0!</v>
      </c>
      <c r="AX49" s="345"/>
      <c r="AY49" s="345" t="e">
        <f t="shared" si="31"/>
        <v>#DIV/0!</v>
      </c>
      <c r="AZ49" s="345"/>
      <c r="BA49" s="345" t="e">
        <f t="shared" si="32"/>
        <v>#DIV/0!</v>
      </c>
      <c r="BB49" s="345"/>
      <c r="BC49" s="345" t="e">
        <f t="shared" si="33"/>
        <v>#DIV/0!</v>
      </c>
      <c r="BD49" s="345"/>
      <c r="BE49" s="345" t="e">
        <f t="shared" si="34"/>
        <v>#DIV/0!</v>
      </c>
      <c r="BF49" s="345"/>
      <c r="BG49" s="345" t="e">
        <f t="shared" si="35"/>
        <v>#DIV/0!</v>
      </c>
      <c r="BH49" s="345"/>
      <c r="BI49" s="345" t="e">
        <f t="shared" si="36"/>
        <v>#DIV/0!</v>
      </c>
      <c r="BJ49" s="345"/>
      <c r="BK49" s="345" t="e">
        <f t="shared" si="37"/>
        <v>#DIV/0!</v>
      </c>
      <c r="BL49" s="345"/>
      <c r="BM49" s="345" t="e">
        <f t="shared" si="38"/>
        <v>#DIV/0!</v>
      </c>
      <c r="BN49" s="345"/>
      <c r="BO49" s="491"/>
    </row>
    <row r="50" spans="1:71">
      <c r="A50" s="491"/>
      <c r="B50" s="493" t="s">
        <v>944</v>
      </c>
      <c r="C50" s="490" t="s">
        <v>24</v>
      </c>
      <c r="D50" s="594">
        <f t="shared" ref="D50:P50" si="91">+D393</f>
        <v>0</v>
      </c>
      <c r="E50" s="594">
        <f t="shared" si="91"/>
        <v>54.4</v>
      </c>
      <c r="F50" s="594">
        <f t="shared" si="91"/>
        <v>0</v>
      </c>
      <c r="G50" s="480">
        <f t="shared" si="91"/>
        <v>0</v>
      </c>
      <c r="H50" s="480">
        <f t="shared" si="91"/>
        <v>0</v>
      </c>
      <c r="I50" s="480">
        <f t="shared" si="91"/>
        <v>0</v>
      </c>
      <c r="J50" s="480">
        <f t="shared" si="91"/>
        <v>0</v>
      </c>
      <c r="K50" s="480">
        <f t="shared" si="91"/>
        <v>0</v>
      </c>
      <c r="L50" s="480">
        <f t="shared" si="91"/>
        <v>0</v>
      </c>
      <c r="M50" s="480">
        <f t="shared" si="91"/>
        <v>0</v>
      </c>
      <c r="N50" s="480">
        <f t="shared" si="91"/>
        <v>0</v>
      </c>
      <c r="O50" s="480">
        <f t="shared" si="91"/>
        <v>0</v>
      </c>
      <c r="P50" s="480">
        <f t="shared" si="91"/>
        <v>0</v>
      </c>
      <c r="Q50" s="480">
        <f>+Q393</f>
        <v>96.3</v>
      </c>
      <c r="R50" s="480">
        <f t="shared" ref="R50:U50" si="92">+R393</f>
        <v>0</v>
      </c>
      <c r="S50" s="480">
        <f t="shared" si="92"/>
        <v>0</v>
      </c>
      <c r="T50" s="480">
        <f t="shared" si="92"/>
        <v>0</v>
      </c>
      <c r="U50" s="480">
        <f t="shared" si="92"/>
        <v>0</v>
      </c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480"/>
      <c r="AQ50" s="345" t="e">
        <f t="shared" si="27"/>
        <v>#DIV/0!</v>
      </c>
      <c r="AR50" s="345"/>
      <c r="AS50" s="345">
        <f t="shared" si="28"/>
        <v>0</v>
      </c>
      <c r="AT50" s="345"/>
      <c r="AU50" s="345" t="e">
        <f t="shared" si="29"/>
        <v>#DIV/0!</v>
      </c>
      <c r="AV50" s="345"/>
      <c r="AW50" s="345" t="e">
        <f t="shared" si="30"/>
        <v>#DIV/0!</v>
      </c>
      <c r="AX50" s="345"/>
      <c r="AY50" s="345" t="e">
        <f t="shared" si="31"/>
        <v>#DIV/0!</v>
      </c>
      <c r="AZ50" s="345"/>
      <c r="BA50" s="345" t="e">
        <f t="shared" si="32"/>
        <v>#DIV/0!</v>
      </c>
      <c r="BB50" s="345"/>
      <c r="BC50" s="345" t="e">
        <f t="shared" si="33"/>
        <v>#DIV/0!</v>
      </c>
      <c r="BD50" s="345"/>
      <c r="BE50" s="345" t="e">
        <f t="shared" si="34"/>
        <v>#DIV/0!</v>
      </c>
      <c r="BF50" s="345"/>
      <c r="BG50" s="345" t="e">
        <f t="shared" si="35"/>
        <v>#DIV/0!</v>
      </c>
      <c r="BH50" s="345"/>
      <c r="BI50" s="345" t="e">
        <f t="shared" si="36"/>
        <v>#DIV/0!</v>
      </c>
      <c r="BJ50" s="345"/>
      <c r="BK50" s="345" t="e">
        <f t="shared" si="37"/>
        <v>#DIV/0!</v>
      </c>
      <c r="BL50" s="345"/>
      <c r="BM50" s="345" t="e">
        <f t="shared" si="38"/>
        <v>#DIV/0!</v>
      </c>
      <c r="BN50" s="345"/>
      <c r="BO50" s="491"/>
    </row>
    <row r="51" spans="1:71">
      <c r="A51" s="488">
        <v>8</v>
      </c>
      <c r="B51" s="492" t="s">
        <v>945</v>
      </c>
      <c r="C51" s="490"/>
      <c r="D51" s="493"/>
      <c r="E51" s="493"/>
      <c r="F51" s="493"/>
      <c r="G51" s="490"/>
      <c r="H51" s="490"/>
      <c r="I51" s="490"/>
      <c r="J51" s="490"/>
      <c r="K51" s="490"/>
      <c r="L51" s="490"/>
      <c r="M51" s="490"/>
      <c r="N51" s="490"/>
      <c r="O51" s="490"/>
      <c r="P51" s="490"/>
      <c r="Q51" s="478"/>
      <c r="R51" s="371"/>
      <c r="S51" s="345"/>
      <c r="T51" s="371"/>
      <c r="U51" s="345"/>
      <c r="V51" s="371"/>
      <c r="W51" s="345"/>
      <c r="X51" s="371"/>
      <c r="Y51" s="345"/>
      <c r="Z51" s="371"/>
      <c r="AA51" s="345"/>
      <c r="AB51" s="371"/>
      <c r="AC51" s="345"/>
      <c r="AD51" s="371"/>
      <c r="AE51" s="345"/>
      <c r="AF51" s="371"/>
      <c r="AG51" s="345"/>
      <c r="AH51" s="371"/>
      <c r="AI51" s="345"/>
      <c r="AJ51" s="371"/>
      <c r="AK51" s="345"/>
      <c r="AL51" s="371"/>
      <c r="AM51" s="345"/>
      <c r="AN51" s="371"/>
      <c r="AO51" s="345"/>
      <c r="AP51" s="478"/>
      <c r="AQ51" s="345" t="str">
        <f t="shared" si="27"/>
        <v xml:space="preserve"> </v>
      </c>
      <c r="AR51" s="345"/>
      <c r="AS51" s="345" t="str">
        <f t="shared" si="28"/>
        <v xml:space="preserve"> </v>
      </c>
      <c r="AT51" s="345"/>
      <c r="AU51" s="345" t="str">
        <f t="shared" si="29"/>
        <v xml:space="preserve"> </v>
      </c>
      <c r="AV51" s="345"/>
      <c r="AW51" s="345" t="str">
        <f t="shared" si="30"/>
        <v xml:space="preserve"> </v>
      </c>
      <c r="AX51" s="345"/>
      <c r="AY51" s="345" t="str">
        <f t="shared" si="31"/>
        <v xml:space="preserve"> </v>
      </c>
      <c r="AZ51" s="345"/>
      <c r="BA51" s="345" t="str">
        <f t="shared" si="32"/>
        <v xml:space="preserve"> </v>
      </c>
      <c r="BB51" s="345"/>
      <c r="BC51" s="345" t="str">
        <f t="shared" si="33"/>
        <v xml:space="preserve"> </v>
      </c>
      <c r="BD51" s="345"/>
      <c r="BE51" s="345" t="str">
        <f t="shared" si="34"/>
        <v xml:space="preserve"> </v>
      </c>
      <c r="BF51" s="345"/>
      <c r="BG51" s="345" t="str">
        <f t="shared" si="35"/>
        <v xml:space="preserve"> </v>
      </c>
      <c r="BH51" s="345"/>
      <c r="BI51" s="345" t="str">
        <f t="shared" si="36"/>
        <v xml:space="preserve"> </v>
      </c>
      <c r="BJ51" s="345"/>
      <c r="BK51" s="345" t="str">
        <f t="shared" si="37"/>
        <v xml:space="preserve"> </v>
      </c>
      <c r="BL51" s="345"/>
      <c r="BM51" s="345" t="str">
        <f t="shared" si="38"/>
        <v xml:space="preserve"> </v>
      </c>
      <c r="BN51" s="345"/>
      <c r="BO51" s="491"/>
    </row>
    <row r="52" spans="1:71">
      <c r="A52" s="491"/>
      <c r="B52" s="493" t="s">
        <v>946</v>
      </c>
      <c r="C52" s="490" t="s">
        <v>24</v>
      </c>
      <c r="D52" s="594">
        <f t="shared" ref="D52:P52" si="93">+D272</f>
        <v>0</v>
      </c>
      <c r="E52" s="594">
        <f t="shared" si="93"/>
        <v>0</v>
      </c>
      <c r="F52" s="594">
        <f t="shared" si="93"/>
        <v>0</v>
      </c>
      <c r="G52" s="480">
        <f t="shared" si="93"/>
        <v>0</v>
      </c>
      <c r="H52" s="480">
        <f t="shared" si="93"/>
        <v>0</v>
      </c>
      <c r="I52" s="480">
        <f t="shared" si="93"/>
        <v>0</v>
      </c>
      <c r="J52" s="480">
        <f t="shared" si="93"/>
        <v>0</v>
      </c>
      <c r="K52" s="480">
        <f t="shared" si="93"/>
        <v>0</v>
      </c>
      <c r="L52" s="480">
        <f t="shared" si="93"/>
        <v>0</v>
      </c>
      <c r="M52" s="480">
        <f t="shared" si="93"/>
        <v>0</v>
      </c>
      <c r="N52" s="480">
        <f t="shared" si="93"/>
        <v>0</v>
      </c>
      <c r="O52" s="480">
        <f t="shared" si="93"/>
        <v>0</v>
      </c>
      <c r="P52" s="480">
        <f t="shared" si="93"/>
        <v>0</v>
      </c>
      <c r="Q52" s="480">
        <f>+Q272</f>
        <v>4</v>
      </c>
      <c r="R52" s="480">
        <f t="shared" ref="R52:U52" si="94">+R272</f>
        <v>0</v>
      </c>
      <c r="S52" s="480">
        <f t="shared" si="94"/>
        <v>0</v>
      </c>
      <c r="T52" s="480">
        <f t="shared" si="94"/>
        <v>0</v>
      </c>
      <c r="U52" s="480">
        <f t="shared" si="94"/>
        <v>0</v>
      </c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480"/>
      <c r="AQ52" s="345" t="e">
        <f t="shared" si="27"/>
        <v>#DIV/0!</v>
      </c>
      <c r="AR52" s="345"/>
      <c r="AS52" s="345" t="e">
        <f t="shared" si="28"/>
        <v>#DIV/0!</v>
      </c>
      <c r="AT52" s="345"/>
      <c r="AU52" s="345" t="e">
        <f t="shared" si="29"/>
        <v>#DIV/0!</v>
      </c>
      <c r="AV52" s="345"/>
      <c r="AW52" s="345" t="e">
        <f t="shared" si="30"/>
        <v>#DIV/0!</v>
      </c>
      <c r="AX52" s="345"/>
      <c r="AY52" s="345" t="e">
        <f t="shared" si="31"/>
        <v>#DIV/0!</v>
      </c>
      <c r="AZ52" s="345"/>
      <c r="BA52" s="345" t="e">
        <f t="shared" si="32"/>
        <v>#DIV/0!</v>
      </c>
      <c r="BB52" s="345"/>
      <c r="BC52" s="345" t="e">
        <f t="shared" si="33"/>
        <v>#DIV/0!</v>
      </c>
      <c r="BD52" s="345"/>
      <c r="BE52" s="345" t="e">
        <f t="shared" si="34"/>
        <v>#DIV/0!</v>
      </c>
      <c r="BF52" s="345"/>
      <c r="BG52" s="345" t="e">
        <f t="shared" si="35"/>
        <v>#DIV/0!</v>
      </c>
      <c r="BH52" s="345"/>
      <c r="BI52" s="345" t="e">
        <f t="shared" si="36"/>
        <v>#DIV/0!</v>
      </c>
      <c r="BJ52" s="345"/>
      <c r="BK52" s="345" t="e">
        <f t="shared" si="37"/>
        <v>#DIV/0!</v>
      </c>
      <c r="BL52" s="345"/>
      <c r="BM52" s="345" t="e">
        <f t="shared" si="38"/>
        <v>#DIV/0!</v>
      </c>
      <c r="BN52" s="345"/>
      <c r="BO52" s="491"/>
    </row>
    <row r="53" spans="1:71">
      <c r="A53" s="491"/>
      <c r="B53" s="493" t="s">
        <v>947</v>
      </c>
      <c r="C53" s="490" t="s">
        <v>55</v>
      </c>
      <c r="D53" s="594">
        <f t="shared" ref="D53:P53" si="95">+D314</f>
        <v>0</v>
      </c>
      <c r="E53" s="594">
        <f t="shared" si="95"/>
        <v>0</v>
      </c>
      <c r="F53" s="594">
        <f t="shared" si="95"/>
        <v>0</v>
      </c>
      <c r="G53" s="480">
        <f t="shared" si="95"/>
        <v>0</v>
      </c>
      <c r="H53" s="480">
        <f t="shared" si="95"/>
        <v>0</v>
      </c>
      <c r="I53" s="480">
        <f t="shared" si="95"/>
        <v>0</v>
      </c>
      <c r="J53" s="480">
        <f t="shared" si="95"/>
        <v>0</v>
      </c>
      <c r="K53" s="480">
        <f t="shared" si="95"/>
        <v>0</v>
      </c>
      <c r="L53" s="480">
        <f t="shared" si="95"/>
        <v>0</v>
      </c>
      <c r="M53" s="480">
        <f t="shared" si="95"/>
        <v>0</v>
      </c>
      <c r="N53" s="480">
        <f t="shared" si="95"/>
        <v>0</v>
      </c>
      <c r="O53" s="480">
        <f t="shared" si="95"/>
        <v>0</v>
      </c>
      <c r="P53" s="480">
        <f t="shared" si="95"/>
        <v>0</v>
      </c>
      <c r="Q53" s="339">
        <f>+Q314</f>
        <v>1000</v>
      </c>
      <c r="R53" s="480">
        <f t="shared" ref="R53:U53" si="96">+R314</f>
        <v>0</v>
      </c>
      <c r="S53" s="480">
        <f t="shared" si="96"/>
        <v>0</v>
      </c>
      <c r="T53" s="480">
        <f t="shared" si="96"/>
        <v>0</v>
      </c>
      <c r="U53" s="480">
        <f t="shared" si="96"/>
        <v>0</v>
      </c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480"/>
      <c r="AQ53" s="345" t="e">
        <f t="shared" si="27"/>
        <v>#DIV/0!</v>
      </c>
      <c r="AR53" s="345"/>
      <c r="AS53" s="345" t="e">
        <f t="shared" si="28"/>
        <v>#DIV/0!</v>
      </c>
      <c r="AT53" s="345"/>
      <c r="AU53" s="345" t="e">
        <f t="shared" si="29"/>
        <v>#DIV/0!</v>
      </c>
      <c r="AV53" s="345"/>
      <c r="AW53" s="345" t="e">
        <f t="shared" si="30"/>
        <v>#DIV/0!</v>
      </c>
      <c r="AX53" s="345"/>
      <c r="AY53" s="345" t="e">
        <f t="shared" si="31"/>
        <v>#DIV/0!</v>
      </c>
      <c r="AZ53" s="345"/>
      <c r="BA53" s="345" t="e">
        <f t="shared" si="32"/>
        <v>#DIV/0!</v>
      </c>
      <c r="BB53" s="345"/>
      <c r="BC53" s="345" t="e">
        <f t="shared" si="33"/>
        <v>#DIV/0!</v>
      </c>
      <c r="BD53" s="345"/>
      <c r="BE53" s="345" t="e">
        <f t="shared" si="34"/>
        <v>#DIV/0!</v>
      </c>
      <c r="BF53" s="345"/>
      <c r="BG53" s="345" t="e">
        <f t="shared" si="35"/>
        <v>#DIV/0!</v>
      </c>
      <c r="BH53" s="345"/>
      <c r="BI53" s="345" t="e">
        <f t="shared" si="36"/>
        <v>#DIV/0!</v>
      </c>
      <c r="BJ53" s="345"/>
      <c r="BK53" s="345" t="e">
        <f t="shared" si="37"/>
        <v>#DIV/0!</v>
      </c>
      <c r="BL53" s="345"/>
      <c r="BM53" s="345" t="e">
        <f t="shared" si="38"/>
        <v>#DIV/0!</v>
      </c>
      <c r="BN53" s="345"/>
      <c r="BO53" s="491"/>
    </row>
    <row r="54" spans="1:71">
      <c r="A54" s="491"/>
      <c r="B54" s="493" t="s">
        <v>948</v>
      </c>
      <c r="C54" s="490" t="s">
        <v>24</v>
      </c>
      <c r="D54" s="592">
        <f t="shared" ref="D54:P54" si="97">+D307</f>
        <v>0</v>
      </c>
      <c r="E54" s="592">
        <f t="shared" si="97"/>
        <v>0</v>
      </c>
      <c r="F54" s="592">
        <f t="shared" si="97"/>
        <v>0</v>
      </c>
      <c r="G54" s="560">
        <f t="shared" si="97"/>
        <v>0</v>
      </c>
      <c r="H54" s="560">
        <f t="shared" si="97"/>
        <v>0</v>
      </c>
      <c r="I54" s="560">
        <f t="shared" si="97"/>
        <v>0</v>
      </c>
      <c r="J54" s="560">
        <f t="shared" si="97"/>
        <v>0</v>
      </c>
      <c r="K54" s="560">
        <f t="shared" si="97"/>
        <v>0</v>
      </c>
      <c r="L54" s="560">
        <f t="shared" si="97"/>
        <v>0</v>
      </c>
      <c r="M54" s="560">
        <f t="shared" si="97"/>
        <v>0</v>
      </c>
      <c r="N54" s="560">
        <f t="shared" si="97"/>
        <v>0</v>
      </c>
      <c r="O54" s="560">
        <f t="shared" si="97"/>
        <v>0</v>
      </c>
      <c r="P54" s="560">
        <f t="shared" si="97"/>
        <v>0</v>
      </c>
      <c r="Q54" s="339">
        <f>+Q307</f>
        <v>45</v>
      </c>
      <c r="R54" s="560">
        <f t="shared" ref="R54:U54" si="98">+R307</f>
        <v>0</v>
      </c>
      <c r="S54" s="560">
        <f t="shared" si="98"/>
        <v>0</v>
      </c>
      <c r="T54" s="560">
        <f t="shared" si="98"/>
        <v>0</v>
      </c>
      <c r="U54" s="560">
        <f t="shared" si="98"/>
        <v>0</v>
      </c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45"/>
      <c r="AO54" s="345"/>
      <c r="AP54" s="480"/>
      <c r="AQ54" s="345" t="e">
        <f t="shared" si="27"/>
        <v>#DIV/0!</v>
      </c>
      <c r="AR54" s="345"/>
      <c r="AS54" s="345" t="e">
        <f t="shared" si="28"/>
        <v>#DIV/0!</v>
      </c>
      <c r="AT54" s="345"/>
      <c r="AU54" s="345" t="e">
        <f t="shared" si="29"/>
        <v>#DIV/0!</v>
      </c>
      <c r="AV54" s="345"/>
      <c r="AW54" s="345" t="e">
        <f t="shared" si="30"/>
        <v>#DIV/0!</v>
      </c>
      <c r="AX54" s="345"/>
      <c r="AY54" s="345" t="e">
        <f t="shared" si="31"/>
        <v>#DIV/0!</v>
      </c>
      <c r="AZ54" s="345"/>
      <c r="BA54" s="345" t="e">
        <f t="shared" si="32"/>
        <v>#DIV/0!</v>
      </c>
      <c r="BB54" s="345"/>
      <c r="BC54" s="345" t="e">
        <f t="shared" si="33"/>
        <v>#DIV/0!</v>
      </c>
      <c r="BD54" s="345"/>
      <c r="BE54" s="345" t="e">
        <f t="shared" si="34"/>
        <v>#DIV/0!</v>
      </c>
      <c r="BF54" s="345"/>
      <c r="BG54" s="345" t="e">
        <f t="shared" si="35"/>
        <v>#DIV/0!</v>
      </c>
      <c r="BH54" s="345"/>
      <c r="BI54" s="345" t="e">
        <f t="shared" si="36"/>
        <v>#DIV/0!</v>
      </c>
      <c r="BJ54" s="345"/>
      <c r="BK54" s="345" t="e">
        <f t="shared" si="37"/>
        <v>#DIV/0!</v>
      </c>
      <c r="BL54" s="345"/>
      <c r="BM54" s="345" t="e">
        <f t="shared" si="38"/>
        <v>#DIV/0!</v>
      </c>
      <c r="BN54" s="345"/>
      <c r="BO54" s="491"/>
    </row>
    <row r="55" spans="1:71">
      <c r="A55" s="491"/>
      <c r="B55" s="493" t="s">
        <v>949</v>
      </c>
      <c r="C55" s="490" t="s">
        <v>55</v>
      </c>
      <c r="D55" s="476">
        <f t="shared" ref="D55:P55" si="99">+D309</f>
        <v>0</v>
      </c>
      <c r="E55" s="476">
        <f t="shared" si="99"/>
        <v>0</v>
      </c>
      <c r="F55" s="476">
        <f t="shared" si="99"/>
        <v>0</v>
      </c>
      <c r="G55" s="339">
        <f t="shared" si="99"/>
        <v>0</v>
      </c>
      <c r="H55" s="339">
        <f t="shared" si="99"/>
        <v>0</v>
      </c>
      <c r="I55" s="339">
        <f t="shared" si="99"/>
        <v>0</v>
      </c>
      <c r="J55" s="339">
        <f t="shared" si="99"/>
        <v>0</v>
      </c>
      <c r="K55" s="339">
        <f t="shared" si="99"/>
        <v>0</v>
      </c>
      <c r="L55" s="339">
        <f t="shared" si="99"/>
        <v>0</v>
      </c>
      <c r="M55" s="339">
        <f t="shared" si="99"/>
        <v>0</v>
      </c>
      <c r="N55" s="339">
        <f t="shared" si="99"/>
        <v>0</v>
      </c>
      <c r="O55" s="339">
        <f t="shared" si="99"/>
        <v>0</v>
      </c>
      <c r="P55" s="339">
        <f t="shared" si="99"/>
        <v>0</v>
      </c>
      <c r="Q55" s="339">
        <f>+Q309</f>
        <v>1150</v>
      </c>
      <c r="R55" s="339">
        <f t="shared" ref="R55:U55" si="100">+R309</f>
        <v>0</v>
      </c>
      <c r="S55" s="339">
        <f t="shared" si="100"/>
        <v>0</v>
      </c>
      <c r="T55" s="339">
        <f t="shared" si="100"/>
        <v>0</v>
      </c>
      <c r="U55" s="339">
        <f t="shared" si="100"/>
        <v>0</v>
      </c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480"/>
      <c r="AQ55" s="345" t="e">
        <f t="shared" si="27"/>
        <v>#DIV/0!</v>
      </c>
      <c r="AR55" s="345"/>
      <c r="AS55" s="345" t="e">
        <f t="shared" si="28"/>
        <v>#DIV/0!</v>
      </c>
      <c r="AT55" s="345"/>
      <c r="AU55" s="345" t="e">
        <f t="shared" si="29"/>
        <v>#DIV/0!</v>
      </c>
      <c r="AV55" s="345"/>
      <c r="AW55" s="345" t="e">
        <f t="shared" si="30"/>
        <v>#DIV/0!</v>
      </c>
      <c r="AX55" s="345"/>
      <c r="AY55" s="345" t="e">
        <f t="shared" si="31"/>
        <v>#DIV/0!</v>
      </c>
      <c r="AZ55" s="345"/>
      <c r="BA55" s="345" t="e">
        <f t="shared" si="32"/>
        <v>#DIV/0!</v>
      </c>
      <c r="BB55" s="345"/>
      <c r="BC55" s="345" t="e">
        <f t="shared" si="33"/>
        <v>#DIV/0!</v>
      </c>
      <c r="BD55" s="345"/>
      <c r="BE55" s="345" t="e">
        <f t="shared" si="34"/>
        <v>#DIV/0!</v>
      </c>
      <c r="BF55" s="345"/>
      <c r="BG55" s="345" t="e">
        <f t="shared" si="35"/>
        <v>#DIV/0!</v>
      </c>
      <c r="BH55" s="345"/>
      <c r="BI55" s="345" t="e">
        <f t="shared" si="36"/>
        <v>#DIV/0!</v>
      </c>
      <c r="BJ55" s="345"/>
      <c r="BK55" s="345" t="e">
        <f t="shared" si="37"/>
        <v>#DIV/0!</v>
      </c>
      <c r="BL55" s="345"/>
      <c r="BM55" s="345" t="e">
        <f t="shared" si="38"/>
        <v>#DIV/0!</v>
      </c>
      <c r="BN55" s="345"/>
      <c r="BO55" s="491"/>
    </row>
    <row r="56" spans="1:71">
      <c r="A56" s="488">
        <v>9</v>
      </c>
      <c r="B56" s="492" t="s">
        <v>950</v>
      </c>
      <c r="C56" s="490"/>
      <c r="D56" s="493"/>
      <c r="E56" s="493"/>
      <c r="F56" s="493"/>
      <c r="G56" s="490"/>
      <c r="H56" s="490"/>
      <c r="I56" s="490"/>
      <c r="J56" s="490"/>
      <c r="K56" s="490"/>
      <c r="L56" s="490"/>
      <c r="M56" s="490"/>
      <c r="N56" s="490"/>
      <c r="O56" s="490"/>
      <c r="P56" s="490"/>
      <c r="Q56" s="478"/>
      <c r="R56" s="371"/>
      <c r="S56" s="345"/>
      <c r="T56" s="371"/>
      <c r="U56" s="345"/>
      <c r="V56" s="371"/>
      <c r="W56" s="345"/>
      <c r="X56" s="371"/>
      <c r="Y56" s="345"/>
      <c r="Z56" s="371"/>
      <c r="AA56" s="345"/>
      <c r="AB56" s="371"/>
      <c r="AC56" s="345"/>
      <c r="AD56" s="371"/>
      <c r="AE56" s="345"/>
      <c r="AF56" s="371"/>
      <c r="AG56" s="345"/>
      <c r="AH56" s="371"/>
      <c r="AI56" s="345"/>
      <c r="AJ56" s="371"/>
      <c r="AK56" s="345"/>
      <c r="AL56" s="371"/>
      <c r="AM56" s="345"/>
      <c r="AN56" s="371"/>
      <c r="AO56" s="345"/>
      <c r="AP56" s="478"/>
      <c r="AQ56" s="345" t="str">
        <f t="shared" si="27"/>
        <v xml:space="preserve"> </v>
      </c>
      <c r="AR56" s="345"/>
      <c r="AS56" s="345" t="str">
        <f t="shared" si="28"/>
        <v xml:space="preserve"> </v>
      </c>
      <c r="AT56" s="345"/>
      <c r="AU56" s="345" t="str">
        <f t="shared" si="29"/>
        <v xml:space="preserve"> </v>
      </c>
      <c r="AV56" s="345"/>
      <c r="AW56" s="345" t="str">
        <f t="shared" si="30"/>
        <v xml:space="preserve"> </v>
      </c>
      <c r="AX56" s="345"/>
      <c r="AY56" s="345" t="str">
        <f t="shared" si="31"/>
        <v xml:space="preserve"> </v>
      </c>
      <c r="AZ56" s="345"/>
      <c r="BA56" s="345" t="str">
        <f t="shared" si="32"/>
        <v xml:space="preserve"> </v>
      </c>
      <c r="BB56" s="345"/>
      <c r="BC56" s="345" t="str">
        <f t="shared" si="33"/>
        <v xml:space="preserve"> </v>
      </c>
      <c r="BD56" s="345"/>
      <c r="BE56" s="345" t="str">
        <f t="shared" si="34"/>
        <v xml:space="preserve"> </v>
      </c>
      <c r="BF56" s="345"/>
      <c r="BG56" s="345" t="str">
        <f t="shared" si="35"/>
        <v xml:space="preserve"> </v>
      </c>
      <c r="BH56" s="345"/>
      <c r="BI56" s="345" t="str">
        <f t="shared" si="36"/>
        <v xml:space="preserve"> </v>
      </c>
      <c r="BJ56" s="345"/>
      <c r="BK56" s="345" t="str">
        <f t="shared" si="37"/>
        <v xml:space="preserve"> </v>
      </c>
      <c r="BL56" s="345"/>
      <c r="BM56" s="345" t="str">
        <f t="shared" si="38"/>
        <v xml:space="preserve"> </v>
      </c>
      <c r="BN56" s="345"/>
      <c r="BO56" s="491"/>
    </row>
    <row r="57" spans="1:71">
      <c r="A57" s="491"/>
      <c r="B57" s="493" t="s">
        <v>80</v>
      </c>
      <c r="C57" s="490" t="s">
        <v>24</v>
      </c>
      <c r="D57" s="594">
        <f t="shared" ref="D57:P57" si="101">+D525</f>
        <v>0</v>
      </c>
      <c r="E57" s="594">
        <f t="shared" si="101"/>
        <v>0</v>
      </c>
      <c r="F57" s="594">
        <f t="shared" si="101"/>
        <v>0</v>
      </c>
      <c r="G57" s="480">
        <f t="shared" si="101"/>
        <v>0</v>
      </c>
      <c r="H57" s="480">
        <f t="shared" si="101"/>
        <v>0</v>
      </c>
      <c r="I57" s="480">
        <f t="shared" si="101"/>
        <v>0</v>
      </c>
      <c r="J57" s="480">
        <f t="shared" si="101"/>
        <v>0</v>
      </c>
      <c r="K57" s="480">
        <f t="shared" si="101"/>
        <v>0</v>
      </c>
      <c r="L57" s="480">
        <f t="shared" si="101"/>
        <v>0</v>
      </c>
      <c r="M57" s="480">
        <f t="shared" si="101"/>
        <v>0</v>
      </c>
      <c r="N57" s="480">
        <f t="shared" si="101"/>
        <v>0</v>
      </c>
      <c r="O57" s="480">
        <f t="shared" si="101"/>
        <v>0</v>
      </c>
      <c r="P57" s="480">
        <f t="shared" si="101"/>
        <v>0</v>
      </c>
      <c r="Q57" s="480">
        <f>+Q525</f>
        <v>87</v>
      </c>
      <c r="R57" s="480">
        <f t="shared" ref="R57:U57" si="102">+R525</f>
        <v>0</v>
      </c>
      <c r="S57" s="480">
        <f t="shared" si="102"/>
        <v>0</v>
      </c>
      <c r="T57" s="480">
        <f t="shared" si="102"/>
        <v>0</v>
      </c>
      <c r="U57" s="480">
        <f t="shared" si="102"/>
        <v>0</v>
      </c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480"/>
      <c r="AQ57" s="345" t="e">
        <f t="shared" si="27"/>
        <v>#DIV/0!</v>
      </c>
      <c r="AR57" s="345"/>
      <c r="AS57" s="345" t="e">
        <f t="shared" si="28"/>
        <v>#DIV/0!</v>
      </c>
      <c r="AT57" s="345"/>
      <c r="AU57" s="345" t="e">
        <f t="shared" si="29"/>
        <v>#DIV/0!</v>
      </c>
      <c r="AV57" s="345"/>
      <c r="AW57" s="345" t="e">
        <f t="shared" si="30"/>
        <v>#DIV/0!</v>
      </c>
      <c r="AX57" s="345"/>
      <c r="AY57" s="345" t="e">
        <f t="shared" si="31"/>
        <v>#DIV/0!</v>
      </c>
      <c r="AZ57" s="345"/>
      <c r="BA57" s="345" t="e">
        <f t="shared" si="32"/>
        <v>#DIV/0!</v>
      </c>
      <c r="BB57" s="345"/>
      <c r="BC57" s="345" t="e">
        <f t="shared" si="33"/>
        <v>#DIV/0!</v>
      </c>
      <c r="BD57" s="345"/>
      <c r="BE57" s="345" t="e">
        <f t="shared" si="34"/>
        <v>#DIV/0!</v>
      </c>
      <c r="BF57" s="345"/>
      <c r="BG57" s="345" t="e">
        <f t="shared" si="35"/>
        <v>#DIV/0!</v>
      </c>
      <c r="BH57" s="345"/>
      <c r="BI57" s="345" t="e">
        <f t="shared" si="36"/>
        <v>#DIV/0!</v>
      </c>
      <c r="BJ57" s="345"/>
      <c r="BK57" s="345" t="e">
        <f t="shared" si="37"/>
        <v>#DIV/0!</v>
      </c>
      <c r="BL57" s="345"/>
      <c r="BM57" s="345" t="e">
        <f t="shared" si="38"/>
        <v>#DIV/0!</v>
      </c>
      <c r="BN57" s="345"/>
      <c r="BO57" s="491"/>
    </row>
    <row r="58" spans="1:71">
      <c r="A58" s="491"/>
      <c r="B58" s="493" t="s">
        <v>81</v>
      </c>
      <c r="C58" s="490" t="s">
        <v>24</v>
      </c>
      <c r="D58" s="594">
        <f t="shared" ref="D58:P58" si="103">+D526</f>
        <v>0</v>
      </c>
      <c r="E58" s="594">
        <f t="shared" si="103"/>
        <v>0</v>
      </c>
      <c r="F58" s="594">
        <f t="shared" si="103"/>
        <v>0</v>
      </c>
      <c r="G58" s="480">
        <f t="shared" si="103"/>
        <v>0</v>
      </c>
      <c r="H58" s="480">
        <f t="shared" si="103"/>
        <v>0</v>
      </c>
      <c r="I58" s="480">
        <f t="shared" si="103"/>
        <v>0</v>
      </c>
      <c r="J58" s="480">
        <f t="shared" si="103"/>
        <v>0</v>
      </c>
      <c r="K58" s="480">
        <f t="shared" si="103"/>
        <v>0</v>
      </c>
      <c r="L58" s="480">
        <f t="shared" si="103"/>
        <v>0</v>
      </c>
      <c r="M58" s="480">
        <f t="shared" si="103"/>
        <v>0</v>
      </c>
      <c r="N58" s="480">
        <f t="shared" si="103"/>
        <v>0</v>
      </c>
      <c r="O58" s="480">
        <f t="shared" si="103"/>
        <v>0</v>
      </c>
      <c r="P58" s="480">
        <f t="shared" si="103"/>
        <v>0</v>
      </c>
      <c r="Q58" s="480">
        <f>+Q526</f>
        <v>76.599999999999994</v>
      </c>
      <c r="R58" s="480">
        <f t="shared" ref="R58:U58" si="104">+R526</f>
        <v>0</v>
      </c>
      <c r="S58" s="480">
        <f t="shared" si="104"/>
        <v>0</v>
      </c>
      <c r="T58" s="480">
        <f t="shared" si="104"/>
        <v>0</v>
      </c>
      <c r="U58" s="480">
        <f t="shared" si="104"/>
        <v>0</v>
      </c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45"/>
      <c r="AP58" s="480"/>
      <c r="AQ58" s="345" t="e">
        <f t="shared" si="27"/>
        <v>#DIV/0!</v>
      </c>
      <c r="AR58" s="345"/>
      <c r="AS58" s="345" t="e">
        <f t="shared" si="28"/>
        <v>#DIV/0!</v>
      </c>
      <c r="AT58" s="345"/>
      <c r="AU58" s="345" t="e">
        <f t="shared" si="29"/>
        <v>#DIV/0!</v>
      </c>
      <c r="AV58" s="345"/>
      <c r="AW58" s="345" t="e">
        <f t="shared" si="30"/>
        <v>#DIV/0!</v>
      </c>
      <c r="AX58" s="345"/>
      <c r="AY58" s="345" t="e">
        <f t="shared" si="31"/>
        <v>#DIV/0!</v>
      </c>
      <c r="AZ58" s="345"/>
      <c r="BA58" s="345" t="e">
        <f t="shared" si="32"/>
        <v>#DIV/0!</v>
      </c>
      <c r="BB58" s="345"/>
      <c r="BC58" s="345" t="e">
        <f t="shared" si="33"/>
        <v>#DIV/0!</v>
      </c>
      <c r="BD58" s="345"/>
      <c r="BE58" s="345" t="e">
        <f t="shared" si="34"/>
        <v>#DIV/0!</v>
      </c>
      <c r="BF58" s="345"/>
      <c r="BG58" s="345" t="e">
        <f t="shared" si="35"/>
        <v>#DIV/0!</v>
      </c>
      <c r="BH58" s="345"/>
      <c r="BI58" s="345" t="e">
        <f t="shared" si="36"/>
        <v>#DIV/0!</v>
      </c>
      <c r="BJ58" s="345"/>
      <c r="BK58" s="345" t="e">
        <f t="shared" si="37"/>
        <v>#DIV/0!</v>
      </c>
      <c r="BL58" s="345"/>
      <c r="BM58" s="345" t="e">
        <f t="shared" si="38"/>
        <v>#DIV/0!</v>
      </c>
      <c r="BN58" s="345"/>
      <c r="BO58" s="491"/>
    </row>
    <row r="59" spans="1:71">
      <c r="A59" s="491"/>
      <c r="B59" s="493" t="s">
        <v>138</v>
      </c>
      <c r="C59" s="490" t="s">
        <v>24</v>
      </c>
      <c r="D59" s="594">
        <f t="shared" ref="D59:P59" si="105">+D527</f>
        <v>0</v>
      </c>
      <c r="E59" s="594">
        <f t="shared" si="105"/>
        <v>0</v>
      </c>
      <c r="F59" s="594">
        <f t="shared" si="105"/>
        <v>0</v>
      </c>
      <c r="G59" s="480">
        <f t="shared" si="105"/>
        <v>0</v>
      </c>
      <c r="H59" s="480">
        <f t="shared" si="105"/>
        <v>0</v>
      </c>
      <c r="I59" s="480">
        <f t="shared" si="105"/>
        <v>0</v>
      </c>
      <c r="J59" s="480">
        <f t="shared" si="105"/>
        <v>0</v>
      </c>
      <c r="K59" s="480">
        <f t="shared" si="105"/>
        <v>0</v>
      </c>
      <c r="L59" s="480">
        <f t="shared" si="105"/>
        <v>0</v>
      </c>
      <c r="M59" s="480">
        <f t="shared" si="105"/>
        <v>0</v>
      </c>
      <c r="N59" s="480">
        <f t="shared" si="105"/>
        <v>0</v>
      </c>
      <c r="O59" s="480">
        <f t="shared" si="105"/>
        <v>0</v>
      </c>
      <c r="P59" s="480">
        <f t="shared" si="105"/>
        <v>0</v>
      </c>
      <c r="Q59" s="480">
        <f>+Q527</f>
        <v>93</v>
      </c>
      <c r="R59" s="480">
        <f t="shared" ref="R59:U59" si="106">+R527</f>
        <v>0</v>
      </c>
      <c r="S59" s="480">
        <f t="shared" si="106"/>
        <v>0</v>
      </c>
      <c r="T59" s="480">
        <f t="shared" si="106"/>
        <v>0</v>
      </c>
      <c r="U59" s="480">
        <f t="shared" si="106"/>
        <v>0</v>
      </c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480"/>
      <c r="AQ59" s="345" t="e">
        <f t="shared" si="27"/>
        <v>#DIV/0!</v>
      </c>
      <c r="AR59" s="345"/>
      <c r="AS59" s="345" t="e">
        <f t="shared" si="28"/>
        <v>#DIV/0!</v>
      </c>
      <c r="AT59" s="345"/>
      <c r="AU59" s="345" t="e">
        <f t="shared" si="29"/>
        <v>#DIV/0!</v>
      </c>
      <c r="AV59" s="345"/>
      <c r="AW59" s="345" t="e">
        <f t="shared" si="30"/>
        <v>#DIV/0!</v>
      </c>
      <c r="AX59" s="345"/>
      <c r="AY59" s="345" t="e">
        <f t="shared" si="31"/>
        <v>#DIV/0!</v>
      </c>
      <c r="AZ59" s="345"/>
      <c r="BA59" s="345" t="e">
        <f t="shared" si="32"/>
        <v>#DIV/0!</v>
      </c>
      <c r="BB59" s="345"/>
      <c r="BC59" s="345" t="e">
        <f t="shared" si="33"/>
        <v>#DIV/0!</v>
      </c>
      <c r="BD59" s="345"/>
      <c r="BE59" s="345" t="e">
        <f t="shared" si="34"/>
        <v>#DIV/0!</v>
      </c>
      <c r="BF59" s="345"/>
      <c r="BG59" s="345" t="e">
        <f t="shared" si="35"/>
        <v>#DIV/0!</v>
      </c>
      <c r="BH59" s="345"/>
      <c r="BI59" s="345" t="e">
        <f t="shared" si="36"/>
        <v>#DIV/0!</v>
      </c>
      <c r="BJ59" s="345"/>
      <c r="BK59" s="345" t="e">
        <f t="shared" si="37"/>
        <v>#DIV/0!</v>
      </c>
      <c r="BL59" s="345"/>
      <c r="BM59" s="345" t="e">
        <f t="shared" si="38"/>
        <v>#DIV/0!</v>
      </c>
      <c r="BN59" s="345"/>
      <c r="BO59" s="491"/>
    </row>
    <row r="60" spans="1:71">
      <c r="A60" s="488" t="s">
        <v>147</v>
      </c>
      <c r="B60" s="489" t="s">
        <v>871</v>
      </c>
      <c r="C60" s="490"/>
      <c r="D60" s="493"/>
      <c r="E60" s="493"/>
      <c r="F60" s="493"/>
      <c r="G60" s="490"/>
      <c r="H60" s="490"/>
      <c r="I60" s="490"/>
      <c r="J60" s="490"/>
      <c r="K60" s="490"/>
      <c r="L60" s="490"/>
      <c r="M60" s="490"/>
      <c r="N60" s="490"/>
      <c r="O60" s="490"/>
      <c r="P60" s="490"/>
      <c r="Q60" s="491"/>
      <c r="R60" s="345"/>
      <c r="S60" s="345" t="str">
        <f t="shared" si="0"/>
        <v xml:space="preserve"> </v>
      </c>
      <c r="T60" s="345"/>
      <c r="U60" s="345" t="str">
        <f t="shared" si="1"/>
        <v xml:space="preserve"> </v>
      </c>
      <c r="V60" s="345"/>
      <c r="W60" s="345" t="str">
        <f t="shared" si="2"/>
        <v xml:space="preserve"> </v>
      </c>
      <c r="X60" s="345"/>
      <c r="Y60" s="345" t="str">
        <f t="shared" si="3"/>
        <v xml:space="preserve"> </v>
      </c>
      <c r="Z60" s="345"/>
      <c r="AA60" s="345" t="str">
        <f t="shared" si="4"/>
        <v xml:space="preserve"> </v>
      </c>
      <c r="AB60" s="371"/>
      <c r="AC60" s="345" t="str">
        <f t="shared" si="5"/>
        <v xml:space="preserve"> </v>
      </c>
      <c r="AD60" s="345"/>
      <c r="AE60" s="345" t="str">
        <f t="shared" si="6"/>
        <v xml:space="preserve"> </v>
      </c>
      <c r="AF60" s="345"/>
      <c r="AG60" s="345" t="str">
        <f t="shared" si="6"/>
        <v xml:space="preserve"> </v>
      </c>
      <c r="AH60" s="345"/>
      <c r="AI60" s="345" t="str">
        <f t="shared" si="6"/>
        <v xml:space="preserve"> </v>
      </c>
      <c r="AJ60" s="345"/>
      <c r="AK60" s="345" t="str">
        <f t="shared" si="6"/>
        <v xml:space="preserve"> </v>
      </c>
      <c r="AL60" s="345"/>
      <c r="AM60" s="345" t="str">
        <f t="shared" si="7"/>
        <v xml:space="preserve"> </v>
      </c>
      <c r="AN60" s="345"/>
      <c r="AO60" s="345" t="str">
        <f t="shared" si="8"/>
        <v xml:space="preserve"> </v>
      </c>
      <c r="AP60" s="491"/>
      <c r="AQ60" s="345" t="str">
        <f t="shared" si="27"/>
        <v xml:space="preserve"> </v>
      </c>
      <c r="AR60" s="345" t="str">
        <f t="shared" si="10"/>
        <v xml:space="preserve"> </v>
      </c>
      <c r="AS60" s="345" t="str">
        <f t="shared" si="28"/>
        <v xml:space="preserve"> </v>
      </c>
      <c r="AT60" s="345" t="str">
        <f t="shared" si="10"/>
        <v xml:space="preserve"> </v>
      </c>
      <c r="AU60" s="345" t="str">
        <f t="shared" si="29"/>
        <v xml:space="preserve"> </v>
      </c>
      <c r="AV60" s="345" t="str">
        <f t="shared" si="10"/>
        <v xml:space="preserve"> </v>
      </c>
      <c r="AW60" s="345" t="str">
        <f t="shared" si="30"/>
        <v xml:space="preserve"> </v>
      </c>
      <c r="AX60" s="345" t="str">
        <f t="shared" si="10"/>
        <v xml:space="preserve"> </v>
      </c>
      <c r="AY60" s="345" t="str">
        <f t="shared" si="31"/>
        <v xml:space="preserve"> </v>
      </c>
      <c r="AZ60" s="345" t="str">
        <f t="shared" si="12"/>
        <v xml:space="preserve"> </v>
      </c>
      <c r="BA60" s="345" t="str">
        <f t="shared" si="32"/>
        <v xml:space="preserve"> </v>
      </c>
      <c r="BB60" s="345" t="str">
        <f t="shared" si="14"/>
        <v xml:space="preserve"> </v>
      </c>
      <c r="BC60" s="345" t="str">
        <f t="shared" si="33"/>
        <v xml:space="preserve"> </v>
      </c>
      <c r="BD60" s="345" t="str">
        <f t="shared" si="16"/>
        <v xml:space="preserve"> </v>
      </c>
      <c r="BE60" s="345" t="str">
        <f t="shared" si="34"/>
        <v xml:space="preserve"> </v>
      </c>
      <c r="BF60" s="345" t="str">
        <f t="shared" si="18"/>
        <v xml:space="preserve"> </v>
      </c>
      <c r="BG60" s="345" t="str">
        <f t="shared" si="35"/>
        <v xml:space="preserve"> </v>
      </c>
      <c r="BH60" s="345" t="str">
        <f t="shared" si="20"/>
        <v xml:space="preserve"> </v>
      </c>
      <c r="BI60" s="345" t="str">
        <f t="shared" si="36"/>
        <v xml:space="preserve"> </v>
      </c>
      <c r="BJ60" s="345" t="str">
        <f t="shared" si="22"/>
        <v xml:space="preserve"> </v>
      </c>
      <c r="BK60" s="345" t="str">
        <f t="shared" si="37"/>
        <v xml:space="preserve"> </v>
      </c>
      <c r="BL60" s="345" t="str">
        <f t="shared" si="24"/>
        <v xml:space="preserve"> </v>
      </c>
      <c r="BM60" s="345" t="str">
        <f t="shared" si="38"/>
        <v xml:space="preserve"> </v>
      </c>
      <c r="BN60" s="345" t="str">
        <f t="shared" si="26"/>
        <v xml:space="preserve"> </v>
      </c>
      <c r="BO60" s="491"/>
    </row>
    <row r="61" spans="1:71">
      <c r="A61" s="346" t="s">
        <v>6</v>
      </c>
      <c r="B61" s="346" t="s">
        <v>148</v>
      </c>
      <c r="C61" s="347"/>
      <c r="D61" s="467"/>
      <c r="E61" s="467"/>
      <c r="F61" s="467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467"/>
      <c r="R61" s="341"/>
      <c r="S61" s="345" t="str">
        <f t="shared" si="0"/>
        <v xml:space="preserve"> </v>
      </c>
      <c r="T61" s="341"/>
      <c r="U61" s="345" t="str">
        <f t="shared" si="1"/>
        <v xml:space="preserve"> </v>
      </c>
      <c r="V61" s="341"/>
      <c r="W61" s="345" t="str">
        <f t="shared" si="2"/>
        <v xml:space="preserve"> </v>
      </c>
      <c r="X61" s="341"/>
      <c r="Y61" s="345" t="str">
        <f t="shared" si="3"/>
        <v xml:space="preserve"> </v>
      </c>
      <c r="Z61" s="341"/>
      <c r="AA61" s="345" t="str">
        <f t="shared" si="4"/>
        <v xml:space="preserve"> </v>
      </c>
      <c r="AB61" s="341"/>
      <c r="AC61" s="345" t="str">
        <f t="shared" si="5"/>
        <v xml:space="preserve"> </v>
      </c>
      <c r="AD61" s="341"/>
      <c r="AE61" s="345" t="str">
        <f t="shared" si="6"/>
        <v xml:space="preserve"> </v>
      </c>
      <c r="AF61" s="341"/>
      <c r="AG61" s="345" t="str">
        <f t="shared" si="6"/>
        <v xml:space="preserve"> </v>
      </c>
      <c r="AH61" s="341"/>
      <c r="AI61" s="345" t="str">
        <f t="shared" si="6"/>
        <v xml:space="preserve"> </v>
      </c>
      <c r="AJ61" s="341"/>
      <c r="AK61" s="345" t="str">
        <f t="shared" si="6"/>
        <v xml:space="preserve"> </v>
      </c>
      <c r="AL61" s="341"/>
      <c r="AM61" s="345" t="str">
        <f t="shared" si="7"/>
        <v xml:space="preserve"> </v>
      </c>
      <c r="AN61" s="341"/>
      <c r="AO61" s="345" t="str">
        <f t="shared" si="8"/>
        <v xml:space="preserve"> </v>
      </c>
      <c r="AP61" s="467"/>
      <c r="AQ61" s="345" t="str">
        <f t="shared" si="27"/>
        <v xml:space="preserve"> </v>
      </c>
      <c r="AR61" s="345" t="str">
        <f t="shared" si="10"/>
        <v xml:space="preserve"> </v>
      </c>
      <c r="AS61" s="345" t="str">
        <f t="shared" si="28"/>
        <v xml:space="preserve"> </v>
      </c>
      <c r="AT61" s="345" t="str">
        <f t="shared" si="10"/>
        <v xml:space="preserve"> </v>
      </c>
      <c r="AU61" s="345" t="str">
        <f t="shared" si="29"/>
        <v xml:space="preserve"> </v>
      </c>
      <c r="AV61" s="345" t="str">
        <f t="shared" si="10"/>
        <v xml:space="preserve"> </v>
      </c>
      <c r="AW61" s="345" t="str">
        <f t="shared" si="30"/>
        <v xml:space="preserve"> </v>
      </c>
      <c r="AX61" s="345" t="str">
        <f t="shared" si="10"/>
        <v xml:space="preserve"> </v>
      </c>
      <c r="AY61" s="345" t="str">
        <f t="shared" si="31"/>
        <v xml:space="preserve"> </v>
      </c>
      <c r="AZ61" s="345" t="str">
        <f t="shared" si="12"/>
        <v xml:space="preserve"> </v>
      </c>
      <c r="BA61" s="345" t="str">
        <f t="shared" si="32"/>
        <v xml:space="preserve"> </v>
      </c>
      <c r="BB61" s="345" t="str">
        <f t="shared" si="14"/>
        <v xml:space="preserve"> </v>
      </c>
      <c r="BC61" s="345" t="str">
        <f t="shared" si="33"/>
        <v xml:space="preserve"> </v>
      </c>
      <c r="BD61" s="345" t="str">
        <f t="shared" si="16"/>
        <v xml:space="preserve"> </v>
      </c>
      <c r="BE61" s="345" t="str">
        <f t="shared" si="34"/>
        <v xml:space="preserve"> </v>
      </c>
      <c r="BF61" s="345" t="str">
        <f t="shared" si="18"/>
        <v xml:space="preserve"> </v>
      </c>
      <c r="BG61" s="345" t="str">
        <f t="shared" si="35"/>
        <v xml:space="preserve"> </v>
      </c>
      <c r="BH61" s="345" t="str">
        <f t="shared" si="20"/>
        <v xml:space="preserve"> </v>
      </c>
      <c r="BI61" s="345" t="str">
        <f t="shared" si="36"/>
        <v xml:space="preserve"> </v>
      </c>
      <c r="BJ61" s="345" t="str">
        <f t="shared" si="22"/>
        <v xml:space="preserve"> </v>
      </c>
      <c r="BK61" s="345" t="str">
        <f t="shared" si="37"/>
        <v xml:space="preserve"> </v>
      </c>
      <c r="BL61" s="345" t="str">
        <f t="shared" si="24"/>
        <v xml:space="preserve"> </v>
      </c>
      <c r="BM61" s="345" t="str">
        <f t="shared" si="38"/>
        <v xml:space="preserve"> </v>
      </c>
      <c r="BN61" s="345" t="str">
        <f t="shared" si="26"/>
        <v xml:space="preserve"> </v>
      </c>
      <c r="BO61" s="467"/>
    </row>
    <row r="62" spans="1:71" s="456" customFormat="1">
      <c r="A62" s="348" t="s">
        <v>681</v>
      </c>
      <c r="B62" s="349" t="s">
        <v>682</v>
      </c>
      <c r="C62" s="348" t="s">
        <v>26</v>
      </c>
      <c r="D62" s="454">
        <f t="shared" ref="D62:P62" si="107">+D66+D85</f>
        <v>0</v>
      </c>
      <c r="E62" s="454">
        <f t="shared" si="107"/>
        <v>0</v>
      </c>
      <c r="F62" s="454">
        <f t="shared" si="107"/>
        <v>0</v>
      </c>
      <c r="G62" s="454">
        <f t="shared" si="107"/>
        <v>0</v>
      </c>
      <c r="H62" s="454">
        <f t="shared" si="107"/>
        <v>0</v>
      </c>
      <c r="I62" s="454">
        <f t="shared" si="107"/>
        <v>0</v>
      </c>
      <c r="J62" s="454">
        <f t="shared" si="107"/>
        <v>0</v>
      </c>
      <c r="K62" s="454">
        <f t="shared" si="107"/>
        <v>0</v>
      </c>
      <c r="L62" s="454">
        <f t="shared" si="107"/>
        <v>0</v>
      </c>
      <c r="M62" s="454">
        <f t="shared" si="107"/>
        <v>0</v>
      </c>
      <c r="N62" s="454">
        <f t="shared" si="107"/>
        <v>0</v>
      </c>
      <c r="O62" s="454">
        <f t="shared" si="107"/>
        <v>0</v>
      </c>
      <c r="P62" s="454">
        <f t="shared" si="107"/>
        <v>0</v>
      </c>
      <c r="Q62" s="454">
        <f>+Q66+Q85</f>
        <v>30638.982499999998</v>
      </c>
      <c r="R62" s="342"/>
      <c r="S62" s="345">
        <f t="shared" si="0"/>
        <v>0</v>
      </c>
      <c r="T62" s="342"/>
      <c r="U62" s="345">
        <f t="shared" si="1"/>
        <v>0</v>
      </c>
      <c r="V62" s="342"/>
      <c r="W62" s="345">
        <f t="shared" si="2"/>
        <v>0</v>
      </c>
      <c r="X62" s="342"/>
      <c r="Y62" s="345">
        <f t="shared" si="3"/>
        <v>0</v>
      </c>
      <c r="Z62" s="342"/>
      <c r="AA62" s="345">
        <f t="shared" si="4"/>
        <v>0</v>
      </c>
      <c r="AB62" s="342">
        <v>3498.2</v>
      </c>
      <c r="AC62" s="345">
        <f t="shared" si="5"/>
        <v>3498.2</v>
      </c>
      <c r="AD62" s="342"/>
      <c r="AE62" s="345">
        <f t="shared" si="6"/>
        <v>3498.2</v>
      </c>
      <c r="AF62" s="342"/>
      <c r="AG62" s="345">
        <f t="shared" si="6"/>
        <v>3498.2</v>
      </c>
      <c r="AH62" s="342"/>
      <c r="AI62" s="345">
        <f t="shared" si="6"/>
        <v>3498.2</v>
      </c>
      <c r="AJ62" s="342"/>
      <c r="AK62" s="345">
        <f t="shared" si="6"/>
        <v>3498.2</v>
      </c>
      <c r="AL62" s="342"/>
      <c r="AM62" s="345">
        <f t="shared" si="7"/>
        <v>3498.2</v>
      </c>
      <c r="AN62" s="342"/>
      <c r="AO62" s="345">
        <f t="shared" si="8"/>
        <v>3498.2</v>
      </c>
      <c r="AP62" s="454"/>
      <c r="AQ62" s="345" t="e">
        <f t="shared" si="27"/>
        <v>#DIV/0!</v>
      </c>
      <c r="AR62" s="345">
        <f t="shared" si="10"/>
        <v>0</v>
      </c>
      <c r="AS62" s="345" t="e">
        <f t="shared" si="28"/>
        <v>#DIV/0!</v>
      </c>
      <c r="AT62" s="345">
        <f t="shared" si="10"/>
        <v>0</v>
      </c>
      <c r="AU62" s="345" t="e">
        <f t="shared" si="29"/>
        <v>#DIV/0!</v>
      </c>
      <c r="AV62" s="345">
        <f t="shared" si="10"/>
        <v>0</v>
      </c>
      <c r="AW62" s="345" t="e">
        <f t="shared" si="30"/>
        <v>#DIV/0!</v>
      </c>
      <c r="AX62" s="345">
        <f t="shared" si="10"/>
        <v>0</v>
      </c>
      <c r="AY62" s="345" t="e">
        <f t="shared" si="31"/>
        <v>#DIV/0!</v>
      </c>
      <c r="AZ62" s="345">
        <f t="shared" si="12"/>
        <v>0</v>
      </c>
      <c r="BA62" s="345" t="e">
        <f t="shared" si="32"/>
        <v>#DIV/0!</v>
      </c>
      <c r="BB62" s="345">
        <f t="shared" si="14"/>
        <v>0.11417480981948405</v>
      </c>
      <c r="BC62" s="345" t="e">
        <f t="shared" si="33"/>
        <v>#DIV/0!</v>
      </c>
      <c r="BD62" s="345">
        <f t="shared" si="16"/>
        <v>0</v>
      </c>
      <c r="BE62" s="345" t="e">
        <f t="shared" si="34"/>
        <v>#DIV/0!</v>
      </c>
      <c r="BF62" s="345">
        <f t="shared" si="18"/>
        <v>0</v>
      </c>
      <c r="BG62" s="345" t="e">
        <f t="shared" si="35"/>
        <v>#DIV/0!</v>
      </c>
      <c r="BH62" s="345">
        <f t="shared" si="20"/>
        <v>0</v>
      </c>
      <c r="BI62" s="345" t="e">
        <f t="shared" si="36"/>
        <v>#DIV/0!</v>
      </c>
      <c r="BJ62" s="345">
        <f t="shared" si="22"/>
        <v>0</v>
      </c>
      <c r="BK62" s="345" t="e">
        <f t="shared" si="37"/>
        <v>#DIV/0!</v>
      </c>
      <c r="BL62" s="345">
        <f t="shared" si="24"/>
        <v>0</v>
      </c>
      <c r="BM62" s="345" t="e">
        <f t="shared" si="38"/>
        <v>#DIV/0!</v>
      </c>
      <c r="BN62" s="345">
        <f t="shared" si="26"/>
        <v>0</v>
      </c>
      <c r="BO62" s="455"/>
      <c r="BQ62" s="451"/>
      <c r="BR62" s="451"/>
    </row>
    <row r="63" spans="1:71" s="456" customFormat="1">
      <c r="A63" s="348">
        <v>1</v>
      </c>
      <c r="B63" s="392" t="s">
        <v>683</v>
      </c>
      <c r="C63" s="348"/>
      <c r="D63" s="595"/>
      <c r="E63" s="595"/>
      <c r="F63" s="595"/>
      <c r="G63" s="495"/>
      <c r="H63" s="495"/>
      <c r="I63" s="495"/>
      <c r="J63" s="495"/>
      <c r="K63" s="495"/>
      <c r="L63" s="495"/>
      <c r="M63" s="495"/>
      <c r="N63" s="495"/>
      <c r="O63" s="495"/>
      <c r="P63" s="495"/>
      <c r="Q63" s="425"/>
      <c r="R63" s="342"/>
      <c r="S63" s="345" t="str">
        <f t="shared" si="0"/>
        <v xml:space="preserve"> </v>
      </c>
      <c r="T63" s="342"/>
      <c r="U63" s="345" t="str">
        <f t="shared" si="1"/>
        <v xml:space="preserve"> </v>
      </c>
      <c r="V63" s="342"/>
      <c r="W63" s="345" t="str">
        <f t="shared" si="2"/>
        <v xml:space="preserve"> </v>
      </c>
      <c r="X63" s="342"/>
      <c r="Y63" s="345" t="str">
        <f t="shared" si="3"/>
        <v xml:space="preserve"> </v>
      </c>
      <c r="Z63" s="342"/>
      <c r="AA63" s="345" t="str">
        <f t="shared" si="4"/>
        <v xml:space="preserve"> </v>
      </c>
      <c r="AB63" s="342"/>
      <c r="AC63" s="345" t="str">
        <f t="shared" si="5"/>
        <v xml:space="preserve"> </v>
      </c>
      <c r="AD63" s="342"/>
      <c r="AE63" s="345" t="str">
        <f t="shared" si="6"/>
        <v xml:space="preserve"> </v>
      </c>
      <c r="AF63" s="342"/>
      <c r="AG63" s="345" t="str">
        <f t="shared" si="6"/>
        <v xml:space="preserve"> </v>
      </c>
      <c r="AH63" s="342"/>
      <c r="AI63" s="345" t="str">
        <f t="shared" si="6"/>
        <v xml:space="preserve"> </v>
      </c>
      <c r="AJ63" s="342"/>
      <c r="AK63" s="345" t="str">
        <f t="shared" si="6"/>
        <v xml:space="preserve"> </v>
      </c>
      <c r="AL63" s="342"/>
      <c r="AM63" s="345" t="str">
        <f t="shared" si="7"/>
        <v xml:space="preserve"> </v>
      </c>
      <c r="AN63" s="342"/>
      <c r="AO63" s="345" t="str">
        <f t="shared" si="8"/>
        <v xml:space="preserve"> </v>
      </c>
      <c r="AP63" s="425"/>
      <c r="AQ63" s="345" t="str">
        <f t="shared" si="27"/>
        <v xml:space="preserve"> </v>
      </c>
      <c r="AR63" s="345" t="str">
        <f t="shared" si="10"/>
        <v xml:space="preserve"> </v>
      </c>
      <c r="AS63" s="345" t="str">
        <f t="shared" si="28"/>
        <v xml:space="preserve"> </v>
      </c>
      <c r="AT63" s="345" t="str">
        <f t="shared" si="10"/>
        <v xml:space="preserve"> </v>
      </c>
      <c r="AU63" s="345" t="str">
        <f t="shared" si="29"/>
        <v xml:space="preserve"> </v>
      </c>
      <c r="AV63" s="345" t="str">
        <f t="shared" si="10"/>
        <v xml:space="preserve"> </v>
      </c>
      <c r="AW63" s="345" t="str">
        <f t="shared" si="30"/>
        <v xml:space="preserve"> </v>
      </c>
      <c r="AX63" s="345" t="str">
        <f t="shared" si="10"/>
        <v xml:space="preserve"> </v>
      </c>
      <c r="AY63" s="345" t="str">
        <f t="shared" si="31"/>
        <v xml:space="preserve"> </v>
      </c>
      <c r="AZ63" s="345" t="str">
        <f t="shared" si="12"/>
        <v xml:space="preserve"> </v>
      </c>
      <c r="BA63" s="345" t="str">
        <f t="shared" si="32"/>
        <v xml:space="preserve"> </v>
      </c>
      <c r="BB63" s="345" t="str">
        <f t="shared" si="14"/>
        <v xml:space="preserve"> </v>
      </c>
      <c r="BC63" s="345" t="str">
        <f t="shared" si="33"/>
        <v xml:space="preserve"> </v>
      </c>
      <c r="BD63" s="345" t="str">
        <f t="shared" si="16"/>
        <v xml:space="preserve"> </v>
      </c>
      <c r="BE63" s="345" t="str">
        <f t="shared" si="34"/>
        <v xml:space="preserve"> </v>
      </c>
      <c r="BF63" s="345" t="str">
        <f t="shared" si="18"/>
        <v xml:space="preserve"> </v>
      </c>
      <c r="BG63" s="345" t="str">
        <f t="shared" si="35"/>
        <v xml:space="preserve"> </v>
      </c>
      <c r="BH63" s="345" t="str">
        <f t="shared" si="20"/>
        <v xml:space="preserve"> </v>
      </c>
      <c r="BI63" s="345" t="str">
        <f t="shared" si="36"/>
        <v xml:space="preserve"> </v>
      </c>
      <c r="BJ63" s="345" t="str">
        <f t="shared" si="22"/>
        <v xml:space="preserve"> </v>
      </c>
      <c r="BK63" s="345" t="str">
        <f t="shared" si="37"/>
        <v xml:space="preserve"> </v>
      </c>
      <c r="BL63" s="345" t="str">
        <f t="shared" si="24"/>
        <v xml:space="preserve"> </v>
      </c>
      <c r="BM63" s="345" t="str">
        <f t="shared" si="38"/>
        <v xml:space="preserve"> </v>
      </c>
      <c r="BN63" s="345" t="str">
        <f t="shared" si="26"/>
        <v xml:space="preserve"> </v>
      </c>
      <c r="BO63" s="455"/>
      <c r="BQ63" s="444"/>
    </row>
    <row r="64" spans="1:71" s="460" customFormat="1">
      <c r="A64" s="354"/>
      <c r="B64" s="395" t="s">
        <v>643</v>
      </c>
      <c r="C64" s="354" t="s">
        <v>29</v>
      </c>
      <c r="D64" s="426">
        <f t="shared" ref="D64:P64" si="108">+D68+D72+D76</f>
        <v>1200</v>
      </c>
      <c r="E64" s="426">
        <f t="shared" si="108"/>
        <v>1850</v>
      </c>
      <c r="F64" s="426">
        <f t="shared" si="108"/>
        <v>0</v>
      </c>
      <c r="G64" s="426">
        <f t="shared" si="108"/>
        <v>0</v>
      </c>
      <c r="H64" s="426">
        <f t="shared" si="108"/>
        <v>0</v>
      </c>
      <c r="I64" s="426">
        <f t="shared" si="108"/>
        <v>0</v>
      </c>
      <c r="J64" s="426">
        <f t="shared" si="108"/>
        <v>0</v>
      </c>
      <c r="K64" s="426">
        <f t="shared" si="108"/>
        <v>0</v>
      </c>
      <c r="L64" s="426">
        <f t="shared" si="108"/>
        <v>0</v>
      </c>
      <c r="M64" s="426">
        <f t="shared" si="108"/>
        <v>0</v>
      </c>
      <c r="N64" s="426">
        <f t="shared" si="108"/>
        <v>0</v>
      </c>
      <c r="O64" s="426">
        <f t="shared" si="108"/>
        <v>0</v>
      </c>
      <c r="P64" s="426">
        <f t="shared" si="108"/>
        <v>0</v>
      </c>
      <c r="Q64" s="426">
        <f>+Q68+Q72+Q76</f>
        <v>4739</v>
      </c>
      <c r="R64" s="436"/>
      <c r="S64" s="345">
        <f t="shared" si="0"/>
        <v>0</v>
      </c>
      <c r="T64" s="436"/>
      <c r="U64" s="345">
        <f t="shared" si="1"/>
        <v>0</v>
      </c>
      <c r="V64" s="436"/>
      <c r="W64" s="345">
        <f t="shared" si="2"/>
        <v>0</v>
      </c>
      <c r="X64" s="436"/>
      <c r="Y64" s="345">
        <f t="shared" si="3"/>
        <v>0</v>
      </c>
      <c r="Z64" s="436"/>
      <c r="AA64" s="345">
        <f t="shared" si="4"/>
        <v>0</v>
      </c>
      <c r="AB64" s="436"/>
      <c r="AC64" s="345">
        <f t="shared" si="5"/>
        <v>0</v>
      </c>
      <c r="AD64" s="436"/>
      <c r="AE64" s="345">
        <f t="shared" si="6"/>
        <v>0</v>
      </c>
      <c r="AF64" s="436"/>
      <c r="AG64" s="345">
        <f t="shared" si="6"/>
        <v>0</v>
      </c>
      <c r="AH64" s="436"/>
      <c r="AI64" s="345">
        <f t="shared" si="6"/>
        <v>0</v>
      </c>
      <c r="AJ64" s="436"/>
      <c r="AK64" s="345">
        <f t="shared" si="6"/>
        <v>0</v>
      </c>
      <c r="AL64" s="436"/>
      <c r="AM64" s="345">
        <f t="shared" si="7"/>
        <v>0</v>
      </c>
      <c r="AN64" s="436"/>
      <c r="AO64" s="345">
        <f t="shared" si="8"/>
        <v>0</v>
      </c>
      <c r="AP64" s="426"/>
      <c r="AQ64" s="345">
        <f t="shared" si="27"/>
        <v>0</v>
      </c>
      <c r="AR64" s="345">
        <f t="shared" si="10"/>
        <v>0</v>
      </c>
      <c r="AS64" s="345">
        <f t="shared" si="28"/>
        <v>0</v>
      </c>
      <c r="AT64" s="345">
        <f t="shared" si="10"/>
        <v>0</v>
      </c>
      <c r="AU64" s="345" t="e">
        <f t="shared" si="29"/>
        <v>#DIV/0!</v>
      </c>
      <c r="AV64" s="345">
        <f t="shared" si="10"/>
        <v>0</v>
      </c>
      <c r="AW64" s="345" t="e">
        <f t="shared" si="30"/>
        <v>#DIV/0!</v>
      </c>
      <c r="AX64" s="345">
        <f t="shared" si="10"/>
        <v>0</v>
      </c>
      <c r="AY64" s="345" t="e">
        <f t="shared" si="31"/>
        <v>#DIV/0!</v>
      </c>
      <c r="AZ64" s="345">
        <f t="shared" si="12"/>
        <v>0</v>
      </c>
      <c r="BA64" s="345" t="e">
        <f t="shared" si="32"/>
        <v>#DIV/0!</v>
      </c>
      <c r="BB64" s="345">
        <f t="shared" si="14"/>
        <v>0</v>
      </c>
      <c r="BC64" s="345" t="e">
        <f t="shared" si="33"/>
        <v>#DIV/0!</v>
      </c>
      <c r="BD64" s="345">
        <f t="shared" si="16"/>
        <v>0</v>
      </c>
      <c r="BE64" s="345" t="e">
        <f t="shared" si="34"/>
        <v>#DIV/0!</v>
      </c>
      <c r="BF64" s="345">
        <f t="shared" si="18"/>
        <v>0</v>
      </c>
      <c r="BG64" s="345" t="e">
        <f t="shared" si="35"/>
        <v>#DIV/0!</v>
      </c>
      <c r="BH64" s="345">
        <f t="shared" si="20"/>
        <v>0</v>
      </c>
      <c r="BI64" s="345" t="e">
        <f t="shared" si="36"/>
        <v>#DIV/0!</v>
      </c>
      <c r="BJ64" s="345">
        <f t="shared" si="22"/>
        <v>0</v>
      </c>
      <c r="BK64" s="345" t="e">
        <f t="shared" si="37"/>
        <v>#DIV/0!</v>
      </c>
      <c r="BL64" s="345">
        <f t="shared" si="24"/>
        <v>0</v>
      </c>
      <c r="BM64" s="345" t="e">
        <f t="shared" si="38"/>
        <v>#DIV/0!</v>
      </c>
      <c r="BN64" s="345">
        <f t="shared" si="26"/>
        <v>0</v>
      </c>
      <c r="BO64" s="459"/>
      <c r="BQ64" s="442"/>
      <c r="BR64" s="442"/>
      <c r="BS64" s="442"/>
    </row>
    <row r="65" spans="1:73" s="460" customFormat="1">
      <c r="A65" s="354"/>
      <c r="B65" s="395" t="s">
        <v>644</v>
      </c>
      <c r="C65" s="354" t="s">
        <v>684</v>
      </c>
      <c r="D65" s="435">
        <f t="shared" ref="D65:P65" si="109">+D66*10/D64</f>
        <v>0</v>
      </c>
      <c r="E65" s="435">
        <f t="shared" si="109"/>
        <v>0</v>
      </c>
      <c r="F65" s="435" t="e">
        <f t="shared" si="109"/>
        <v>#DIV/0!</v>
      </c>
      <c r="G65" s="435" t="e">
        <f t="shared" si="109"/>
        <v>#DIV/0!</v>
      </c>
      <c r="H65" s="435" t="e">
        <f t="shared" si="109"/>
        <v>#DIV/0!</v>
      </c>
      <c r="I65" s="435" t="e">
        <f t="shared" si="109"/>
        <v>#DIV/0!</v>
      </c>
      <c r="J65" s="435" t="e">
        <f t="shared" si="109"/>
        <v>#DIV/0!</v>
      </c>
      <c r="K65" s="435" t="e">
        <f t="shared" si="109"/>
        <v>#DIV/0!</v>
      </c>
      <c r="L65" s="435" t="e">
        <f t="shared" si="109"/>
        <v>#DIV/0!</v>
      </c>
      <c r="M65" s="435" t="e">
        <f t="shared" si="109"/>
        <v>#DIV/0!</v>
      </c>
      <c r="N65" s="435" t="e">
        <f t="shared" si="109"/>
        <v>#DIV/0!</v>
      </c>
      <c r="O65" s="435" t="e">
        <f t="shared" si="109"/>
        <v>#DIV/0!</v>
      </c>
      <c r="P65" s="435" t="e">
        <f t="shared" si="109"/>
        <v>#DIV/0!</v>
      </c>
      <c r="Q65" s="435">
        <f>+Q66*10/Q64</f>
        <v>51.653345642540614</v>
      </c>
      <c r="R65" s="436"/>
      <c r="S65" s="345">
        <f t="shared" si="0"/>
        <v>0</v>
      </c>
      <c r="T65" s="436"/>
      <c r="U65" s="345">
        <f t="shared" si="1"/>
        <v>0</v>
      </c>
      <c r="V65" s="436"/>
      <c r="W65" s="345">
        <f t="shared" si="2"/>
        <v>0</v>
      </c>
      <c r="X65" s="436"/>
      <c r="Y65" s="345">
        <f t="shared" si="3"/>
        <v>0</v>
      </c>
      <c r="Z65" s="436"/>
      <c r="AA65" s="345">
        <f t="shared" si="4"/>
        <v>0</v>
      </c>
      <c r="AB65" s="436"/>
      <c r="AC65" s="345">
        <f t="shared" si="5"/>
        <v>0</v>
      </c>
      <c r="AD65" s="436"/>
      <c r="AE65" s="345">
        <f t="shared" si="6"/>
        <v>0</v>
      </c>
      <c r="AF65" s="436"/>
      <c r="AG65" s="345">
        <f t="shared" si="6"/>
        <v>0</v>
      </c>
      <c r="AH65" s="436"/>
      <c r="AI65" s="345">
        <f t="shared" si="6"/>
        <v>0</v>
      </c>
      <c r="AJ65" s="436"/>
      <c r="AK65" s="345">
        <f t="shared" si="6"/>
        <v>0</v>
      </c>
      <c r="AL65" s="436"/>
      <c r="AM65" s="345">
        <f t="shared" si="7"/>
        <v>0</v>
      </c>
      <c r="AN65" s="436"/>
      <c r="AO65" s="345">
        <f t="shared" si="8"/>
        <v>0</v>
      </c>
      <c r="AP65" s="435"/>
      <c r="AQ65" s="345" t="e">
        <f t="shared" si="27"/>
        <v>#DIV/0!</v>
      </c>
      <c r="AR65" s="345">
        <f t="shared" si="10"/>
        <v>0</v>
      </c>
      <c r="AS65" s="345" t="e">
        <f t="shared" si="28"/>
        <v>#DIV/0!</v>
      </c>
      <c r="AT65" s="345">
        <f t="shared" si="10"/>
        <v>0</v>
      </c>
      <c r="AU65" s="345" t="e">
        <f t="shared" si="29"/>
        <v>#DIV/0!</v>
      </c>
      <c r="AV65" s="345">
        <f t="shared" si="10"/>
        <v>0</v>
      </c>
      <c r="AW65" s="345" t="e">
        <f t="shared" si="30"/>
        <v>#DIV/0!</v>
      </c>
      <c r="AX65" s="345">
        <f t="shared" si="10"/>
        <v>0</v>
      </c>
      <c r="AY65" s="345" t="e">
        <f t="shared" si="31"/>
        <v>#DIV/0!</v>
      </c>
      <c r="AZ65" s="345">
        <f t="shared" si="12"/>
        <v>0</v>
      </c>
      <c r="BA65" s="345" t="e">
        <f t="shared" si="32"/>
        <v>#DIV/0!</v>
      </c>
      <c r="BB65" s="345">
        <f t="shared" si="14"/>
        <v>0</v>
      </c>
      <c r="BC65" s="345" t="e">
        <f t="shared" si="33"/>
        <v>#DIV/0!</v>
      </c>
      <c r="BD65" s="345">
        <f t="shared" si="16"/>
        <v>0</v>
      </c>
      <c r="BE65" s="345" t="e">
        <f t="shared" si="34"/>
        <v>#DIV/0!</v>
      </c>
      <c r="BF65" s="345">
        <f t="shared" si="18"/>
        <v>0</v>
      </c>
      <c r="BG65" s="345" t="e">
        <f t="shared" si="35"/>
        <v>#DIV/0!</v>
      </c>
      <c r="BH65" s="345">
        <f t="shared" si="20"/>
        <v>0</v>
      </c>
      <c r="BI65" s="345" t="e">
        <f t="shared" si="36"/>
        <v>#DIV/0!</v>
      </c>
      <c r="BJ65" s="345">
        <f t="shared" si="22"/>
        <v>0</v>
      </c>
      <c r="BK65" s="345" t="e">
        <f t="shared" si="37"/>
        <v>#DIV/0!</v>
      </c>
      <c r="BL65" s="345">
        <f t="shared" si="24"/>
        <v>0</v>
      </c>
      <c r="BM65" s="345" t="e">
        <f t="shared" si="38"/>
        <v>#DIV/0!</v>
      </c>
      <c r="BN65" s="345">
        <f t="shared" si="26"/>
        <v>0</v>
      </c>
      <c r="BO65" s="459"/>
      <c r="BQ65" s="442"/>
      <c r="BR65" s="461"/>
    </row>
    <row r="66" spans="1:73" s="460" customFormat="1">
      <c r="A66" s="354"/>
      <c r="B66" s="395" t="s">
        <v>645</v>
      </c>
      <c r="C66" s="354" t="s">
        <v>157</v>
      </c>
      <c r="D66" s="426">
        <f t="shared" ref="D66:P66" si="110">+D70+D74+D78</f>
        <v>0</v>
      </c>
      <c r="E66" s="426">
        <f t="shared" si="110"/>
        <v>0</v>
      </c>
      <c r="F66" s="426">
        <f t="shared" si="110"/>
        <v>0</v>
      </c>
      <c r="G66" s="426">
        <f t="shared" si="110"/>
        <v>0</v>
      </c>
      <c r="H66" s="426">
        <f t="shared" si="110"/>
        <v>0</v>
      </c>
      <c r="I66" s="426">
        <f t="shared" si="110"/>
        <v>0</v>
      </c>
      <c r="J66" s="426">
        <f t="shared" si="110"/>
        <v>0</v>
      </c>
      <c r="K66" s="426">
        <f t="shared" si="110"/>
        <v>0</v>
      </c>
      <c r="L66" s="426">
        <f t="shared" si="110"/>
        <v>0</v>
      </c>
      <c r="M66" s="426">
        <f t="shared" si="110"/>
        <v>0</v>
      </c>
      <c r="N66" s="426">
        <f t="shared" si="110"/>
        <v>0</v>
      </c>
      <c r="O66" s="426">
        <f t="shared" si="110"/>
        <v>0</v>
      </c>
      <c r="P66" s="426">
        <f t="shared" si="110"/>
        <v>0</v>
      </c>
      <c r="Q66" s="426">
        <f>+Q70+Q74+Q78</f>
        <v>24478.520499999999</v>
      </c>
      <c r="R66" s="436"/>
      <c r="S66" s="345">
        <f t="shared" si="0"/>
        <v>0</v>
      </c>
      <c r="T66" s="436"/>
      <c r="U66" s="345">
        <f t="shared" si="1"/>
        <v>0</v>
      </c>
      <c r="V66" s="436"/>
      <c r="W66" s="345">
        <f t="shared" si="2"/>
        <v>0</v>
      </c>
      <c r="X66" s="436"/>
      <c r="Y66" s="345">
        <f t="shared" si="3"/>
        <v>0</v>
      </c>
      <c r="Z66" s="436"/>
      <c r="AA66" s="345">
        <f t="shared" si="4"/>
        <v>0</v>
      </c>
      <c r="AB66" s="436"/>
      <c r="AC66" s="345">
        <f t="shared" si="5"/>
        <v>0</v>
      </c>
      <c r="AD66" s="436"/>
      <c r="AE66" s="345">
        <f t="shared" si="6"/>
        <v>0</v>
      </c>
      <c r="AF66" s="436"/>
      <c r="AG66" s="345">
        <f t="shared" si="6"/>
        <v>0</v>
      </c>
      <c r="AH66" s="436"/>
      <c r="AI66" s="345">
        <f t="shared" si="6"/>
        <v>0</v>
      </c>
      <c r="AJ66" s="436"/>
      <c r="AK66" s="345">
        <f t="shared" si="6"/>
        <v>0</v>
      </c>
      <c r="AL66" s="436"/>
      <c r="AM66" s="345">
        <f t="shared" si="7"/>
        <v>0</v>
      </c>
      <c r="AN66" s="436"/>
      <c r="AO66" s="345">
        <f t="shared" si="8"/>
        <v>0</v>
      </c>
      <c r="AP66" s="426"/>
      <c r="AQ66" s="345" t="e">
        <f t="shared" si="27"/>
        <v>#DIV/0!</v>
      </c>
      <c r="AR66" s="345">
        <f t="shared" si="10"/>
        <v>0</v>
      </c>
      <c r="AS66" s="345" t="e">
        <f t="shared" si="28"/>
        <v>#DIV/0!</v>
      </c>
      <c r="AT66" s="345">
        <f t="shared" si="10"/>
        <v>0</v>
      </c>
      <c r="AU66" s="345" t="e">
        <f t="shared" si="29"/>
        <v>#DIV/0!</v>
      </c>
      <c r="AV66" s="345">
        <f t="shared" si="10"/>
        <v>0</v>
      </c>
      <c r="AW66" s="345" t="e">
        <f t="shared" si="30"/>
        <v>#DIV/0!</v>
      </c>
      <c r="AX66" s="345">
        <f t="shared" si="10"/>
        <v>0</v>
      </c>
      <c r="AY66" s="345" t="e">
        <f t="shared" si="31"/>
        <v>#DIV/0!</v>
      </c>
      <c r="AZ66" s="345">
        <f t="shared" si="12"/>
        <v>0</v>
      </c>
      <c r="BA66" s="345" t="e">
        <f t="shared" si="32"/>
        <v>#DIV/0!</v>
      </c>
      <c r="BB66" s="345">
        <f t="shared" si="14"/>
        <v>0</v>
      </c>
      <c r="BC66" s="345" t="e">
        <f t="shared" si="33"/>
        <v>#DIV/0!</v>
      </c>
      <c r="BD66" s="345">
        <f t="shared" si="16"/>
        <v>0</v>
      </c>
      <c r="BE66" s="345" t="e">
        <f t="shared" si="34"/>
        <v>#DIV/0!</v>
      </c>
      <c r="BF66" s="345">
        <f t="shared" si="18"/>
        <v>0</v>
      </c>
      <c r="BG66" s="345" t="e">
        <f t="shared" si="35"/>
        <v>#DIV/0!</v>
      </c>
      <c r="BH66" s="345">
        <f t="shared" si="20"/>
        <v>0</v>
      </c>
      <c r="BI66" s="345" t="e">
        <f t="shared" si="36"/>
        <v>#DIV/0!</v>
      </c>
      <c r="BJ66" s="345">
        <f t="shared" si="22"/>
        <v>0</v>
      </c>
      <c r="BK66" s="345" t="e">
        <f t="shared" si="37"/>
        <v>#DIV/0!</v>
      </c>
      <c r="BL66" s="345">
        <f t="shared" si="24"/>
        <v>0</v>
      </c>
      <c r="BM66" s="345" t="e">
        <f t="shared" si="38"/>
        <v>#DIV/0!</v>
      </c>
      <c r="BN66" s="345">
        <f t="shared" si="26"/>
        <v>0</v>
      </c>
      <c r="BO66" s="459"/>
      <c r="BQ66" s="439"/>
    </row>
    <row r="67" spans="1:73" s="464" customFormat="1" ht="19.5">
      <c r="A67" s="358" t="s">
        <v>231</v>
      </c>
      <c r="B67" s="359" t="s">
        <v>635</v>
      </c>
      <c r="C67" s="358"/>
      <c r="D67" s="596"/>
      <c r="E67" s="596"/>
      <c r="F67" s="5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27"/>
      <c r="R67" s="520"/>
      <c r="S67" s="345" t="str">
        <f t="shared" si="0"/>
        <v xml:space="preserve"> </v>
      </c>
      <c r="T67" s="520"/>
      <c r="U67" s="345" t="str">
        <f t="shared" si="1"/>
        <v xml:space="preserve"> </v>
      </c>
      <c r="V67" s="520"/>
      <c r="W67" s="345" t="str">
        <f t="shared" si="2"/>
        <v xml:space="preserve"> </v>
      </c>
      <c r="X67" s="520"/>
      <c r="Y67" s="345" t="str">
        <f t="shared" si="3"/>
        <v xml:space="preserve"> </v>
      </c>
      <c r="Z67" s="520"/>
      <c r="AA67" s="345" t="str">
        <f t="shared" si="4"/>
        <v xml:space="preserve"> </v>
      </c>
      <c r="AB67" s="520"/>
      <c r="AC67" s="345" t="str">
        <f t="shared" si="5"/>
        <v xml:space="preserve"> </v>
      </c>
      <c r="AD67" s="520"/>
      <c r="AE67" s="345" t="str">
        <f t="shared" si="6"/>
        <v xml:space="preserve"> </v>
      </c>
      <c r="AF67" s="520"/>
      <c r="AG67" s="345" t="str">
        <f t="shared" si="6"/>
        <v xml:space="preserve"> </v>
      </c>
      <c r="AH67" s="520"/>
      <c r="AI67" s="345" t="str">
        <f t="shared" si="6"/>
        <v xml:space="preserve"> </v>
      </c>
      <c r="AJ67" s="520"/>
      <c r="AK67" s="345" t="str">
        <f t="shared" si="6"/>
        <v xml:space="preserve"> </v>
      </c>
      <c r="AL67" s="520"/>
      <c r="AM67" s="345" t="str">
        <f t="shared" si="7"/>
        <v xml:space="preserve"> </v>
      </c>
      <c r="AN67" s="520"/>
      <c r="AO67" s="345" t="str">
        <f t="shared" si="8"/>
        <v xml:space="preserve"> </v>
      </c>
      <c r="AP67" s="427"/>
      <c r="AQ67" s="345" t="str">
        <f t="shared" si="27"/>
        <v xml:space="preserve"> </v>
      </c>
      <c r="AR67" s="345" t="str">
        <f t="shared" si="10"/>
        <v xml:space="preserve"> </v>
      </c>
      <c r="AS67" s="345" t="str">
        <f t="shared" si="28"/>
        <v xml:space="preserve"> </v>
      </c>
      <c r="AT67" s="345" t="str">
        <f t="shared" si="10"/>
        <v xml:space="preserve"> </v>
      </c>
      <c r="AU67" s="345" t="str">
        <f t="shared" si="29"/>
        <v xml:space="preserve"> </v>
      </c>
      <c r="AV67" s="345" t="str">
        <f t="shared" si="10"/>
        <v xml:space="preserve"> </v>
      </c>
      <c r="AW67" s="345" t="str">
        <f t="shared" si="30"/>
        <v xml:space="preserve"> </v>
      </c>
      <c r="AX67" s="345" t="str">
        <f t="shared" si="10"/>
        <v xml:space="preserve"> </v>
      </c>
      <c r="AY67" s="345" t="str">
        <f t="shared" si="31"/>
        <v xml:space="preserve"> </v>
      </c>
      <c r="AZ67" s="345" t="str">
        <f t="shared" si="12"/>
        <v xml:space="preserve"> </v>
      </c>
      <c r="BA67" s="345" t="str">
        <f t="shared" si="32"/>
        <v xml:space="preserve"> </v>
      </c>
      <c r="BB67" s="345" t="str">
        <f t="shared" si="14"/>
        <v xml:space="preserve"> </v>
      </c>
      <c r="BC67" s="345" t="str">
        <f t="shared" si="33"/>
        <v xml:space="preserve"> </v>
      </c>
      <c r="BD67" s="345" t="str">
        <f t="shared" si="16"/>
        <v xml:space="preserve"> </v>
      </c>
      <c r="BE67" s="345" t="str">
        <f t="shared" si="34"/>
        <v xml:space="preserve"> </v>
      </c>
      <c r="BF67" s="345" t="str">
        <f t="shared" si="18"/>
        <v xml:space="preserve"> </v>
      </c>
      <c r="BG67" s="345" t="str">
        <f t="shared" si="35"/>
        <v xml:space="preserve"> </v>
      </c>
      <c r="BH67" s="345" t="str">
        <f t="shared" si="20"/>
        <v xml:space="preserve"> </v>
      </c>
      <c r="BI67" s="345" t="str">
        <f t="shared" si="36"/>
        <v xml:space="preserve"> </v>
      </c>
      <c r="BJ67" s="345" t="str">
        <f t="shared" si="22"/>
        <v xml:space="preserve"> </v>
      </c>
      <c r="BK67" s="345" t="str">
        <f t="shared" si="37"/>
        <v xml:space="preserve"> </v>
      </c>
      <c r="BL67" s="345" t="str">
        <f t="shared" si="24"/>
        <v xml:space="preserve"> </v>
      </c>
      <c r="BM67" s="345" t="str">
        <f t="shared" si="38"/>
        <v xml:space="preserve"> </v>
      </c>
      <c r="BN67" s="345" t="str">
        <f t="shared" si="26"/>
        <v xml:space="preserve"> </v>
      </c>
      <c r="BO67" s="463"/>
      <c r="BQ67" s="443"/>
    </row>
    <row r="68" spans="1:73" s="429" customFormat="1">
      <c r="A68" s="354"/>
      <c r="B68" s="395" t="s">
        <v>643</v>
      </c>
      <c r="C68" s="354" t="s">
        <v>29</v>
      </c>
      <c r="D68" s="597"/>
      <c r="E68" s="597"/>
      <c r="F68" s="5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393">
        <v>2689</v>
      </c>
      <c r="R68" s="521"/>
      <c r="S68" s="345">
        <f t="shared" si="0"/>
        <v>0</v>
      </c>
      <c r="T68" s="521"/>
      <c r="U68" s="345">
        <f t="shared" si="1"/>
        <v>0</v>
      </c>
      <c r="V68" s="521"/>
      <c r="W68" s="345">
        <f t="shared" si="2"/>
        <v>0</v>
      </c>
      <c r="X68" s="521"/>
      <c r="Y68" s="345">
        <f t="shared" si="3"/>
        <v>0</v>
      </c>
      <c r="Z68" s="521"/>
      <c r="AA68" s="345">
        <f t="shared" si="4"/>
        <v>0</v>
      </c>
      <c r="AB68" s="521"/>
      <c r="AC68" s="345">
        <f t="shared" si="5"/>
        <v>0</v>
      </c>
      <c r="AD68" s="521">
        <v>1495</v>
      </c>
      <c r="AE68" s="345">
        <f t="shared" si="6"/>
        <v>1495</v>
      </c>
      <c r="AF68" s="521">
        <f>2647-1495</f>
        <v>1152</v>
      </c>
      <c r="AG68" s="345">
        <f t="shared" si="6"/>
        <v>2647</v>
      </c>
      <c r="AH68" s="521"/>
      <c r="AI68" s="345">
        <f t="shared" si="6"/>
        <v>2647</v>
      </c>
      <c r="AJ68" s="521">
        <v>-45</v>
      </c>
      <c r="AK68" s="345">
        <f t="shared" si="6"/>
        <v>2602</v>
      </c>
      <c r="AL68" s="521"/>
      <c r="AM68" s="345">
        <f t="shared" si="7"/>
        <v>2602</v>
      </c>
      <c r="AN68" s="521"/>
      <c r="AO68" s="345">
        <f t="shared" si="8"/>
        <v>2602</v>
      </c>
      <c r="AP68" s="393"/>
      <c r="AQ68" s="345" t="e">
        <f t="shared" si="27"/>
        <v>#DIV/0!</v>
      </c>
      <c r="AR68" s="345">
        <f t="shared" si="10"/>
        <v>0</v>
      </c>
      <c r="AS68" s="345" t="e">
        <f t="shared" si="28"/>
        <v>#DIV/0!</v>
      </c>
      <c r="AT68" s="345">
        <f t="shared" si="10"/>
        <v>0</v>
      </c>
      <c r="AU68" s="345" t="e">
        <f t="shared" si="29"/>
        <v>#DIV/0!</v>
      </c>
      <c r="AV68" s="345">
        <f t="shared" si="10"/>
        <v>0</v>
      </c>
      <c r="AW68" s="345" t="e">
        <f t="shared" si="30"/>
        <v>#DIV/0!</v>
      </c>
      <c r="AX68" s="345">
        <f t="shared" si="10"/>
        <v>0</v>
      </c>
      <c r="AY68" s="345" t="e">
        <f t="shared" si="31"/>
        <v>#DIV/0!</v>
      </c>
      <c r="AZ68" s="345">
        <f t="shared" si="12"/>
        <v>0</v>
      </c>
      <c r="BA68" s="345" t="e">
        <f t="shared" si="32"/>
        <v>#DIV/0!</v>
      </c>
      <c r="BB68" s="345">
        <f t="shared" si="14"/>
        <v>0</v>
      </c>
      <c r="BC68" s="345" t="e">
        <f t="shared" si="33"/>
        <v>#DIV/0!</v>
      </c>
      <c r="BD68" s="345">
        <f t="shared" si="16"/>
        <v>0.55596876162142062</v>
      </c>
      <c r="BE68" s="345" t="e">
        <f t="shared" si="34"/>
        <v>#DIV/0!</v>
      </c>
      <c r="BF68" s="345">
        <f t="shared" si="18"/>
        <v>0.42841204908888064</v>
      </c>
      <c r="BG68" s="345" t="e">
        <f t="shared" si="35"/>
        <v>#DIV/0!</v>
      </c>
      <c r="BH68" s="345">
        <f t="shared" si="20"/>
        <v>0</v>
      </c>
      <c r="BI68" s="345" t="e">
        <f t="shared" si="36"/>
        <v>#DIV/0!</v>
      </c>
      <c r="BJ68" s="345">
        <f t="shared" si="22"/>
        <v>-1.6734845667534401E-2</v>
      </c>
      <c r="BK68" s="345" t="e">
        <f t="shared" si="37"/>
        <v>#DIV/0!</v>
      </c>
      <c r="BL68" s="345">
        <f t="shared" si="24"/>
        <v>0</v>
      </c>
      <c r="BM68" s="345" t="e">
        <f t="shared" si="38"/>
        <v>#DIV/0!</v>
      </c>
      <c r="BN68" s="345">
        <f t="shared" si="26"/>
        <v>0</v>
      </c>
      <c r="BO68" s="336"/>
      <c r="BQ68" s="430"/>
      <c r="BU68" s="429" t="e">
        <f>+#REF!+#REF!</f>
        <v>#REF!</v>
      </c>
    </row>
    <row r="69" spans="1:73" s="460" customFormat="1">
      <c r="A69" s="354"/>
      <c r="B69" s="395" t="s">
        <v>644</v>
      </c>
      <c r="C69" s="354" t="s">
        <v>684</v>
      </c>
      <c r="D69" s="434"/>
      <c r="E69" s="434"/>
      <c r="F69" s="434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34">
        <v>47.87</v>
      </c>
      <c r="R69" s="436"/>
      <c r="S69" s="345">
        <f t="shared" si="0"/>
        <v>0</v>
      </c>
      <c r="T69" s="436"/>
      <c r="U69" s="345">
        <f t="shared" si="1"/>
        <v>0</v>
      </c>
      <c r="V69" s="436"/>
      <c r="W69" s="345">
        <f t="shared" si="2"/>
        <v>0</v>
      </c>
      <c r="X69" s="436"/>
      <c r="Y69" s="345">
        <f t="shared" si="3"/>
        <v>0</v>
      </c>
      <c r="Z69" s="436"/>
      <c r="AA69" s="345">
        <f t="shared" si="4"/>
        <v>0</v>
      </c>
      <c r="AB69" s="436"/>
      <c r="AC69" s="345">
        <f t="shared" si="5"/>
        <v>0</v>
      </c>
      <c r="AD69" s="436"/>
      <c r="AE69" s="345">
        <f t="shared" si="6"/>
        <v>0</v>
      </c>
      <c r="AF69" s="436"/>
      <c r="AG69" s="345">
        <f t="shared" si="6"/>
        <v>0</v>
      </c>
      <c r="AH69" s="436"/>
      <c r="AI69" s="345">
        <f t="shared" si="6"/>
        <v>0</v>
      </c>
      <c r="AJ69" s="436"/>
      <c r="AK69" s="345">
        <f t="shared" si="6"/>
        <v>0</v>
      </c>
      <c r="AL69" s="436"/>
      <c r="AM69" s="345">
        <f t="shared" si="7"/>
        <v>0</v>
      </c>
      <c r="AN69" s="436"/>
      <c r="AO69" s="345">
        <f t="shared" si="8"/>
        <v>0</v>
      </c>
      <c r="AP69" s="431"/>
      <c r="AQ69" s="345" t="e">
        <f t="shared" si="27"/>
        <v>#DIV/0!</v>
      </c>
      <c r="AR69" s="345">
        <f t="shared" si="10"/>
        <v>0</v>
      </c>
      <c r="AS69" s="345" t="e">
        <f t="shared" si="28"/>
        <v>#DIV/0!</v>
      </c>
      <c r="AT69" s="345">
        <f t="shared" si="10"/>
        <v>0</v>
      </c>
      <c r="AU69" s="345" t="e">
        <f t="shared" si="29"/>
        <v>#DIV/0!</v>
      </c>
      <c r="AV69" s="345">
        <f t="shared" si="10"/>
        <v>0</v>
      </c>
      <c r="AW69" s="345" t="e">
        <f t="shared" si="30"/>
        <v>#DIV/0!</v>
      </c>
      <c r="AX69" s="345">
        <f t="shared" si="10"/>
        <v>0</v>
      </c>
      <c r="AY69" s="345" t="e">
        <f t="shared" si="31"/>
        <v>#DIV/0!</v>
      </c>
      <c r="AZ69" s="345">
        <f t="shared" si="12"/>
        <v>0</v>
      </c>
      <c r="BA69" s="345" t="e">
        <f t="shared" si="32"/>
        <v>#DIV/0!</v>
      </c>
      <c r="BB69" s="345">
        <f t="shared" si="14"/>
        <v>0</v>
      </c>
      <c r="BC69" s="345" t="e">
        <f t="shared" si="33"/>
        <v>#DIV/0!</v>
      </c>
      <c r="BD69" s="345">
        <f t="shared" si="16"/>
        <v>0</v>
      </c>
      <c r="BE69" s="345" t="e">
        <f t="shared" si="34"/>
        <v>#DIV/0!</v>
      </c>
      <c r="BF69" s="345">
        <f t="shared" si="18"/>
        <v>0</v>
      </c>
      <c r="BG69" s="345" t="e">
        <f t="shared" si="35"/>
        <v>#DIV/0!</v>
      </c>
      <c r="BH69" s="345">
        <f t="shared" si="20"/>
        <v>0</v>
      </c>
      <c r="BI69" s="345" t="e">
        <f t="shared" si="36"/>
        <v>#DIV/0!</v>
      </c>
      <c r="BJ69" s="345">
        <f t="shared" si="22"/>
        <v>0</v>
      </c>
      <c r="BK69" s="345" t="e">
        <f t="shared" si="37"/>
        <v>#DIV/0!</v>
      </c>
      <c r="BL69" s="345">
        <f t="shared" si="24"/>
        <v>0</v>
      </c>
      <c r="BM69" s="345" t="e">
        <f t="shared" si="38"/>
        <v>#DIV/0!</v>
      </c>
      <c r="BN69" s="345">
        <f t="shared" si="26"/>
        <v>0</v>
      </c>
      <c r="BO69" s="459"/>
      <c r="BQ69" s="449"/>
      <c r="BS69" s="449"/>
    </row>
    <row r="70" spans="1:73" s="460" customFormat="1">
      <c r="A70" s="354"/>
      <c r="B70" s="395" t="s">
        <v>645</v>
      </c>
      <c r="C70" s="354" t="s">
        <v>157</v>
      </c>
      <c r="D70" s="598"/>
      <c r="E70" s="598"/>
      <c r="F70" s="598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34">
        <f>+Q69*Q68/10</f>
        <v>12872.242999999999</v>
      </c>
      <c r="R70" s="436"/>
      <c r="S70" s="345">
        <f t="shared" si="0"/>
        <v>0</v>
      </c>
      <c r="T70" s="436"/>
      <c r="U70" s="345">
        <f t="shared" si="1"/>
        <v>0</v>
      </c>
      <c r="V70" s="436"/>
      <c r="W70" s="345">
        <f t="shared" si="2"/>
        <v>0</v>
      </c>
      <c r="X70" s="436"/>
      <c r="Y70" s="345">
        <f t="shared" si="3"/>
        <v>0</v>
      </c>
      <c r="Z70" s="436"/>
      <c r="AA70" s="345">
        <f t="shared" si="4"/>
        <v>0</v>
      </c>
      <c r="AB70" s="436"/>
      <c r="AC70" s="345">
        <f t="shared" si="5"/>
        <v>0</v>
      </c>
      <c r="AD70" s="436"/>
      <c r="AE70" s="345">
        <f t="shared" si="6"/>
        <v>0</v>
      </c>
      <c r="AF70" s="436"/>
      <c r="AG70" s="345">
        <f t="shared" si="6"/>
        <v>0</v>
      </c>
      <c r="AH70" s="436"/>
      <c r="AI70" s="345">
        <f t="shared" si="6"/>
        <v>0</v>
      </c>
      <c r="AJ70" s="436"/>
      <c r="AK70" s="345">
        <f t="shared" si="6"/>
        <v>0</v>
      </c>
      <c r="AL70" s="436"/>
      <c r="AM70" s="345">
        <f t="shared" si="7"/>
        <v>0</v>
      </c>
      <c r="AN70" s="436"/>
      <c r="AO70" s="345">
        <f t="shared" si="8"/>
        <v>0</v>
      </c>
      <c r="AP70" s="434"/>
      <c r="AQ70" s="345" t="e">
        <f t="shared" si="27"/>
        <v>#DIV/0!</v>
      </c>
      <c r="AR70" s="345">
        <f t="shared" si="10"/>
        <v>0</v>
      </c>
      <c r="AS70" s="345" t="e">
        <f t="shared" si="28"/>
        <v>#DIV/0!</v>
      </c>
      <c r="AT70" s="345">
        <f t="shared" si="10"/>
        <v>0</v>
      </c>
      <c r="AU70" s="345" t="e">
        <f t="shared" si="29"/>
        <v>#DIV/0!</v>
      </c>
      <c r="AV70" s="345">
        <f t="shared" si="10"/>
        <v>0</v>
      </c>
      <c r="AW70" s="345" t="e">
        <f t="shared" si="30"/>
        <v>#DIV/0!</v>
      </c>
      <c r="AX70" s="345">
        <f t="shared" si="10"/>
        <v>0</v>
      </c>
      <c r="AY70" s="345" t="e">
        <f t="shared" si="31"/>
        <v>#DIV/0!</v>
      </c>
      <c r="AZ70" s="345">
        <f t="shared" si="12"/>
        <v>0</v>
      </c>
      <c r="BA70" s="345" t="e">
        <f t="shared" si="32"/>
        <v>#DIV/0!</v>
      </c>
      <c r="BB70" s="345">
        <f t="shared" si="14"/>
        <v>0</v>
      </c>
      <c r="BC70" s="345" t="e">
        <f t="shared" si="33"/>
        <v>#DIV/0!</v>
      </c>
      <c r="BD70" s="345">
        <f t="shared" si="16"/>
        <v>0</v>
      </c>
      <c r="BE70" s="345" t="e">
        <f t="shared" si="34"/>
        <v>#DIV/0!</v>
      </c>
      <c r="BF70" s="345">
        <f t="shared" si="18"/>
        <v>0</v>
      </c>
      <c r="BG70" s="345" t="e">
        <f t="shared" si="35"/>
        <v>#DIV/0!</v>
      </c>
      <c r="BH70" s="345">
        <f t="shared" si="20"/>
        <v>0</v>
      </c>
      <c r="BI70" s="345" t="e">
        <f t="shared" si="36"/>
        <v>#DIV/0!</v>
      </c>
      <c r="BJ70" s="345">
        <f t="shared" si="22"/>
        <v>0</v>
      </c>
      <c r="BK70" s="345" t="e">
        <f t="shared" si="37"/>
        <v>#DIV/0!</v>
      </c>
      <c r="BL70" s="345">
        <f t="shared" si="24"/>
        <v>0</v>
      </c>
      <c r="BM70" s="345" t="e">
        <f t="shared" si="38"/>
        <v>#DIV/0!</v>
      </c>
      <c r="BN70" s="345">
        <f t="shared" si="26"/>
        <v>0</v>
      </c>
      <c r="BO70" s="459"/>
      <c r="BQ70" s="449"/>
    </row>
    <row r="71" spans="1:73" s="464" customFormat="1" ht="19.5">
      <c r="A71" s="358" t="s">
        <v>232</v>
      </c>
      <c r="B71" s="361" t="s">
        <v>637</v>
      </c>
      <c r="C71" s="358"/>
      <c r="D71" s="599"/>
      <c r="E71" s="599"/>
      <c r="F71" s="599"/>
      <c r="G71" s="500"/>
      <c r="H71" s="500"/>
      <c r="I71" s="500"/>
      <c r="J71" s="500"/>
      <c r="K71" s="500"/>
      <c r="L71" s="500"/>
      <c r="M71" s="500"/>
      <c r="N71" s="500"/>
      <c r="O71" s="500"/>
      <c r="P71" s="500"/>
      <c r="Q71" s="432"/>
      <c r="R71" s="520"/>
      <c r="S71" s="345" t="str">
        <f t="shared" si="0"/>
        <v xml:space="preserve"> </v>
      </c>
      <c r="T71" s="520"/>
      <c r="U71" s="345" t="str">
        <f t="shared" si="1"/>
        <v xml:space="preserve"> </v>
      </c>
      <c r="V71" s="520"/>
      <c r="W71" s="345" t="str">
        <f t="shared" si="2"/>
        <v xml:space="preserve"> </v>
      </c>
      <c r="X71" s="520"/>
      <c r="Y71" s="345" t="str">
        <f t="shared" si="3"/>
        <v xml:space="preserve"> </v>
      </c>
      <c r="Z71" s="520"/>
      <c r="AA71" s="345" t="str">
        <f t="shared" si="4"/>
        <v xml:space="preserve"> </v>
      </c>
      <c r="AB71" s="520"/>
      <c r="AC71" s="345" t="str">
        <f t="shared" si="5"/>
        <v xml:space="preserve"> </v>
      </c>
      <c r="AD71" s="520"/>
      <c r="AE71" s="345" t="str">
        <f t="shared" si="6"/>
        <v xml:space="preserve"> </v>
      </c>
      <c r="AF71" s="520"/>
      <c r="AG71" s="345" t="str">
        <f t="shared" si="6"/>
        <v xml:space="preserve"> </v>
      </c>
      <c r="AH71" s="520"/>
      <c r="AI71" s="345" t="str">
        <f t="shared" si="6"/>
        <v xml:space="preserve"> </v>
      </c>
      <c r="AJ71" s="520"/>
      <c r="AK71" s="345" t="str">
        <f t="shared" si="6"/>
        <v xml:space="preserve"> </v>
      </c>
      <c r="AL71" s="520"/>
      <c r="AM71" s="345" t="str">
        <f t="shared" si="7"/>
        <v xml:space="preserve"> </v>
      </c>
      <c r="AN71" s="520"/>
      <c r="AO71" s="345" t="str">
        <f t="shared" si="8"/>
        <v xml:space="preserve"> </v>
      </c>
      <c r="AP71" s="432"/>
      <c r="AQ71" s="345" t="str">
        <f t="shared" si="27"/>
        <v xml:space="preserve"> </v>
      </c>
      <c r="AR71" s="345" t="str">
        <f t="shared" si="10"/>
        <v xml:space="preserve"> </v>
      </c>
      <c r="AS71" s="345" t="str">
        <f t="shared" si="28"/>
        <v xml:space="preserve"> </v>
      </c>
      <c r="AT71" s="345" t="str">
        <f t="shared" si="10"/>
        <v xml:space="preserve"> </v>
      </c>
      <c r="AU71" s="345" t="str">
        <f t="shared" si="29"/>
        <v xml:space="preserve"> </v>
      </c>
      <c r="AV71" s="345" t="str">
        <f t="shared" si="10"/>
        <v xml:space="preserve"> </v>
      </c>
      <c r="AW71" s="345" t="str">
        <f t="shared" si="30"/>
        <v xml:space="preserve"> </v>
      </c>
      <c r="AX71" s="345" t="str">
        <f t="shared" si="10"/>
        <v xml:space="preserve"> </v>
      </c>
      <c r="AY71" s="345" t="str">
        <f t="shared" si="31"/>
        <v xml:space="preserve"> </v>
      </c>
      <c r="AZ71" s="345" t="str">
        <f t="shared" si="12"/>
        <v xml:space="preserve"> </v>
      </c>
      <c r="BA71" s="345" t="str">
        <f t="shared" si="32"/>
        <v xml:space="preserve"> </v>
      </c>
      <c r="BB71" s="345" t="str">
        <f t="shared" si="14"/>
        <v xml:space="preserve"> </v>
      </c>
      <c r="BC71" s="345" t="str">
        <f t="shared" si="33"/>
        <v xml:space="preserve"> </v>
      </c>
      <c r="BD71" s="345" t="str">
        <f t="shared" si="16"/>
        <v xml:space="preserve"> </v>
      </c>
      <c r="BE71" s="345" t="str">
        <f t="shared" si="34"/>
        <v xml:space="preserve"> </v>
      </c>
      <c r="BF71" s="345" t="str">
        <f t="shared" si="18"/>
        <v xml:space="preserve"> </v>
      </c>
      <c r="BG71" s="345" t="str">
        <f t="shared" si="35"/>
        <v xml:space="preserve"> </v>
      </c>
      <c r="BH71" s="345" t="str">
        <f t="shared" si="20"/>
        <v xml:space="preserve"> </v>
      </c>
      <c r="BI71" s="345" t="str">
        <f t="shared" si="36"/>
        <v xml:space="preserve"> </v>
      </c>
      <c r="BJ71" s="345" t="str">
        <f t="shared" si="22"/>
        <v xml:space="preserve"> </v>
      </c>
      <c r="BK71" s="345" t="str">
        <f t="shared" si="37"/>
        <v xml:space="preserve"> </v>
      </c>
      <c r="BL71" s="345" t="str">
        <f t="shared" si="24"/>
        <v xml:space="preserve"> </v>
      </c>
      <c r="BM71" s="345" t="str">
        <f t="shared" si="38"/>
        <v xml:space="preserve"> </v>
      </c>
      <c r="BN71" s="345" t="str">
        <f t="shared" si="26"/>
        <v xml:space="preserve"> </v>
      </c>
      <c r="BO71" s="463"/>
      <c r="BQ71" s="449"/>
      <c r="BR71" s="449"/>
      <c r="BS71" s="450"/>
    </row>
    <row r="72" spans="1:73" s="460" customFormat="1">
      <c r="A72" s="394"/>
      <c r="B72" s="395" t="s">
        <v>643</v>
      </c>
      <c r="C72" s="394" t="s">
        <v>29</v>
      </c>
      <c r="D72" s="434">
        <v>1200</v>
      </c>
      <c r="E72" s="434">
        <v>1850</v>
      </c>
      <c r="F72" s="434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58">
        <v>1925</v>
      </c>
      <c r="R72" s="436">
        <v>1837.2</v>
      </c>
      <c r="S72" s="345">
        <f t="shared" si="0"/>
        <v>1837.2</v>
      </c>
      <c r="T72" s="458"/>
      <c r="U72" s="339">
        <f t="shared" si="1"/>
        <v>1837.2</v>
      </c>
      <c r="V72" s="436"/>
      <c r="W72" s="345">
        <f t="shared" si="2"/>
        <v>1837.2</v>
      </c>
      <c r="X72" s="436">
        <f>1880-W72</f>
        <v>42.799999999999955</v>
      </c>
      <c r="Y72" s="345">
        <f t="shared" si="3"/>
        <v>1880</v>
      </c>
      <c r="Z72" s="436"/>
      <c r="AA72" s="345">
        <f t="shared" si="4"/>
        <v>1880</v>
      </c>
      <c r="AB72" s="436"/>
      <c r="AC72" s="345">
        <f t="shared" si="5"/>
        <v>1880</v>
      </c>
      <c r="AD72" s="436"/>
      <c r="AE72" s="345">
        <f t="shared" si="6"/>
        <v>1880</v>
      </c>
      <c r="AF72" s="436"/>
      <c r="AG72" s="345">
        <f t="shared" si="6"/>
        <v>1880</v>
      </c>
      <c r="AH72" s="436"/>
      <c r="AI72" s="345">
        <f t="shared" si="6"/>
        <v>1880</v>
      </c>
      <c r="AJ72" s="436"/>
      <c r="AK72" s="345">
        <f t="shared" si="6"/>
        <v>1880</v>
      </c>
      <c r="AL72" s="436"/>
      <c r="AM72" s="345">
        <f t="shared" si="7"/>
        <v>1880</v>
      </c>
      <c r="AN72" s="436"/>
      <c r="AO72" s="345">
        <f t="shared" si="8"/>
        <v>1880</v>
      </c>
      <c r="AP72" s="458">
        <f>+W72</f>
        <v>1837.2</v>
      </c>
      <c r="AQ72" s="345">
        <f t="shared" ref="AQ72:AQ138" si="111">IF(LEN($C72)=0," ",R72/D72*100)</f>
        <v>153.10000000000002</v>
      </c>
      <c r="AR72" s="345">
        <f t="shared" si="10"/>
        <v>0.95438961038961045</v>
      </c>
      <c r="AS72" s="345">
        <f t="shared" ref="AS72:AS138" si="112">IF(LEN($C72)=0," ",T72/E72*100)</f>
        <v>0</v>
      </c>
      <c r="AT72" s="345">
        <f t="shared" si="10"/>
        <v>0</v>
      </c>
      <c r="AU72" s="345" t="e">
        <f t="shared" ref="AU72:AU138" si="113">IF(LEN($C72)=0," ",V72/F72*100)</f>
        <v>#DIV/0!</v>
      </c>
      <c r="AV72" s="345">
        <f t="shared" si="10"/>
        <v>0</v>
      </c>
      <c r="AW72" s="345" t="e">
        <f t="shared" ref="AW72:AW138" si="114">IF(LEN($C72)=0," ",X72/G72*100)</f>
        <v>#DIV/0!</v>
      </c>
      <c r="AX72" s="345">
        <f t="shared" si="10"/>
        <v>2.223376623376621E-2</v>
      </c>
      <c r="AY72" s="345" t="e">
        <f t="shared" ref="AY72:AY138" si="115">IF(LEN($C72)=0," ",Z72/H72*100)</f>
        <v>#DIV/0!</v>
      </c>
      <c r="AZ72" s="345">
        <f t="shared" si="12"/>
        <v>0</v>
      </c>
      <c r="BA72" s="345" t="e">
        <f t="shared" ref="BA72:BA138" si="116">IF(LEN($C72)=0," ",AB72/I72*100)</f>
        <v>#DIV/0!</v>
      </c>
      <c r="BB72" s="345">
        <f t="shared" si="14"/>
        <v>0</v>
      </c>
      <c r="BC72" s="345" t="e">
        <f t="shared" ref="BC72:BC138" si="117">IF(LEN($C72)=0," ",AD72/J72*100)</f>
        <v>#DIV/0!</v>
      </c>
      <c r="BD72" s="345">
        <f t="shared" si="16"/>
        <v>0</v>
      </c>
      <c r="BE72" s="345" t="e">
        <f t="shared" ref="BE72:BE138" si="118">IF(LEN($C72)=0," ",AF72/K72*100)</f>
        <v>#DIV/0!</v>
      </c>
      <c r="BF72" s="345">
        <f t="shared" si="18"/>
        <v>0</v>
      </c>
      <c r="BG72" s="345" t="e">
        <f t="shared" ref="BG72:BG138" si="119">IF(LEN($C72)=0," ",AH72/L72*100)</f>
        <v>#DIV/0!</v>
      </c>
      <c r="BH72" s="345">
        <f t="shared" si="20"/>
        <v>0</v>
      </c>
      <c r="BI72" s="345" t="e">
        <f t="shared" ref="BI72:BI138" si="120">IF(LEN($C72)=0," ",AJ72/M72*100)</f>
        <v>#DIV/0!</v>
      </c>
      <c r="BJ72" s="345">
        <f t="shared" si="22"/>
        <v>0</v>
      </c>
      <c r="BK72" s="345" t="e">
        <f t="shared" ref="BK72:BK138" si="121">IF(LEN($C72)=0," ",AL72/N72*100)</f>
        <v>#DIV/0!</v>
      </c>
      <c r="BL72" s="345">
        <f t="shared" si="24"/>
        <v>0</v>
      </c>
      <c r="BM72" s="345" t="e">
        <f t="shared" ref="BM72:BM138" si="122">IF(LEN($C72)=0," ",AN72/O72*100)</f>
        <v>#DIV/0!</v>
      </c>
      <c r="BN72" s="345">
        <f t="shared" si="26"/>
        <v>0</v>
      </c>
      <c r="BO72" s="459"/>
    </row>
    <row r="73" spans="1:73" s="460" customFormat="1">
      <c r="A73" s="354"/>
      <c r="B73" s="395" t="s">
        <v>644</v>
      </c>
      <c r="C73" s="354" t="s">
        <v>684</v>
      </c>
      <c r="D73" s="431"/>
      <c r="E73" s="431"/>
      <c r="F73" s="431"/>
      <c r="G73" s="501"/>
      <c r="H73" s="501"/>
      <c r="I73" s="501"/>
      <c r="J73" s="501"/>
      <c r="K73" s="501"/>
      <c r="L73" s="501"/>
      <c r="M73" s="501"/>
      <c r="N73" s="501"/>
      <c r="O73" s="501"/>
      <c r="P73" s="501"/>
      <c r="Q73" s="458">
        <v>59.643000000000001</v>
      </c>
      <c r="R73" s="436"/>
      <c r="S73" s="345">
        <f t="shared" si="0"/>
        <v>0</v>
      </c>
      <c r="T73" s="436"/>
      <c r="U73" s="345">
        <f t="shared" si="1"/>
        <v>0</v>
      </c>
      <c r="V73" s="436"/>
      <c r="W73" s="345">
        <f t="shared" si="2"/>
        <v>0</v>
      </c>
      <c r="X73" s="436"/>
      <c r="Y73" s="345">
        <f t="shared" si="3"/>
        <v>0</v>
      </c>
      <c r="Z73" s="436"/>
      <c r="AA73" s="345">
        <f t="shared" si="4"/>
        <v>0</v>
      </c>
      <c r="AB73" s="436"/>
      <c r="AC73" s="345">
        <f t="shared" si="5"/>
        <v>0</v>
      </c>
      <c r="AD73" s="436">
        <v>59</v>
      </c>
      <c r="AE73" s="345">
        <f t="shared" si="6"/>
        <v>59</v>
      </c>
      <c r="AF73" s="436"/>
      <c r="AG73" s="345">
        <f t="shared" si="6"/>
        <v>59</v>
      </c>
      <c r="AH73" s="436"/>
      <c r="AI73" s="345">
        <f t="shared" si="6"/>
        <v>59</v>
      </c>
      <c r="AJ73" s="436"/>
      <c r="AK73" s="345">
        <f t="shared" si="6"/>
        <v>59</v>
      </c>
      <c r="AL73" s="436"/>
      <c r="AM73" s="345">
        <f t="shared" si="7"/>
        <v>59</v>
      </c>
      <c r="AN73" s="436"/>
      <c r="AO73" s="345">
        <f t="shared" si="8"/>
        <v>59</v>
      </c>
      <c r="AP73" s="458"/>
      <c r="AQ73" s="345" t="e">
        <f t="shared" si="111"/>
        <v>#DIV/0!</v>
      </c>
      <c r="AR73" s="345">
        <f t="shared" si="10"/>
        <v>0</v>
      </c>
      <c r="AS73" s="345" t="e">
        <f t="shared" si="112"/>
        <v>#DIV/0!</v>
      </c>
      <c r="AT73" s="345">
        <f t="shared" si="10"/>
        <v>0</v>
      </c>
      <c r="AU73" s="345" t="e">
        <f t="shared" si="113"/>
        <v>#DIV/0!</v>
      </c>
      <c r="AV73" s="345">
        <f t="shared" si="10"/>
        <v>0</v>
      </c>
      <c r="AW73" s="345" t="e">
        <f t="shared" si="114"/>
        <v>#DIV/0!</v>
      </c>
      <c r="AX73" s="345">
        <f t="shared" si="10"/>
        <v>0</v>
      </c>
      <c r="AY73" s="345" t="e">
        <f t="shared" si="115"/>
        <v>#DIV/0!</v>
      </c>
      <c r="AZ73" s="345">
        <f t="shared" si="12"/>
        <v>0</v>
      </c>
      <c r="BA73" s="345" t="e">
        <f t="shared" si="116"/>
        <v>#DIV/0!</v>
      </c>
      <c r="BB73" s="345">
        <f t="shared" si="14"/>
        <v>0</v>
      </c>
      <c r="BC73" s="345" t="e">
        <f t="shared" si="117"/>
        <v>#DIV/0!</v>
      </c>
      <c r="BD73" s="345">
        <f t="shared" si="16"/>
        <v>0.9892191874989521</v>
      </c>
      <c r="BE73" s="345" t="e">
        <f t="shared" si="118"/>
        <v>#DIV/0!</v>
      </c>
      <c r="BF73" s="345">
        <f t="shared" si="18"/>
        <v>0</v>
      </c>
      <c r="BG73" s="345" t="e">
        <f t="shared" si="119"/>
        <v>#DIV/0!</v>
      </c>
      <c r="BH73" s="345">
        <f t="shared" si="20"/>
        <v>0</v>
      </c>
      <c r="BI73" s="345" t="e">
        <f t="shared" si="120"/>
        <v>#DIV/0!</v>
      </c>
      <c r="BJ73" s="345">
        <f t="shared" si="22"/>
        <v>0</v>
      </c>
      <c r="BK73" s="345" t="e">
        <f t="shared" si="121"/>
        <v>#DIV/0!</v>
      </c>
      <c r="BL73" s="345">
        <f t="shared" si="24"/>
        <v>0</v>
      </c>
      <c r="BM73" s="345" t="e">
        <f t="shared" si="122"/>
        <v>#DIV/0!</v>
      </c>
      <c r="BN73" s="345">
        <f t="shared" si="26"/>
        <v>0</v>
      </c>
      <c r="BO73" s="459"/>
    </row>
    <row r="74" spans="1:73" s="460" customFormat="1">
      <c r="A74" s="354"/>
      <c r="B74" s="395" t="s">
        <v>645</v>
      </c>
      <c r="C74" s="354" t="s">
        <v>157</v>
      </c>
      <c r="D74" s="598"/>
      <c r="E74" s="598"/>
      <c r="F74" s="598"/>
      <c r="G74" s="499"/>
      <c r="H74" s="499"/>
      <c r="I74" s="499"/>
      <c r="J74" s="499"/>
      <c r="K74" s="499"/>
      <c r="L74" s="499"/>
      <c r="M74" s="499"/>
      <c r="N74" s="499"/>
      <c r="O74" s="499"/>
      <c r="P74" s="499"/>
      <c r="Q74" s="458">
        <f>+Q73*Q72/10</f>
        <v>11481.2775</v>
      </c>
      <c r="R74" s="436"/>
      <c r="S74" s="345">
        <f t="shared" si="0"/>
        <v>0</v>
      </c>
      <c r="T74" s="436"/>
      <c r="U74" s="345">
        <f t="shared" si="1"/>
        <v>0</v>
      </c>
      <c r="V74" s="436"/>
      <c r="W74" s="345">
        <f t="shared" si="2"/>
        <v>0</v>
      </c>
      <c r="X74" s="436"/>
      <c r="Y74" s="345">
        <f t="shared" si="3"/>
        <v>0</v>
      </c>
      <c r="Z74" s="436"/>
      <c r="AA74" s="345">
        <f t="shared" si="4"/>
        <v>0</v>
      </c>
      <c r="AB74" s="436"/>
      <c r="AC74" s="345">
        <f t="shared" si="5"/>
        <v>0</v>
      </c>
      <c r="AD74" s="458">
        <v>11190</v>
      </c>
      <c r="AE74" s="339">
        <f t="shared" si="6"/>
        <v>11190</v>
      </c>
      <c r="AF74" s="436"/>
      <c r="AG74" s="345">
        <f t="shared" si="6"/>
        <v>11190</v>
      </c>
      <c r="AH74" s="436"/>
      <c r="AI74" s="345">
        <f t="shared" si="6"/>
        <v>11190</v>
      </c>
      <c r="AJ74" s="436"/>
      <c r="AK74" s="345">
        <f t="shared" si="6"/>
        <v>11190</v>
      </c>
      <c r="AL74" s="436"/>
      <c r="AM74" s="345">
        <f t="shared" si="7"/>
        <v>11190</v>
      </c>
      <c r="AN74" s="436"/>
      <c r="AO74" s="345">
        <f t="shared" si="8"/>
        <v>11190</v>
      </c>
      <c r="AP74" s="458"/>
      <c r="AQ74" s="345" t="e">
        <f t="shared" si="111"/>
        <v>#DIV/0!</v>
      </c>
      <c r="AR74" s="345">
        <f t="shared" si="10"/>
        <v>0</v>
      </c>
      <c r="AS74" s="345" t="e">
        <f t="shared" si="112"/>
        <v>#DIV/0!</v>
      </c>
      <c r="AT74" s="345">
        <f t="shared" si="10"/>
        <v>0</v>
      </c>
      <c r="AU74" s="345" t="e">
        <f t="shared" si="113"/>
        <v>#DIV/0!</v>
      </c>
      <c r="AV74" s="345">
        <f t="shared" si="10"/>
        <v>0</v>
      </c>
      <c r="AW74" s="345" t="e">
        <f t="shared" si="114"/>
        <v>#DIV/0!</v>
      </c>
      <c r="AX74" s="345">
        <f t="shared" si="10"/>
        <v>0</v>
      </c>
      <c r="AY74" s="345" t="e">
        <f t="shared" si="115"/>
        <v>#DIV/0!</v>
      </c>
      <c r="AZ74" s="345">
        <f t="shared" si="12"/>
        <v>0</v>
      </c>
      <c r="BA74" s="345" t="e">
        <f t="shared" si="116"/>
        <v>#DIV/0!</v>
      </c>
      <c r="BB74" s="345">
        <f t="shared" si="14"/>
        <v>0</v>
      </c>
      <c r="BC74" s="345" t="e">
        <f t="shared" si="117"/>
        <v>#DIV/0!</v>
      </c>
      <c r="BD74" s="345">
        <f t="shared" si="16"/>
        <v>0.97463021863202937</v>
      </c>
      <c r="BE74" s="345" t="e">
        <f t="shared" si="118"/>
        <v>#DIV/0!</v>
      </c>
      <c r="BF74" s="345">
        <f t="shared" si="18"/>
        <v>0</v>
      </c>
      <c r="BG74" s="345" t="e">
        <f t="shared" si="119"/>
        <v>#DIV/0!</v>
      </c>
      <c r="BH74" s="345">
        <f t="shared" si="20"/>
        <v>0</v>
      </c>
      <c r="BI74" s="345" t="e">
        <f t="shared" si="120"/>
        <v>#DIV/0!</v>
      </c>
      <c r="BJ74" s="345">
        <f t="shared" si="22"/>
        <v>0</v>
      </c>
      <c r="BK74" s="345" t="e">
        <f t="shared" si="121"/>
        <v>#DIV/0!</v>
      </c>
      <c r="BL74" s="345">
        <f t="shared" si="24"/>
        <v>0</v>
      </c>
      <c r="BM74" s="345" t="e">
        <f t="shared" si="122"/>
        <v>#DIV/0!</v>
      </c>
      <c r="BN74" s="345">
        <f t="shared" si="26"/>
        <v>0</v>
      </c>
      <c r="BO74" s="459"/>
    </row>
    <row r="75" spans="1:73" s="464" customFormat="1" ht="19.5">
      <c r="A75" s="358" t="s">
        <v>233</v>
      </c>
      <c r="B75" s="361" t="s">
        <v>636</v>
      </c>
      <c r="C75" s="358"/>
      <c r="D75" s="599"/>
      <c r="E75" s="599"/>
      <c r="F75" s="599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462"/>
      <c r="R75" s="520"/>
      <c r="S75" s="345" t="str">
        <f t="shared" si="0"/>
        <v xml:space="preserve"> </v>
      </c>
      <c r="T75" s="520"/>
      <c r="U75" s="345" t="str">
        <f t="shared" si="1"/>
        <v xml:space="preserve"> </v>
      </c>
      <c r="V75" s="520"/>
      <c r="W75" s="345" t="str">
        <f t="shared" si="2"/>
        <v xml:space="preserve"> </v>
      </c>
      <c r="X75" s="520"/>
      <c r="Y75" s="345" t="str">
        <f t="shared" si="3"/>
        <v xml:space="preserve"> </v>
      </c>
      <c r="Z75" s="520"/>
      <c r="AA75" s="345" t="str">
        <f t="shared" si="4"/>
        <v xml:space="preserve"> </v>
      </c>
      <c r="AB75" s="520"/>
      <c r="AC75" s="345" t="str">
        <f t="shared" si="5"/>
        <v xml:space="preserve"> </v>
      </c>
      <c r="AD75" s="520"/>
      <c r="AE75" s="345" t="str">
        <f t="shared" si="6"/>
        <v xml:space="preserve"> </v>
      </c>
      <c r="AF75" s="520"/>
      <c r="AG75" s="345" t="str">
        <f t="shared" si="6"/>
        <v xml:space="preserve"> </v>
      </c>
      <c r="AH75" s="520"/>
      <c r="AI75" s="345" t="str">
        <f t="shared" si="6"/>
        <v xml:space="preserve"> </v>
      </c>
      <c r="AJ75" s="520"/>
      <c r="AK75" s="345" t="str">
        <f t="shared" si="6"/>
        <v xml:space="preserve"> </v>
      </c>
      <c r="AL75" s="520"/>
      <c r="AM75" s="345" t="str">
        <f t="shared" si="7"/>
        <v xml:space="preserve"> </v>
      </c>
      <c r="AN75" s="520"/>
      <c r="AO75" s="345" t="str">
        <f t="shared" si="8"/>
        <v xml:space="preserve"> </v>
      </c>
      <c r="AP75" s="462"/>
      <c r="AQ75" s="345" t="str">
        <f t="shared" si="111"/>
        <v xml:space="preserve"> </v>
      </c>
      <c r="AR75" s="345" t="str">
        <f t="shared" si="10"/>
        <v xml:space="preserve"> </v>
      </c>
      <c r="AS75" s="345" t="str">
        <f t="shared" si="112"/>
        <v xml:space="preserve"> </v>
      </c>
      <c r="AT75" s="345" t="str">
        <f t="shared" si="10"/>
        <v xml:space="preserve"> </v>
      </c>
      <c r="AU75" s="345" t="str">
        <f t="shared" si="113"/>
        <v xml:space="preserve"> </v>
      </c>
      <c r="AV75" s="345" t="str">
        <f t="shared" si="10"/>
        <v xml:space="preserve"> </v>
      </c>
      <c r="AW75" s="345" t="str">
        <f t="shared" si="114"/>
        <v xml:space="preserve"> </v>
      </c>
      <c r="AX75" s="345" t="str">
        <f t="shared" si="10"/>
        <v xml:space="preserve"> </v>
      </c>
      <c r="AY75" s="345" t="str">
        <f t="shared" si="115"/>
        <v xml:space="preserve"> </v>
      </c>
      <c r="AZ75" s="345" t="str">
        <f t="shared" si="12"/>
        <v xml:space="preserve"> </v>
      </c>
      <c r="BA75" s="345" t="str">
        <f t="shared" si="116"/>
        <v xml:space="preserve"> </v>
      </c>
      <c r="BB75" s="345" t="str">
        <f t="shared" si="14"/>
        <v xml:space="preserve"> </v>
      </c>
      <c r="BC75" s="345" t="str">
        <f t="shared" si="117"/>
        <v xml:space="preserve"> </v>
      </c>
      <c r="BD75" s="345" t="str">
        <f t="shared" si="16"/>
        <v xml:space="preserve"> </v>
      </c>
      <c r="BE75" s="345" t="str">
        <f t="shared" si="118"/>
        <v xml:space="preserve"> </v>
      </c>
      <c r="BF75" s="345" t="str">
        <f t="shared" si="18"/>
        <v xml:space="preserve"> </v>
      </c>
      <c r="BG75" s="345" t="str">
        <f t="shared" si="119"/>
        <v xml:space="preserve"> </v>
      </c>
      <c r="BH75" s="345" t="str">
        <f t="shared" si="20"/>
        <v xml:space="preserve"> </v>
      </c>
      <c r="BI75" s="345" t="str">
        <f t="shared" si="120"/>
        <v xml:space="preserve"> </v>
      </c>
      <c r="BJ75" s="345" t="str">
        <f t="shared" si="22"/>
        <v xml:space="preserve"> </v>
      </c>
      <c r="BK75" s="345" t="str">
        <f t="shared" si="121"/>
        <v xml:space="preserve"> </v>
      </c>
      <c r="BL75" s="345" t="str">
        <f t="shared" si="24"/>
        <v xml:space="preserve"> </v>
      </c>
      <c r="BM75" s="345" t="str">
        <f t="shared" si="122"/>
        <v xml:space="preserve"> </v>
      </c>
      <c r="BN75" s="345" t="str">
        <f t="shared" si="26"/>
        <v xml:space="preserve"> </v>
      </c>
      <c r="BO75" s="463"/>
    </row>
    <row r="76" spans="1:73" s="460" customFormat="1" ht="19.5">
      <c r="A76" s="407"/>
      <c r="B76" s="395" t="s">
        <v>643</v>
      </c>
      <c r="C76" s="409" t="s">
        <v>29</v>
      </c>
      <c r="D76" s="434"/>
      <c r="E76" s="434"/>
      <c r="F76" s="434"/>
      <c r="G76" s="498"/>
      <c r="H76" s="498"/>
      <c r="I76" s="498"/>
      <c r="J76" s="498"/>
      <c r="K76" s="498"/>
      <c r="L76" s="498"/>
      <c r="M76" s="498"/>
      <c r="N76" s="498"/>
      <c r="O76" s="498"/>
      <c r="P76" s="498"/>
      <c r="Q76" s="458">
        <v>125</v>
      </c>
      <c r="R76" s="436"/>
      <c r="S76" s="345">
        <f t="shared" si="0"/>
        <v>0</v>
      </c>
      <c r="T76" s="436"/>
      <c r="U76" s="345">
        <f t="shared" si="1"/>
        <v>0</v>
      </c>
      <c r="V76" s="436"/>
      <c r="W76" s="345">
        <f t="shared" si="2"/>
        <v>0</v>
      </c>
      <c r="X76" s="436">
        <v>15</v>
      </c>
      <c r="Y76" s="345">
        <f t="shared" si="3"/>
        <v>15</v>
      </c>
      <c r="Z76" s="436"/>
      <c r="AA76" s="345">
        <f t="shared" si="4"/>
        <v>15</v>
      </c>
      <c r="AB76" s="436">
        <f>190-AA76</f>
        <v>175</v>
      </c>
      <c r="AC76" s="345">
        <f t="shared" si="5"/>
        <v>190</v>
      </c>
      <c r="AD76" s="436"/>
      <c r="AE76" s="345">
        <f t="shared" si="6"/>
        <v>190</v>
      </c>
      <c r="AF76" s="436"/>
      <c r="AG76" s="345">
        <f t="shared" si="6"/>
        <v>190</v>
      </c>
      <c r="AH76" s="436"/>
      <c r="AI76" s="345">
        <f t="shared" si="6"/>
        <v>190</v>
      </c>
      <c r="AJ76" s="436">
        <v>-100</v>
      </c>
      <c r="AK76" s="345">
        <f t="shared" si="6"/>
        <v>90</v>
      </c>
      <c r="AL76" s="436"/>
      <c r="AM76" s="345">
        <f t="shared" si="7"/>
        <v>90</v>
      </c>
      <c r="AN76" s="436"/>
      <c r="AO76" s="345">
        <f t="shared" si="8"/>
        <v>90</v>
      </c>
      <c r="AP76" s="458"/>
      <c r="AQ76" s="345" t="e">
        <f t="shared" si="111"/>
        <v>#DIV/0!</v>
      </c>
      <c r="AR76" s="345">
        <f t="shared" si="10"/>
        <v>0</v>
      </c>
      <c r="AS76" s="345" t="e">
        <f t="shared" si="112"/>
        <v>#DIV/0!</v>
      </c>
      <c r="AT76" s="345">
        <f t="shared" si="10"/>
        <v>0</v>
      </c>
      <c r="AU76" s="345" t="e">
        <f t="shared" si="113"/>
        <v>#DIV/0!</v>
      </c>
      <c r="AV76" s="345">
        <f t="shared" si="10"/>
        <v>0</v>
      </c>
      <c r="AW76" s="345" t="e">
        <f t="shared" si="114"/>
        <v>#DIV/0!</v>
      </c>
      <c r="AX76" s="345">
        <f t="shared" si="10"/>
        <v>0.12</v>
      </c>
      <c r="AY76" s="345" t="e">
        <f t="shared" si="115"/>
        <v>#DIV/0!</v>
      </c>
      <c r="AZ76" s="345">
        <f t="shared" si="12"/>
        <v>0</v>
      </c>
      <c r="BA76" s="345" t="e">
        <f t="shared" si="116"/>
        <v>#DIV/0!</v>
      </c>
      <c r="BB76" s="345">
        <f t="shared" si="14"/>
        <v>1.4</v>
      </c>
      <c r="BC76" s="345" t="e">
        <f t="shared" si="117"/>
        <v>#DIV/0!</v>
      </c>
      <c r="BD76" s="345">
        <f t="shared" si="16"/>
        <v>0</v>
      </c>
      <c r="BE76" s="345" t="e">
        <f t="shared" si="118"/>
        <v>#DIV/0!</v>
      </c>
      <c r="BF76" s="345">
        <f t="shared" si="18"/>
        <v>0</v>
      </c>
      <c r="BG76" s="345" t="e">
        <f t="shared" si="119"/>
        <v>#DIV/0!</v>
      </c>
      <c r="BH76" s="345">
        <f t="shared" si="20"/>
        <v>0</v>
      </c>
      <c r="BI76" s="345" t="e">
        <f t="shared" si="120"/>
        <v>#DIV/0!</v>
      </c>
      <c r="BJ76" s="345">
        <f t="shared" si="22"/>
        <v>-0.8</v>
      </c>
      <c r="BK76" s="345" t="e">
        <f t="shared" si="121"/>
        <v>#DIV/0!</v>
      </c>
      <c r="BL76" s="345">
        <f t="shared" si="24"/>
        <v>0</v>
      </c>
      <c r="BM76" s="345" t="e">
        <f t="shared" si="122"/>
        <v>#DIV/0!</v>
      </c>
      <c r="BN76" s="345">
        <f t="shared" si="26"/>
        <v>0</v>
      </c>
      <c r="BO76" s="459"/>
    </row>
    <row r="77" spans="1:73" s="460" customFormat="1">
      <c r="A77" s="354"/>
      <c r="B77" s="395" t="s">
        <v>644</v>
      </c>
      <c r="C77" s="354" t="s">
        <v>684</v>
      </c>
      <c r="D77" s="434"/>
      <c r="E77" s="434"/>
      <c r="F77" s="434"/>
      <c r="G77" s="498"/>
      <c r="H77" s="498"/>
      <c r="I77" s="498"/>
      <c r="J77" s="498"/>
      <c r="K77" s="498"/>
      <c r="L77" s="498"/>
      <c r="M77" s="498"/>
      <c r="N77" s="498"/>
      <c r="O77" s="498"/>
      <c r="P77" s="498"/>
      <c r="Q77" s="436">
        <v>10</v>
      </c>
      <c r="R77" s="436"/>
      <c r="S77" s="345">
        <f t="shared" si="0"/>
        <v>0</v>
      </c>
      <c r="T77" s="436"/>
      <c r="U77" s="345">
        <f t="shared" si="1"/>
        <v>0</v>
      </c>
      <c r="V77" s="436"/>
      <c r="W77" s="345">
        <f t="shared" si="2"/>
        <v>0</v>
      </c>
      <c r="X77" s="436"/>
      <c r="Y77" s="345">
        <f t="shared" si="3"/>
        <v>0</v>
      </c>
      <c r="Z77" s="436"/>
      <c r="AA77" s="345">
        <f t="shared" si="4"/>
        <v>0</v>
      </c>
      <c r="AB77" s="436"/>
      <c r="AC77" s="345">
        <f t="shared" si="5"/>
        <v>0</v>
      </c>
      <c r="AD77" s="436"/>
      <c r="AE77" s="345">
        <f t="shared" si="6"/>
        <v>0</v>
      </c>
      <c r="AF77" s="436"/>
      <c r="AG77" s="345">
        <f t="shared" si="6"/>
        <v>0</v>
      </c>
      <c r="AH77" s="436"/>
      <c r="AI77" s="345">
        <f t="shared" si="6"/>
        <v>0</v>
      </c>
      <c r="AJ77" s="436"/>
      <c r="AK77" s="345">
        <f t="shared" si="6"/>
        <v>0</v>
      </c>
      <c r="AL77" s="436"/>
      <c r="AM77" s="345">
        <f t="shared" si="7"/>
        <v>0</v>
      </c>
      <c r="AN77" s="436"/>
      <c r="AO77" s="345">
        <f t="shared" si="8"/>
        <v>0</v>
      </c>
      <c r="AP77" s="433"/>
      <c r="AQ77" s="345" t="e">
        <f t="shared" si="111"/>
        <v>#DIV/0!</v>
      </c>
      <c r="AR77" s="345">
        <f t="shared" si="10"/>
        <v>0</v>
      </c>
      <c r="AS77" s="345" t="e">
        <f t="shared" si="112"/>
        <v>#DIV/0!</v>
      </c>
      <c r="AT77" s="345">
        <f t="shared" si="10"/>
        <v>0</v>
      </c>
      <c r="AU77" s="345" t="e">
        <f t="shared" si="113"/>
        <v>#DIV/0!</v>
      </c>
      <c r="AV77" s="345">
        <f t="shared" si="10"/>
        <v>0</v>
      </c>
      <c r="AW77" s="345" t="e">
        <f t="shared" si="114"/>
        <v>#DIV/0!</v>
      </c>
      <c r="AX77" s="345">
        <f t="shared" si="10"/>
        <v>0</v>
      </c>
      <c r="AY77" s="345" t="e">
        <f t="shared" si="115"/>
        <v>#DIV/0!</v>
      </c>
      <c r="AZ77" s="345">
        <f t="shared" si="12"/>
        <v>0</v>
      </c>
      <c r="BA77" s="345" t="e">
        <f t="shared" si="116"/>
        <v>#DIV/0!</v>
      </c>
      <c r="BB77" s="345">
        <f t="shared" si="14"/>
        <v>0</v>
      </c>
      <c r="BC77" s="345" t="e">
        <f t="shared" si="117"/>
        <v>#DIV/0!</v>
      </c>
      <c r="BD77" s="345">
        <f t="shared" si="16"/>
        <v>0</v>
      </c>
      <c r="BE77" s="345" t="e">
        <f t="shared" si="118"/>
        <v>#DIV/0!</v>
      </c>
      <c r="BF77" s="345">
        <f t="shared" si="18"/>
        <v>0</v>
      </c>
      <c r="BG77" s="345" t="e">
        <f t="shared" si="119"/>
        <v>#DIV/0!</v>
      </c>
      <c r="BH77" s="345">
        <f t="shared" si="20"/>
        <v>0</v>
      </c>
      <c r="BI77" s="345" t="e">
        <f t="shared" si="120"/>
        <v>#DIV/0!</v>
      </c>
      <c r="BJ77" s="345">
        <f t="shared" si="22"/>
        <v>0</v>
      </c>
      <c r="BK77" s="345" t="e">
        <f t="shared" si="121"/>
        <v>#DIV/0!</v>
      </c>
      <c r="BL77" s="345">
        <f t="shared" si="24"/>
        <v>0</v>
      </c>
      <c r="BM77" s="345" t="e">
        <f t="shared" si="122"/>
        <v>#DIV/0!</v>
      </c>
      <c r="BN77" s="345">
        <f t="shared" si="26"/>
        <v>0</v>
      </c>
      <c r="BO77" s="459"/>
      <c r="BQ77" s="447"/>
      <c r="BR77" s="447"/>
      <c r="BS77" s="445"/>
    </row>
    <row r="78" spans="1:73" s="460" customFormat="1">
      <c r="A78" s="354"/>
      <c r="B78" s="395" t="s">
        <v>645</v>
      </c>
      <c r="C78" s="354" t="s">
        <v>157</v>
      </c>
      <c r="D78" s="434"/>
      <c r="E78" s="434"/>
      <c r="F78" s="434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58">
        <f>+Q77*Q76/10</f>
        <v>125</v>
      </c>
      <c r="R78" s="436"/>
      <c r="S78" s="345">
        <f t="shared" si="0"/>
        <v>0</v>
      </c>
      <c r="T78" s="436"/>
      <c r="U78" s="345">
        <f t="shared" si="1"/>
        <v>0</v>
      </c>
      <c r="V78" s="436"/>
      <c r="W78" s="345">
        <f t="shared" si="2"/>
        <v>0</v>
      </c>
      <c r="X78" s="436"/>
      <c r="Y78" s="345">
        <f t="shared" si="3"/>
        <v>0</v>
      </c>
      <c r="Z78" s="436"/>
      <c r="AA78" s="345">
        <f t="shared" si="4"/>
        <v>0</v>
      </c>
      <c r="AB78" s="436"/>
      <c r="AC78" s="345">
        <f t="shared" si="5"/>
        <v>0</v>
      </c>
      <c r="AD78" s="436"/>
      <c r="AE78" s="345">
        <f t="shared" si="6"/>
        <v>0</v>
      </c>
      <c r="AF78" s="436"/>
      <c r="AG78" s="345">
        <f t="shared" si="6"/>
        <v>0</v>
      </c>
      <c r="AH78" s="436"/>
      <c r="AI78" s="345">
        <f t="shared" si="6"/>
        <v>0</v>
      </c>
      <c r="AJ78" s="436"/>
      <c r="AK78" s="345">
        <f t="shared" si="6"/>
        <v>0</v>
      </c>
      <c r="AL78" s="436"/>
      <c r="AM78" s="345">
        <f t="shared" si="7"/>
        <v>0</v>
      </c>
      <c r="AN78" s="436"/>
      <c r="AO78" s="345">
        <f t="shared" si="8"/>
        <v>0</v>
      </c>
      <c r="AP78" s="458"/>
      <c r="AQ78" s="345" t="e">
        <f t="shared" si="111"/>
        <v>#DIV/0!</v>
      </c>
      <c r="AR78" s="345">
        <f t="shared" si="10"/>
        <v>0</v>
      </c>
      <c r="AS78" s="345" t="e">
        <f t="shared" si="112"/>
        <v>#DIV/0!</v>
      </c>
      <c r="AT78" s="345">
        <f t="shared" si="10"/>
        <v>0</v>
      </c>
      <c r="AU78" s="345" t="e">
        <f t="shared" si="113"/>
        <v>#DIV/0!</v>
      </c>
      <c r="AV78" s="345">
        <f t="shared" si="10"/>
        <v>0</v>
      </c>
      <c r="AW78" s="345" t="e">
        <f t="shared" si="114"/>
        <v>#DIV/0!</v>
      </c>
      <c r="AX78" s="345">
        <f t="shared" si="10"/>
        <v>0</v>
      </c>
      <c r="AY78" s="345" t="e">
        <f t="shared" si="115"/>
        <v>#DIV/0!</v>
      </c>
      <c r="AZ78" s="345">
        <f t="shared" si="12"/>
        <v>0</v>
      </c>
      <c r="BA78" s="345" t="e">
        <f t="shared" si="116"/>
        <v>#DIV/0!</v>
      </c>
      <c r="BB78" s="345">
        <f t="shared" si="14"/>
        <v>0</v>
      </c>
      <c r="BC78" s="345" t="e">
        <f t="shared" si="117"/>
        <v>#DIV/0!</v>
      </c>
      <c r="BD78" s="345">
        <f t="shared" si="16"/>
        <v>0</v>
      </c>
      <c r="BE78" s="345" t="e">
        <f t="shared" si="118"/>
        <v>#DIV/0!</v>
      </c>
      <c r="BF78" s="345">
        <f t="shared" si="18"/>
        <v>0</v>
      </c>
      <c r="BG78" s="345" t="e">
        <f t="shared" si="119"/>
        <v>#DIV/0!</v>
      </c>
      <c r="BH78" s="345">
        <f t="shared" si="20"/>
        <v>0</v>
      </c>
      <c r="BI78" s="345" t="e">
        <f t="shared" si="120"/>
        <v>#DIV/0!</v>
      </c>
      <c r="BJ78" s="345">
        <f t="shared" si="22"/>
        <v>0</v>
      </c>
      <c r="BK78" s="345" t="e">
        <f t="shared" si="121"/>
        <v>#DIV/0!</v>
      </c>
      <c r="BL78" s="345">
        <f t="shared" si="24"/>
        <v>0</v>
      </c>
      <c r="BM78" s="345" t="e">
        <f t="shared" si="122"/>
        <v>#DIV/0!</v>
      </c>
      <c r="BN78" s="345">
        <f t="shared" si="26"/>
        <v>0</v>
      </c>
      <c r="BO78" s="459"/>
      <c r="BQ78" s="448"/>
      <c r="BR78" s="448"/>
      <c r="BS78" s="461"/>
    </row>
    <row r="79" spans="1:73" s="464" customFormat="1" ht="19.5">
      <c r="A79" s="358" t="s">
        <v>969</v>
      </c>
      <c r="B79" s="396" t="s">
        <v>970</v>
      </c>
      <c r="C79" s="358"/>
      <c r="D79" s="605"/>
      <c r="E79" s="605"/>
      <c r="F79" s="605"/>
      <c r="G79" s="606"/>
      <c r="H79" s="606"/>
      <c r="I79" s="606"/>
      <c r="J79" s="606"/>
      <c r="K79" s="606"/>
      <c r="L79" s="606"/>
      <c r="M79" s="606"/>
      <c r="N79" s="606"/>
      <c r="O79" s="606"/>
      <c r="P79" s="606"/>
      <c r="Q79" s="462">
        <v>1275</v>
      </c>
      <c r="R79" s="520"/>
      <c r="S79" s="371"/>
      <c r="T79" s="520"/>
      <c r="U79" s="371"/>
      <c r="V79" s="520"/>
      <c r="W79" s="371"/>
      <c r="X79" s="520"/>
      <c r="Y79" s="371"/>
      <c r="Z79" s="520"/>
      <c r="AA79" s="371"/>
      <c r="AB79" s="520"/>
      <c r="AC79" s="371"/>
      <c r="AD79" s="520"/>
      <c r="AE79" s="371"/>
      <c r="AF79" s="520"/>
      <c r="AG79" s="371"/>
      <c r="AH79" s="520"/>
      <c r="AI79" s="371"/>
      <c r="AJ79" s="520"/>
      <c r="AK79" s="371"/>
      <c r="AL79" s="520"/>
      <c r="AM79" s="371"/>
      <c r="AN79" s="520"/>
      <c r="AO79" s="371"/>
      <c r="AP79" s="462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  <c r="BH79" s="371"/>
      <c r="BI79" s="371"/>
      <c r="BJ79" s="371"/>
      <c r="BK79" s="371"/>
      <c r="BL79" s="371"/>
      <c r="BM79" s="371"/>
      <c r="BN79" s="371"/>
      <c r="BO79" s="463"/>
      <c r="BQ79" s="607"/>
      <c r="BR79" s="607"/>
      <c r="BS79" s="452"/>
    </row>
    <row r="80" spans="1:73" s="460" customFormat="1">
      <c r="A80" s="354"/>
      <c r="B80" s="395" t="s">
        <v>644</v>
      </c>
      <c r="C80" s="354" t="s">
        <v>684</v>
      </c>
      <c r="D80" s="434"/>
      <c r="E80" s="434"/>
      <c r="F80" s="434"/>
      <c r="G80" s="498"/>
      <c r="H80" s="498"/>
      <c r="I80" s="498"/>
      <c r="J80" s="498"/>
      <c r="K80" s="498"/>
      <c r="L80" s="498"/>
      <c r="M80" s="498"/>
      <c r="N80" s="498"/>
      <c r="O80" s="498"/>
      <c r="P80" s="498"/>
      <c r="Q80" s="458">
        <v>50.140999999999998</v>
      </c>
      <c r="R80" s="436"/>
      <c r="S80" s="345"/>
      <c r="T80" s="436"/>
      <c r="U80" s="345"/>
      <c r="V80" s="436"/>
      <c r="W80" s="345"/>
      <c r="X80" s="436"/>
      <c r="Y80" s="345"/>
      <c r="Z80" s="436"/>
      <c r="AA80" s="345"/>
      <c r="AB80" s="436"/>
      <c r="AC80" s="345"/>
      <c r="AD80" s="436"/>
      <c r="AE80" s="345"/>
      <c r="AF80" s="436"/>
      <c r="AG80" s="345"/>
      <c r="AH80" s="436"/>
      <c r="AI80" s="345"/>
      <c r="AJ80" s="436"/>
      <c r="AK80" s="345"/>
      <c r="AL80" s="436"/>
      <c r="AM80" s="345"/>
      <c r="AN80" s="436"/>
      <c r="AO80" s="345"/>
      <c r="AP80" s="458"/>
      <c r="AQ80" s="345"/>
      <c r="AR80" s="345"/>
      <c r="AS80" s="345"/>
      <c r="AT80" s="345"/>
      <c r="AU80" s="345"/>
      <c r="AV80" s="345"/>
      <c r="AW80" s="345"/>
      <c r="AX80" s="345"/>
      <c r="AY80" s="345"/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  <c r="BJ80" s="345"/>
      <c r="BK80" s="345"/>
      <c r="BL80" s="345"/>
      <c r="BM80" s="345"/>
      <c r="BN80" s="345"/>
      <c r="BO80" s="459"/>
      <c r="BQ80" s="448"/>
      <c r="BR80" s="448"/>
      <c r="BS80" s="461"/>
    </row>
    <row r="81" spans="1:71" s="460" customFormat="1">
      <c r="A81" s="354"/>
      <c r="B81" s="395" t="s">
        <v>645</v>
      </c>
      <c r="C81" s="354" t="s">
        <v>157</v>
      </c>
      <c r="D81" s="434"/>
      <c r="E81" s="434"/>
      <c r="F81" s="434"/>
      <c r="G81" s="498"/>
      <c r="H81" s="498"/>
      <c r="I81" s="498"/>
      <c r="J81" s="498"/>
      <c r="K81" s="498"/>
      <c r="L81" s="498"/>
      <c r="M81" s="498"/>
      <c r="N81" s="498"/>
      <c r="O81" s="498"/>
      <c r="P81" s="498"/>
      <c r="Q81" s="458">
        <f>Q80*Q79/10</f>
        <v>6392.9774999999991</v>
      </c>
      <c r="R81" s="436"/>
      <c r="S81" s="345"/>
      <c r="T81" s="436"/>
      <c r="U81" s="345"/>
      <c r="V81" s="436"/>
      <c r="W81" s="345"/>
      <c r="X81" s="436"/>
      <c r="Y81" s="345"/>
      <c r="Z81" s="436"/>
      <c r="AA81" s="345"/>
      <c r="AB81" s="436"/>
      <c r="AC81" s="345"/>
      <c r="AD81" s="436"/>
      <c r="AE81" s="345"/>
      <c r="AF81" s="436"/>
      <c r="AG81" s="345"/>
      <c r="AH81" s="436"/>
      <c r="AI81" s="345"/>
      <c r="AJ81" s="436"/>
      <c r="AK81" s="345"/>
      <c r="AL81" s="436"/>
      <c r="AM81" s="345"/>
      <c r="AN81" s="436"/>
      <c r="AO81" s="345"/>
      <c r="AP81" s="458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  <c r="BI81" s="345"/>
      <c r="BJ81" s="345"/>
      <c r="BK81" s="345"/>
      <c r="BL81" s="345"/>
      <c r="BM81" s="345"/>
      <c r="BN81" s="345"/>
      <c r="BO81" s="459"/>
      <c r="BQ81" s="448"/>
      <c r="BR81" s="448"/>
      <c r="BS81" s="461"/>
    </row>
    <row r="82" spans="1:71" s="456" customFormat="1">
      <c r="A82" s="348">
        <v>2</v>
      </c>
      <c r="B82" s="362" t="s">
        <v>638</v>
      </c>
      <c r="C82" s="348"/>
      <c r="D82" s="600"/>
      <c r="E82" s="600"/>
      <c r="F82" s="600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454"/>
      <c r="R82" s="342"/>
      <c r="S82" s="345" t="str">
        <f t="shared" si="0"/>
        <v xml:space="preserve"> </v>
      </c>
      <c r="T82" s="342"/>
      <c r="U82" s="345" t="str">
        <f t="shared" si="1"/>
        <v xml:space="preserve"> </v>
      </c>
      <c r="V82" s="342"/>
      <c r="W82" s="345" t="str">
        <f t="shared" si="2"/>
        <v xml:space="preserve"> </v>
      </c>
      <c r="X82" s="342"/>
      <c r="Y82" s="345" t="str">
        <f t="shared" si="3"/>
        <v xml:space="preserve"> </v>
      </c>
      <c r="Z82" s="342"/>
      <c r="AA82" s="345" t="str">
        <f t="shared" si="4"/>
        <v xml:space="preserve"> </v>
      </c>
      <c r="AB82" s="342"/>
      <c r="AC82" s="345" t="str">
        <f t="shared" si="5"/>
        <v xml:space="preserve"> </v>
      </c>
      <c r="AD82" s="342"/>
      <c r="AE82" s="345" t="str">
        <f t="shared" si="6"/>
        <v xml:space="preserve"> </v>
      </c>
      <c r="AF82" s="342"/>
      <c r="AG82" s="345" t="str">
        <f t="shared" si="6"/>
        <v xml:space="preserve"> </v>
      </c>
      <c r="AH82" s="342"/>
      <c r="AI82" s="345" t="str">
        <f t="shared" si="6"/>
        <v xml:space="preserve"> </v>
      </c>
      <c r="AJ82" s="342"/>
      <c r="AK82" s="345" t="str">
        <f t="shared" si="6"/>
        <v xml:space="preserve"> </v>
      </c>
      <c r="AL82" s="342"/>
      <c r="AM82" s="345" t="str">
        <f t="shared" si="7"/>
        <v xml:space="preserve"> </v>
      </c>
      <c r="AN82" s="342"/>
      <c r="AO82" s="345" t="str">
        <f t="shared" si="8"/>
        <v xml:space="preserve"> </v>
      </c>
      <c r="AP82" s="454"/>
      <c r="AQ82" s="345" t="str">
        <f t="shared" si="111"/>
        <v xml:space="preserve"> </v>
      </c>
      <c r="AR82" s="345" t="str">
        <f t="shared" si="10"/>
        <v xml:space="preserve"> </v>
      </c>
      <c r="AS82" s="345" t="str">
        <f t="shared" si="112"/>
        <v xml:space="preserve"> </v>
      </c>
      <c r="AT82" s="345" t="str">
        <f t="shared" si="10"/>
        <v xml:space="preserve"> </v>
      </c>
      <c r="AU82" s="345" t="str">
        <f t="shared" si="113"/>
        <v xml:space="preserve"> </v>
      </c>
      <c r="AV82" s="345" t="str">
        <f t="shared" si="10"/>
        <v xml:space="preserve"> </v>
      </c>
      <c r="AW82" s="345" t="str">
        <f t="shared" si="114"/>
        <v xml:space="preserve"> </v>
      </c>
      <c r="AX82" s="345" t="str">
        <f t="shared" si="10"/>
        <v xml:space="preserve"> </v>
      </c>
      <c r="AY82" s="345" t="str">
        <f t="shared" si="115"/>
        <v xml:space="preserve"> </v>
      </c>
      <c r="AZ82" s="345" t="str">
        <f t="shared" si="12"/>
        <v xml:space="preserve"> </v>
      </c>
      <c r="BA82" s="345" t="str">
        <f t="shared" si="116"/>
        <v xml:space="preserve"> </v>
      </c>
      <c r="BB82" s="345" t="str">
        <f t="shared" si="14"/>
        <v xml:space="preserve"> </v>
      </c>
      <c r="BC82" s="345" t="str">
        <f t="shared" si="117"/>
        <v xml:space="preserve"> </v>
      </c>
      <c r="BD82" s="345" t="str">
        <f t="shared" si="16"/>
        <v xml:space="preserve"> </v>
      </c>
      <c r="BE82" s="345" t="str">
        <f t="shared" si="118"/>
        <v xml:space="preserve"> </v>
      </c>
      <c r="BF82" s="345" t="str">
        <f t="shared" si="18"/>
        <v xml:space="preserve"> </v>
      </c>
      <c r="BG82" s="345" t="str">
        <f t="shared" si="119"/>
        <v xml:space="preserve"> </v>
      </c>
      <c r="BH82" s="345" t="str">
        <f t="shared" si="20"/>
        <v xml:space="preserve"> </v>
      </c>
      <c r="BI82" s="345" t="str">
        <f t="shared" si="120"/>
        <v xml:space="preserve"> </v>
      </c>
      <c r="BJ82" s="345" t="str">
        <f t="shared" si="22"/>
        <v xml:space="preserve"> </v>
      </c>
      <c r="BK82" s="345" t="str">
        <f t="shared" si="121"/>
        <v xml:space="preserve"> </v>
      </c>
      <c r="BL82" s="345" t="str">
        <f t="shared" si="24"/>
        <v xml:space="preserve"> </v>
      </c>
      <c r="BM82" s="345" t="str">
        <f t="shared" si="122"/>
        <v xml:space="preserve"> </v>
      </c>
      <c r="BN82" s="345" t="str">
        <f t="shared" si="26"/>
        <v xml:space="preserve"> </v>
      </c>
      <c r="BO82" s="455"/>
      <c r="BQ82" s="446"/>
    </row>
    <row r="83" spans="1:71" s="460" customFormat="1" ht="19.5">
      <c r="A83" s="407"/>
      <c r="B83" s="395" t="s">
        <v>643</v>
      </c>
      <c r="C83" s="409" t="s">
        <v>29</v>
      </c>
      <c r="D83" s="458"/>
      <c r="E83" s="458"/>
      <c r="F83" s="458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458">
        <f>+Q87+Q91</f>
        <v>1670</v>
      </c>
      <c r="R83" s="436"/>
      <c r="S83" s="345">
        <f t="shared" si="0"/>
        <v>0</v>
      </c>
      <c r="T83" s="436"/>
      <c r="U83" s="345">
        <f t="shared" si="1"/>
        <v>0</v>
      </c>
      <c r="V83" s="436"/>
      <c r="W83" s="345">
        <f t="shared" si="2"/>
        <v>0</v>
      </c>
      <c r="X83" s="436"/>
      <c r="Y83" s="345">
        <f t="shared" si="3"/>
        <v>0</v>
      </c>
      <c r="Z83" s="436"/>
      <c r="AA83" s="345">
        <f t="shared" si="4"/>
        <v>0</v>
      </c>
      <c r="AB83" s="436"/>
      <c r="AC83" s="345">
        <f t="shared" si="5"/>
        <v>0</v>
      </c>
      <c r="AD83" s="436"/>
      <c r="AE83" s="345">
        <f t="shared" si="6"/>
        <v>0</v>
      </c>
      <c r="AF83" s="436"/>
      <c r="AG83" s="345">
        <f t="shared" si="6"/>
        <v>0</v>
      </c>
      <c r="AH83" s="436"/>
      <c r="AI83" s="345">
        <f t="shared" si="6"/>
        <v>0</v>
      </c>
      <c r="AJ83" s="436"/>
      <c r="AK83" s="345">
        <f t="shared" si="6"/>
        <v>0</v>
      </c>
      <c r="AL83" s="436"/>
      <c r="AM83" s="345">
        <f t="shared" si="7"/>
        <v>0</v>
      </c>
      <c r="AN83" s="436"/>
      <c r="AO83" s="345">
        <f t="shared" si="8"/>
        <v>0</v>
      </c>
      <c r="AP83" s="458"/>
      <c r="AQ83" s="345" t="e">
        <f t="shared" si="111"/>
        <v>#DIV/0!</v>
      </c>
      <c r="AR83" s="345">
        <f t="shared" si="10"/>
        <v>0</v>
      </c>
      <c r="AS83" s="345" t="e">
        <f t="shared" si="112"/>
        <v>#DIV/0!</v>
      </c>
      <c r="AT83" s="345">
        <f t="shared" si="10"/>
        <v>0</v>
      </c>
      <c r="AU83" s="345" t="e">
        <f t="shared" si="113"/>
        <v>#DIV/0!</v>
      </c>
      <c r="AV83" s="345">
        <f t="shared" si="10"/>
        <v>0</v>
      </c>
      <c r="AW83" s="345" t="e">
        <f t="shared" si="114"/>
        <v>#DIV/0!</v>
      </c>
      <c r="AX83" s="345">
        <f t="shared" si="10"/>
        <v>0</v>
      </c>
      <c r="AY83" s="345" t="e">
        <f t="shared" si="115"/>
        <v>#DIV/0!</v>
      </c>
      <c r="AZ83" s="345">
        <f t="shared" si="12"/>
        <v>0</v>
      </c>
      <c r="BA83" s="345" t="e">
        <f t="shared" si="116"/>
        <v>#DIV/0!</v>
      </c>
      <c r="BB83" s="345">
        <f t="shared" si="14"/>
        <v>0</v>
      </c>
      <c r="BC83" s="345" t="e">
        <f t="shared" si="117"/>
        <v>#DIV/0!</v>
      </c>
      <c r="BD83" s="345">
        <f t="shared" si="16"/>
        <v>0</v>
      </c>
      <c r="BE83" s="345" t="e">
        <f t="shared" si="118"/>
        <v>#DIV/0!</v>
      </c>
      <c r="BF83" s="345">
        <f t="shared" si="18"/>
        <v>0</v>
      </c>
      <c r="BG83" s="345" t="e">
        <f t="shared" si="119"/>
        <v>#DIV/0!</v>
      </c>
      <c r="BH83" s="345">
        <f t="shared" si="20"/>
        <v>0</v>
      </c>
      <c r="BI83" s="345" t="e">
        <f t="shared" si="120"/>
        <v>#DIV/0!</v>
      </c>
      <c r="BJ83" s="345">
        <f t="shared" si="22"/>
        <v>0</v>
      </c>
      <c r="BK83" s="345" t="e">
        <f t="shared" si="121"/>
        <v>#DIV/0!</v>
      </c>
      <c r="BL83" s="345">
        <f t="shared" si="24"/>
        <v>0</v>
      </c>
      <c r="BM83" s="345" t="e">
        <f t="shared" si="122"/>
        <v>#DIV/0!</v>
      </c>
      <c r="BN83" s="345">
        <f t="shared" si="26"/>
        <v>0</v>
      </c>
      <c r="BO83" s="459"/>
    </row>
    <row r="84" spans="1:71" s="460" customFormat="1">
      <c r="A84" s="354"/>
      <c r="B84" s="395" t="s">
        <v>644</v>
      </c>
      <c r="C84" s="354" t="s">
        <v>684</v>
      </c>
      <c r="D84" s="381"/>
      <c r="E84" s="381"/>
      <c r="F84" s="381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458">
        <f>+Q85*10/Q83</f>
        <v>36.888994011976045</v>
      </c>
      <c r="R84" s="436"/>
      <c r="S84" s="345">
        <f t="shared" si="0"/>
        <v>0</v>
      </c>
      <c r="T84" s="436"/>
      <c r="U84" s="345">
        <f t="shared" si="1"/>
        <v>0</v>
      </c>
      <c r="V84" s="436"/>
      <c r="W84" s="345">
        <f t="shared" si="2"/>
        <v>0</v>
      </c>
      <c r="X84" s="436"/>
      <c r="Y84" s="345">
        <f t="shared" si="3"/>
        <v>0</v>
      </c>
      <c r="Z84" s="436"/>
      <c r="AA84" s="345">
        <f t="shared" si="4"/>
        <v>0</v>
      </c>
      <c r="AB84" s="436"/>
      <c r="AC84" s="345">
        <f t="shared" si="5"/>
        <v>0</v>
      </c>
      <c r="AD84" s="436"/>
      <c r="AE84" s="345">
        <f t="shared" si="6"/>
        <v>0</v>
      </c>
      <c r="AF84" s="436"/>
      <c r="AG84" s="345">
        <f t="shared" si="6"/>
        <v>0</v>
      </c>
      <c r="AH84" s="436"/>
      <c r="AI84" s="345">
        <f t="shared" si="6"/>
        <v>0</v>
      </c>
      <c r="AJ84" s="436"/>
      <c r="AK84" s="345">
        <f t="shared" si="6"/>
        <v>0</v>
      </c>
      <c r="AL84" s="436"/>
      <c r="AM84" s="345">
        <f t="shared" si="7"/>
        <v>0</v>
      </c>
      <c r="AN84" s="436"/>
      <c r="AO84" s="345">
        <f t="shared" si="8"/>
        <v>0</v>
      </c>
      <c r="AP84" s="381"/>
      <c r="AQ84" s="345" t="e">
        <f t="shared" si="111"/>
        <v>#DIV/0!</v>
      </c>
      <c r="AR84" s="345">
        <f t="shared" si="10"/>
        <v>0</v>
      </c>
      <c r="AS84" s="345" t="e">
        <f t="shared" si="112"/>
        <v>#DIV/0!</v>
      </c>
      <c r="AT84" s="345">
        <f t="shared" si="10"/>
        <v>0</v>
      </c>
      <c r="AU84" s="345" t="e">
        <f t="shared" si="113"/>
        <v>#DIV/0!</v>
      </c>
      <c r="AV84" s="345">
        <f t="shared" si="10"/>
        <v>0</v>
      </c>
      <c r="AW84" s="345" t="e">
        <f t="shared" si="114"/>
        <v>#DIV/0!</v>
      </c>
      <c r="AX84" s="345">
        <f t="shared" si="10"/>
        <v>0</v>
      </c>
      <c r="AY84" s="345" t="e">
        <f t="shared" si="115"/>
        <v>#DIV/0!</v>
      </c>
      <c r="AZ84" s="345">
        <f t="shared" si="12"/>
        <v>0</v>
      </c>
      <c r="BA84" s="345" t="e">
        <f t="shared" si="116"/>
        <v>#DIV/0!</v>
      </c>
      <c r="BB84" s="345">
        <f t="shared" si="14"/>
        <v>0</v>
      </c>
      <c r="BC84" s="345" t="e">
        <f t="shared" si="117"/>
        <v>#DIV/0!</v>
      </c>
      <c r="BD84" s="345">
        <f t="shared" si="16"/>
        <v>0</v>
      </c>
      <c r="BE84" s="345" t="e">
        <f t="shared" si="118"/>
        <v>#DIV/0!</v>
      </c>
      <c r="BF84" s="345">
        <f t="shared" si="18"/>
        <v>0</v>
      </c>
      <c r="BG84" s="345" t="e">
        <f t="shared" si="119"/>
        <v>#DIV/0!</v>
      </c>
      <c r="BH84" s="345">
        <f t="shared" si="20"/>
        <v>0</v>
      </c>
      <c r="BI84" s="345" t="e">
        <f t="shared" si="120"/>
        <v>#DIV/0!</v>
      </c>
      <c r="BJ84" s="345">
        <f t="shared" si="22"/>
        <v>0</v>
      </c>
      <c r="BK84" s="345" t="e">
        <f t="shared" si="121"/>
        <v>#DIV/0!</v>
      </c>
      <c r="BL84" s="345">
        <f t="shared" si="24"/>
        <v>0</v>
      </c>
      <c r="BM84" s="345" t="e">
        <f t="shared" si="122"/>
        <v>#DIV/0!</v>
      </c>
      <c r="BN84" s="345">
        <f t="shared" si="26"/>
        <v>0</v>
      </c>
      <c r="BO84" s="459"/>
      <c r="BQ84" s="447"/>
    </row>
    <row r="85" spans="1:71" s="460" customFormat="1">
      <c r="A85" s="353"/>
      <c r="B85" s="395" t="s">
        <v>645</v>
      </c>
      <c r="C85" s="353" t="s">
        <v>157</v>
      </c>
      <c r="D85" s="458"/>
      <c r="E85" s="458"/>
      <c r="F85" s="458"/>
      <c r="G85" s="503"/>
      <c r="H85" s="503"/>
      <c r="I85" s="503"/>
      <c r="J85" s="503"/>
      <c r="K85" s="503"/>
      <c r="L85" s="503"/>
      <c r="M85" s="503"/>
      <c r="N85" s="503"/>
      <c r="O85" s="503"/>
      <c r="P85" s="503"/>
      <c r="Q85" s="458">
        <f>+Q89+Q93</f>
        <v>6160.4619999999995</v>
      </c>
      <c r="R85" s="436"/>
      <c r="S85" s="345">
        <f t="shared" si="0"/>
        <v>0</v>
      </c>
      <c r="T85" s="436"/>
      <c r="U85" s="345">
        <f t="shared" si="1"/>
        <v>0</v>
      </c>
      <c r="V85" s="436"/>
      <c r="W85" s="345">
        <f t="shared" si="2"/>
        <v>0</v>
      </c>
      <c r="X85" s="436"/>
      <c r="Y85" s="345">
        <f t="shared" si="3"/>
        <v>0</v>
      </c>
      <c r="Z85" s="436"/>
      <c r="AA85" s="345">
        <f t="shared" si="4"/>
        <v>0</v>
      </c>
      <c r="AB85" s="436"/>
      <c r="AC85" s="345">
        <f t="shared" si="5"/>
        <v>0</v>
      </c>
      <c r="AD85" s="436"/>
      <c r="AE85" s="345">
        <f t="shared" si="6"/>
        <v>0</v>
      </c>
      <c r="AF85" s="436"/>
      <c r="AG85" s="345">
        <f t="shared" si="6"/>
        <v>0</v>
      </c>
      <c r="AH85" s="436"/>
      <c r="AI85" s="345">
        <f t="shared" si="6"/>
        <v>0</v>
      </c>
      <c r="AJ85" s="436"/>
      <c r="AK85" s="345">
        <f t="shared" si="6"/>
        <v>0</v>
      </c>
      <c r="AL85" s="436"/>
      <c r="AM85" s="345">
        <f t="shared" si="7"/>
        <v>0</v>
      </c>
      <c r="AN85" s="436"/>
      <c r="AO85" s="345">
        <f t="shared" si="8"/>
        <v>0</v>
      </c>
      <c r="AP85" s="458"/>
      <c r="AQ85" s="345" t="e">
        <f t="shared" si="111"/>
        <v>#DIV/0!</v>
      </c>
      <c r="AR85" s="345">
        <f t="shared" si="10"/>
        <v>0</v>
      </c>
      <c r="AS85" s="345" t="e">
        <f t="shared" si="112"/>
        <v>#DIV/0!</v>
      </c>
      <c r="AT85" s="345">
        <f t="shared" si="10"/>
        <v>0</v>
      </c>
      <c r="AU85" s="345" t="e">
        <f t="shared" si="113"/>
        <v>#DIV/0!</v>
      </c>
      <c r="AV85" s="345">
        <f t="shared" si="10"/>
        <v>0</v>
      </c>
      <c r="AW85" s="345" t="e">
        <f t="shared" si="114"/>
        <v>#DIV/0!</v>
      </c>
      <c r="AX85" s="345">
        <f t="shared" si="10"/>
        <v>0</v>
      </c>
      <c r="AY85" s="345" t="e">
        <f t="shared" si="115"/>
        <v>#DIV/0!</v>
      </c>
      <c r="AZ85" s="345">
        <f t="shared" si="12"/>
        <v>0</v>
      </c>
      <c r="BA85" s="345" t="e">
        <f t="shared" si="116"/>
        <v>#DIV/0!</v>
      </c>
      <c r="BB85" s="345">
        <f t="shared" si="14"/>
        <v>0</v>
      </c>
      <c r="BC85" s="345" t="e">
        <f t="shared" si="117"/>
        <v>#DIV/0!</v>
      </c>
      <c r="BD85" s="345">
        <f t="shared" si="16"/>
        <v>0</v>
      </c>
      <c r="BE85" s="345" t="e">
        <f t="shared" si="118"/>
        <v>#DIV/0!</v>
      </c>
      <c r="BF85" s="345">
        <f t="shared" si="18"/>
        <v>0</v>
      </c>
      <c r="BG85" s="345" t="e">
        <f t="shared" si="119"/>
        <v>#DIV/0!</v>
      </c>
      <c r="BH85" s="345">
        <f t="shared" si="20"/>
        <v>0</v>
      </c>
      <c r="BI85" s="345" t="e">
        <f t="shared" si="120"/>
        <v>#DIV/0!</v>
      </c>
      <c r="BJ85" s="345">
        <f t="shared" si="22"/>
        <v>0</v>
      </c>
      <c r="BK85" s="345" t="e">
        <f t="shared" si="121"/>
        <v>#DIV/0!</v>
      </c>
      <c r="BL85" s="345">
        <f t="shared" si="24"/>
        <v>0</v>
      </c>
      <c r="BM85" s="345" t="e">
        <f t="shared" si="122"/>
        <v>#DIV/0!</v>
      </c>
      <c r="BN85" s="345">
        <f t="shared" si="26"/>
        <v>0</v>
      </c>
      <c r="BO85" s="459"/>
      <c r="BQ85" s="440"/>
    </row>
    <row r="86" spans="1:71" s="464" customFormat="1" ht="19.5">
      <c r="A86" s="465" t="s">
        <v>234</v>
      </c>
      <c r="B86" s="361" t="s">
        <v>639</v>
      </c>
      <c r="C86" s="465"/>
      <c r="D86" s="462"/>
      <c r="E86" s="462"/>
      <c r="F86" s="462"/>
      <c r="G86" s="505"/>
      <c r="H86" s="505"/>
      <c r="I86" s="505"/>
      <c r="J86" s="505"/>
      <c r="K86" s="505"/>
      <c r="L86" s="505"/>
      <c r="M86" s="505"/>
      <c r="N86" s="505"/>
      <c r="O86" s="505"/>
      <c r="P86" s="505"/>
      <c r="Q86" s="462"/>
      <c r="R86" s="520"/>
      <c r="S86" s="345" t="str">
        <f t="shared" si="0"/>
        <v xml:space="preserve"> </v>
      </c>
      <c r="T86" s="520"/>
      <c r="U86" s="345" t="str">
        <f t="shared" si="1"/>
        <v xml:space="preserve"> </v>
      </c>
      <c r="V86" s="520"/>
      <c r="W86" s="345" t="str">
        <f t="shared" si="2"/>
        <v xml:space="preserve"> </v>
      </c>
      <c r="X86" s="520"/>
      <c r="Y86" s="345" t="str">
        <f t="shared" si="3"/>
        <v xml:space="preserve"> </v>
      </c>
      <c r="Z86" s="520"/>
      <c r="AA86" s="345" t="str">
        <f t="shared" si="4"/>
        <v xml:space="preserve"> </v>
      </c>
      <c r="AB86" s="520"/>
      <c r="AC86" s="345" t="str">
        <f t="shared" si="5"/>
        <v xml:space="preserve"> </v>
      </c>
      <c r="AD86" s="520"/>
      <c r="AE86" s="345" t="str">
        <f t="shared" si="6"/>
        <v xml:space="preserve"> </v>
      </c>
      <c r="AF86" s="520"/>
      <c r="AG86" s="345" t="str">
        <f t="shared" si="6"/>
        <v xml:space="preserve"> </v>
      </c>
      <c r="AH86" s="520"/>
      <c r="AI86" s="345" t="str">
        <f t="shared" si="6"/>
        <v xml:space="preserve"> </v>
      </c>
      <c r="AJ86" s="520"/>
      <c r="AK86" s="345" t="str">
        <f t="shared" si="6"/>
        <v xml:space="preserve"> </v>
      </c>
      <c r="AL86" s="520"/>
      <c r="AM86" s="345" t="str">
        <f t="shared" si="7"/>
        <v xml:space="preserve"> </v>
      </c>
      <c r="AN86" s="520"/>
      <c r="AO86" s="345" t="str">
        <f t="shared" si="8"/>
        <v xml:space="preserve"> </v>
      </c>
      <c r="AP86" s="462"/>
      <c r="AQ86" s="345" t="str">
        <f t="shared" si="111"/>
        <v xml:space="preserve"> </v>
      </c>
      <c r="AR86" s="345" t="str">
        <f t="shared" si="10"/>
        <v xml:space="preserve"> </v>
      </c>
      <c r="AS86" s="345" t="str">
        <f t="shared" si="112"/>
        <v xml:space="preserve"> </v>
      </c>
      <c r="AT86" s="345" t="str">
        <f t="shared" si="10"/>
        <v xml:space="preserve"> </v>
      </c>
      <c r="AU86" s="345" t="str">
        <f t="shared" si="113"/>
        <v xml:space="preserve"> </v>
      </c>
      <c r="AV86" s="345" t="str">
        <f t="shared" si="10"/>
        <v xml:space="preserve"> </v>
      </c>
      <c r="AW86" s="345" t="str">
        <f t="shared" si="114"/>
        <v xml:space="preserve"> </v>
      </c>
      <c r="AX86" s="345" t="str">
        <f t="shared" si="10"/>
        <v xml:space="preserve"> </v>
      </c>
      <c r="AY86" s="345" t="str">
        <f t="shared" si="115"/>
        <v xml:space="preserve"> </v>
      </c>
      <c r="AZ86" s="345" t="str">
        <f t="shared" si="12"/>
        <v xml:space="preserve"> </v>
      </c>
      <c r="BA86" s="345" t="str">
        <f t="shared" si="116"/>
        <v xml:space="preserve"> </v>
      </c>
      <c r="BB86" s="345" t="str">
        <f t="shared" si="14"/>
        <v xml:space="preserve"> </v>
      </c>
      <c r="BC86" s="345" t="str">
        <f t="shared" si="117"/>
        <v xml:space="preserve"> </v>
      </c>
      <c r="BD86" s="345" t="str">
        <f t="shared" si="16"/>
        <v xml:space="preserve"> </v>
      </c>
      <c r="BE86" s="345" t="str">
        <f t="shared" si="118"/>
        <v xml:space="preserve"> </v>
      </c>
      <c r="BF86" s="345" t="str">
        <f t="shared" si="18"/>
        <v xml:space="preserve"> </v>
      </c>
      <c r="BG86" s="345" t="str">
        <f t="shared" si="119"/>
        <v xml:space="preserve"> </v>
      </c>
      <c r="BH86" s="345" t="str">
        <f t="shared" si="20"/>
        <v xml:space="preserve"> </v>
      </c>
      <c r="BI86" s="345" t="str">
        <f t="shared" si="120"/>
        <v xml:space="preserve"> </v>
      </c>
      <c r="BJ86" s="345" t="str">
        <f t="shared" si="22"/>
        <v xml:space="preserve"> </v>
      </c>
      <c r="BK86" s="345" t="str">
        <f t="shared" si="121"/>
        <v xml:space="preserve"> </v>
      </c>
      <c r="BL86" s="345" t="str">
        <f t="shared" si="24"/>
        <v xml:space="preserve"> </v>
      </c>
      <c r="BM86" s="345" t="str">
        <f t="shared" si="122"/>
        <v xml:space="preserve"> </v>
      </c>
      <c r="BN86" s="345" t="str">
        <f t="shared" si="26"/>
        <v xml:space="preserve"> </v>
      </c>
      <c r="BO86" s="463"/>
    </row>
    <row r="87" spans="1:71" s="460" customFormat="1" ht="19.5">
      <c r="A87" s="465"/>
      <c r="B87" s="395" t="s">
        <v>643</v>
      </c>
      <c r="C87" s="353" t="s">
        <v>29</v>
      </c>
      <c r="D87" s="459"/>
      <c r="E87" s="458">
        <v>1655</v>
      </c>
      <c r="F87" s="459"/>
      <c r="G87" s="506"/>
      <c r="H87" s="506"/>
      <c r="I87" s="506"/>
      <c r="J87" s="506"/>
      <c r="K87" s="506"/>
      <c r="L87" s="506"/>
      <c r="M87" s="506"/>
      <c r="N87" s="506"/>
      <c r="O87" s="506"/>
      <c r="P87" s="506"/>
      <c r="Q87" s="458">
        <v>1376</v>
      </c>
      <c r="R87" s="436"/>
      <c r="S87" s="345">
        <f t="shared" si="0"/>
        <v>0</v>
      </c>
      <c r="T87" s="436"/>
      <c r="U87" s="345">
        <f t="shared" si="1"/>
        <v>0</v>
      </c>
      <c r="V87" s="436"/>
      <c r="W87" s="345">
        <f t="shared" si="2"/>
        <v>0</v>
      </c>
      <c r="X87" s="436">
        <v>1070</v>
      </c>
      <c r="Y87" s="345">
        <f t="shared" si="3"/>
        <v>1070</v>
      </c>
      <c r="Z87" s="436">
        <v>601</v>
      </c>
      <c r="AA87" s="345">
        <f t="shared" si="4"/>
        <v>1671</v>
      </c>
      <c r="AB87" s="436"/>
      <c r="AC87" s="345">
        <f t="shared" si="5"/>
        <v>1671</v>
      </c>
      <c r="AD87" s="436"/>
      <c r="AE87" s="345">
        <f t="shared" si="6"/>
        <v>1671</v>
      </c>
      <c r="AF87" s="436"/>
      <c r="AG87" s="345">
        <f t="shared" si="6"/>
        <v>1671</v>
      </c>
      <c r="AH87" s="436"/>
      <c r="AI87" s="345">
        <f t="shared" si="6"/>
        <v>1671</v>
      </c>
      <c r="AJ87" s="436"/>
      <c r="AK87" s="345">
        <f t="shared" si="6"/>
        <v>1671</v>
      </c>
      <c r="AL87" s="436"/>
      <c r="AM87" s="345">
        <f t="shared" si="7"/>
        <v>1671</v>
      </c>
      <c r="AN87" s="436"/>
      <c r="AO87" s="345">
        <f t="shared" si="8"/>
        <v>1671</v>
      </c>
      <c r="AP87" s="458"/>
      <c r="AQ87" s="345" t="e">
        <f t="shared" si="111"/>
        <v>#DIV/0!</v>
      </c>
      <c r="AR87" s="345">
        <f t="shared" si="10"/>
        <v>0</v>
      </c>
      <c r="AS87" s="345">
        <f t="shared" si="112"/>
        <v>0</v>
      </c>
      <c r="AT87" s="345">
        <f t="shared" si="10"/>
        <v>0</v>
      </c>
      <c r="AU87" s="345" t="e">
        <f t="shared" si="113"/>
        <v>#DIV/0!</v>
      </c>
      <c r="AV87" s="345">
        <f t="shared" si="10"/>
        <v>0</v>
      </c>
      <c r="AW87" s="345" t="e">
        <f t="shared" si="114"/>
        <v>#DIV/0!</v>
      </c>
      <c r="AX87" s="345">
        <f t="shared" si="10"/>
        <v>0.77761627906976749</v>
      </c>
      <c r="AY87" s="345" t="e">
        <f t="shared" si="115"/>
        <v>#DIV/0!</v>
      </c>
      <c r="AZ87" s="345">
        <f t="shared" si="12"/>
        <v>0.43677325581395349</v>
      </c>
      <c r="BA87" s="345" t="e">
        <f t="shared" si="116"/>
        <v>#DIV/0!</v>
      </c>
      <c r="BB87" s="345">
        <f t="shared" si="14"/>
        <v>0</v>
      </c>
      <c r="BC87" s="345" t="e">
        <f t="shared" si="117"/>
        <v>#DIV/0!</v>
      </c>
      <c r="BD87" s="345">
        <f t="shared" si="16"/>
        <v>0</v>
      </c>
      <c r="BE87" s="345" t="e">
        <f t="shared" si="118"/>
        <v>#DIV/0!</v>
      </c>
      <c r="BF87" s="345">
        <f t="shared" si="18"/>
        <v>0</v>
      </c>
      <c r="BG87" s="345" t="e">
        <f t="shared" si="119"/>
        <v>#DIV/0!</v>
      </c>
      <c r="BH87" s="345">
        <f t="shared" si="20"/>
        <v>0</v>
      </c>
      <c r="BI87" s="345" t="e">
        <f t="shared" si="120"/>
        <v>#DIV/0!</v>
      </c>
      <c r="BJ87" s="345">
        <f t="shared" si="22"/>
        <v>0</v>
      </c>
      <c r="BK87" s="345" t="e">
        <f t="shared" si="121"/>
        <v>#DIV/0!</v>
      </c>
      <c r="BL87" s="345">
        <f t="shared" si="24"/>
        <v>0</v>
      </c>
      <c r="BM87" s="345" t="e">
        <f t="shared" si="122"/>
        <v>#DIV/0!</v>
      </c>
      <c r="BN87" s="345">
        <f t="shared" si="26"/>
        <v>0</v>
      </c>
      <c r="BO87" s="459"/>
    </row>
    <row r="88" spans="1:71" s="460" customFormat="1">
      <c r="A88" s="353"/>
      <c r="B88" s="395" t="s">
        <v>644</v>
      </c>
      <c r="C88" s="354" t="s">
        <v>684</v>
      </c>
      <c r="D88" s="459"/>
      <c r="E88" s="459"/>
      <c r="F88" s="459"/>
      <c r="G88" s="506"/>
      <c r="H88" s="506"/>
      <c r="I88" s="506"/>
      <c r="J88" s="506"/>
      <c r="K88" s="506"/>
      <c r="L88" s="506"/>
      <c r="M88" s="506"/>
      <c r="N88" s="506"/>
      <c r="O88" s="506"/>
      <c r="P88" s="506"/>
      <c r="Q88" s="458">
        <v>37.94</v>
      </c>
      <c r="R88" s="436"/>
      <c r="S88" s="345">
        <f t="shared" si="0"/>
        <v>0</v>
      </c>
      <c r="T88" s="436"/>
      <c r="U88" s="345">
        <f t="shared" si="1"/>
        <v>0</v>
      </c>
      <c r="V88" s="436"/>
      <c r="W88" s="345">
        <f t="shared" si="2"/>
        <v>0</v>
      </c>
      <c r="X88" s="436"/>
      <c r="Y88" s="345">
        <f t="shared" si="3"/>
        <v>0</v>
      </c>
      <c r="Z88" s="436">
        <v>37.4</v>
      </c>
      <c r="AA88" s="345">
        <f t="shared" si="4"/>
        <v>37.4</v>
      </c>
      <c r="AB88" s="436"/>
      <c r="AC88" s="345">
        <f t="shared" si="5"/>
        <v>37.4</v>
      </c>
      <c r="AD88" s="436"/>
      <c r="AE88" s="345">
        <f t="shared" si="6"/>
        <v>37.4</v>
      </c>
      <c r="AF88" s="436"/>
      <c r="AG88" s="345">
        <f t="shared" si="6"/>
        <v>37.4</v>
      </c>
      <c r="AH88" s="436"/>
      <c r="AI88" s="345">
        <f t="shared" si="6"/>
        <v>37.4</v>
      </c>
      <c r="AJ88" s="436"/>
      <c r="AK88" s="345">
        <f t="shared" si="6"/>
        <v>37.4</v>
      </c>
      <c r="AL88" s="436"/>
      <c r="AM88" s="345">
        <f t="shared" si="7"/>
        <v>37.4</v>
      </c>
      <c r="AN88" s="436"/>
      <c r="AO88" s="345">
        <f t="shared" si="8"/>
        <v>37.4</v>
      </c>
      <c r="AP88" s="458"/>
      <c r="AQ88" s="345" t="e">
        <f t="shared" si="111"/>
        <v>#DIV/0!</v>
      </c>
      <c r="AR88" s="345">
        <f t="shared" si="10"/>
        <v>0</v>
      </c>
      <c r="AS88" s="345" t="e">
        <f t="shared" si="112"/>
        <v>#DIV/0!</v>
      </c>
      <c r="AT88" s="345">
        <f t="shared" si="10"/>
        <v>0</v>
      </c>
      <c r="AU88" s="345" t="e">
        <f t="shared" si="113"/>
        <v>#DIV/0!</v>
      </c>
      <c r="AV88" s="345">
        <f t="shared" si="10"/>
        <v>0</v>
      </c>
      <c r="AW88" s="345" t="e">
        <f t="shared" si="114"/>
        <v>#DIV/0!</v>
      </c>
      <c r="AX88" s="345">
        <f t="shared" si="10"/>
        <v>0</v>
      </c>
      <c r="AY88" s="345" t="e">
        <f t="shared" si="115"/>
        <v>#DIV/0!</v>
      </c>
      <c r="AZ88" s="345">
        <f t="shared" si="12"/>
        <v>0.98576700052714816</v>
      </c>
      <c r="BA88" s="345" t="e">
        <f t="shared" si="116"/>
        <v>#DIV/0!</v>
      </c>
      <c r="BB88" s="345">
        <f t="shared" si="14"/>
        <v>0</v>
      </c>
      <c r="BC88" s="345" t="e">
        <f t="shared" si="117"/>
        <v>#DIV/0!</v>
      </c>
      <c r="BD88" s="345">
        <f t="shared" si="16"/>
        <v>0</v>
      </c>
      <c r="BE88" s="345" t="e">
        <f t="shared" si="118"/>
        <v>#DIV/0!</v>
      </c>
      <c r="BF88" s="345">
        <f t="shared" si="18"/>
        <v>0</v>
      </c>
      <c r="BG88" s="345" t="e">
        <f t="shared" si="119"/>
        <v>#DIV/0!</v>
      </c>
      <c r="BH88" s="345">
        <f t="shared" si="20"/>
        <v>0</v>
      </c>
      <c r="BI88" s="345" t="e">
        <f t="shared" si="120"/>
        <v>#DIV/0!</v>
      </c>
      <c r="BJ88" s="345">
        <f t="shared" si="22"/>
        <v>0</v>
      </c>
      <c r="BK88" s="345" t="e">
        <f t="shared" si="121"/>
        <v>#DIV/0!</v>
      </c>
      <c r="BL88" s="345">
        <f t="shared" si="24"/>
        <v>0</v>
      </c>
      <c r="BM88" s="345" t="e">
        <f t="shared" si="122"/>
        <v>#DIV/0!</v>
      </c>
      <c r="BN88" s="345">
        <f t="shared" si="26"/>
        <v>0</v>
      </c>
      <c r="BO88" s="459"/>
    </row>
    <row r="89" spans="1:71" s="460" customFormat="1">
      <c r="A89" s="353"/>
      <c r="B89" s="395" t="s">
        <v>645</v>
      </c>
      <c r="C89" s="353" t="s">
        <v>157</v>
      </c>
      <c r="D89" s="459"/>
      <c r="E89" s="459"/>
      <c r="F89" s="459"/>
      <c r="G89" s="506"/>
      <c r="H89" s="506"/>
      <c r="I89" s="506"/>
      <c r="J89" s="506"/>
      <c r="K89" s="506"/>
      <c r="L89" s="506"/>
      <c r="M89" s="506"/>
      <c r="N89" s="506"/>
      <c r="O89" s="506"/>
      <c r="P89" s="506"/>
      <c r="Q89" s="458">
        <f>+Q88*Q87/10</f>
        <v>5220.5439999999999</v>
      </c>
      <c r="R89" s="436"/>
      <c r="S89" s="345">
        <f t="shared" si="0"/>
        <v>0</v>
      </c>
      <c r="T89" s="436"/>
      <c r="U89" s="345">
        <f t="shared" si="1"/>
        <v>0</v>
      </c>
      <c r="V89" s="436"/>
      <c r="W89" s="345">
        <f t="shared" si="2"/>
        <v>0</v>
      </c>
      <c r="X89" s="436"/>
      <c r="Y89" s="345">
        <f t="shared" si="3"/>
        <v>0</v>
      </c>
      <c r="Z89" s="436">
        <v>6250</v>
      </c>
      <c r="AA89" s="345">
        <f t="shared" si="4"/>
        <v>6250</v>
      </c>
      <c r="AB89" s="436"/>
      <c r="AC89" s="345">
        <f t="shared" si="5"/>
        <v>6250</v>
      </c>
      <c r="AD89" s="436"/>
      <c r="AE89" s="345">
        <f t="shared" si="6"/>
        <v>6250</v>
      </c>
      <c r="AF89" s="436"/>
      <c r="AG89" s="345">
        <f t="shared" si="6"/>
        <v>6250</v>
      </c>
      <c r="AH89" s="436"/>
      <c r="AI89" s="345">
        <f t="shared" si="6"/>
        <v>6250</v>
      </c>
      <c r="AJ89" s="436"/>
      <c r="AK89" s="345">
        <f t="shared" si="6"/>
        <v>6250</v>
      </c>
      <c r="AL89" s="436"/>
      <c r="AM89" s="345">
        <f t="shared" si="7"/>
        <v>6250</v>
      </c>
      <c r="AN89" s="436"/>
      <c r="AO89" s="345">
        <f t="shared" si="8"/>
        <v>6250</v>
      </c>
      <c r="AP89" s="458"/>
      <c r="AQ89" s="345" t="e">
        <f t="shared" si="111"/>
        <v>#DIV/0!</v>
      </c>
      <c r="AR89" s="345">
        <f t="shared" si="10"/>
        <v>0</v>
      </c>
      <c r="AS89" s="345" t="e">
        <f t="shared" si="112"/>
        <v>#DIV/0!</v>
      </c>
      <c r="AT89" s="345">
        <f t="shared" si="10"/>
        <v>0</v>
      </c>
      <c r="AU89" s="345" t="e">
        <f t="shared" si="113"/>
        <v>#DIV/0!</v>
      </c>
      <c r="AV89" s="345">
        <f t="shared" si="10"/>
        <v>0</v>
      </c>
      <c r="AW89" s="345" t="e">
        <f t="shared" si="114"/>
        <v>#DIV/0!</v>
      </c>
      <c r="AX89" s="345">
        <f t="shared" si="10"/>
        <v>0</v>
      </c>
      <c r="AY89" s="345" t="e">
        <f t="shared" si="115"/>
        <v>#DIV/0!</v>
      </c>
      <c r="AZ89" s="345">
        <f t="shared" si="12"/>
        <v>1.1971932426965466</v>
      </c>
      <c r="BA89" s="345" t="e">
        <f t="shared" si="116"/>
        <v>#DIV/0!</v>
      </c>
      <c r="BB89" s="345">
        <f t="shared" si="14"/>
        <v>0</v>
      </c>
      <c r="BC89" s="345" t="e">
        <f t="shared" si="117"/>
        <v>#DIV/0!</v>
      </c>
      <c r="BD89" s="345">
        <f t="shared" si="16"/>
        <v>0</v>
      </c>
      <c r="BE89" s="345" t="e">
        <f t="shared" si="118"/>
        <v>#DIV/0!</v>
      </c>
      <c r="BF89" s="345">
        <f t="shared" si="18"/>
        <v>0</v>
      </c>
      <c r="BG89" s="345" t="e">
        <f t="shared" si="119"/>
        <v>#DIV/0!</v>
      </c>
      <c r="BH89" s="345">
        <f t="shared" si="20"/>
        <v>0</v>
      </c>
      <c r="BI89" s="345" t="e">
        <f t="shared" si="120"/>
        <v>#DIV/0!</v>
      </c>
      <c r="BJ89" s="345">
        <f t="shared" si="22"/>
        <v>0</v>
      </c>
      <c r="BK89" s="345" t="e">
        <f t="shared" si="121"/>
        <v>#DIV/0!</v>
      </c>
      <c r="BL89" s="345">
        <f t="shared" si="24"/>
        <v>0</v>
      </c>
      <c r="BM89" s="345" t="e">
        <f t="shared" si="122"/>
        <v>#DIV/0!</v>
      </c>
      <c r="BN89" s="345">
        <f t="shared" si="26"/>
        <v>0</v>
      </c>
      <c r="BO89" s="459"/>
    </row>
    <row r="90" spans="1:71" s="464" customFormat="1" ht="19.5">
      <c r="A90" s="465" t="s">
        <v>235</v>
      </c>
      <c r="B90" s="361" t="s">
        <v>640</v>
      </c>
      <c r="C90" s="465"/>
      <c r="D90" s="463"/>
      <c r="E90" s="463"/>
      <c r="F90" s="463"/>
      <c r="G90" s="507"/>
      <c r="H90" s="507"/>
      <c r="I90" s="507"/>
      <c r="J90" s="507"/>
      <c r="K90" s="507"/>
      <c r="L90" s="507"/>
      <c r="M90" s="507"/>
      <c r="N90" s="507"/>
      <c r="O90" s="507"/>
      <c r="P90" s="507"/>
      <c r="Q90" s="462"/>
      <c r="R90" s="520"/>
      <c r="S90" s="345" t="str">
        <f t="shared" si="0"/>
        <v xml:space="preserve"> </v>
      </c>
      <c r="T90" s="520"/>
      <c r="U90" s="345" t="str">
        <f t="shared" si="1"/>
        <v xml:space="preserve"> </v>
      </c>
      <c r="V90" s="520"/>
      <c r="W90" s="345" t="str">
        <f t="shared" si="2"/>
        <v xml:space="preserve"> </v>
      </c>
      <c r="X90" s="520"/>
      <c r="Y90" s="345" t="str">
        <f t="shared" si="3"/>
        <v xml:space="preserve"> </v>
      </c>
      <c r="Z90" s="520"/>
      <c r="AA90" s="345" t="str">
        <f t="shared" si="4"/>
        <v xml:space="preserve"> </v>
      </c>
      <c r="AB90" s="520"/>
      <c r="AC90" s="345" t="str">
        <f t="shared" si="5"/>
        <v xml:space="preserve"> </v>
      </c>
      <c r="AD90" s="520"/>
      <c r="AE90" s="345" t="str">
        <f t="shared" si="6"/>
        <v xml:space="preserve"> </v>
      </c>
      <c r="AF90" s="520"/>
      <c r="AG90" s="345" t="str">
        <f t="shared" si="6"/>
        <v xml:space="preserve"> </v>
      </c>
      <c r="AH90" s="520"/>
      <c r="AI90" s="345" t="str">
        <f t="shared" si="6"/>
        <v xml:space="preserve"> </v>
      </c>
      <c r="AJ90" s="520"/>
      <c r="AK90" s="345" t="str">
        <f t="shared" si="6"/>
        <v xml:space="preserve"> </v>
      </c>
      <c r="AL90" s="520"/>
      <c r="AM90" s="345" t="str">
        <f t="shared" si="7"/>
        <v xml:space="preserve"> </v>
      </c>
      <c r="AN90" s="520"/>
      <c r="AO90" s="345" t="str">
        <f t="shared" si="8"/>
        <v xml:space="preserve"> </v>
      </c>
      <c r="AP90" s="462"/>
      <c r="AQ90" s="345" t="str">
        <f t="shared" si="111"/>
        <v xml:space="preserve"> </v>
      </c>
      <c r="AR90" s="345" t="str">
        <f t="shared" si="10"/>
        <v xml:space="preserve"> </v>
      </c>
      <c r="AS90" s="345" t="str">
        <f t="shared" si="112"/>
        <v xml:space="preserve"> </v>
      </c>
      <c r="AT90" s="345" t="str">
        <f t="shared" si="10"/>
        <v xml:space="preserve"> </v>
      </c>
      <c r="AU90" s="345" t="str">
        <f t="shared" si="113"/>
        <v xml:space="preserve"> </v>
      </c>
      <c r="AV90" s="345" t="str">
        <f t="shared" si="10"/>
        <v xml:space="preserve"> </v>
      </c>
      <c r="AW90" s="345" t="str">
        <f t="shared" si="114"/>
        <v xml:space="preserve"> </v>
      </c>
      <c r="AX90" s="345" t="str">
        <f t="shared" si="10"/>
        <v xml:space="preserve"> </v>
      </c>
      <c r="AY90" s="345" t="str">
        <f t="shared" si="115"/>
        <v xml:space="preserve"> </v>
      </c>
      <c r="AZ90" s="345" t="str">
        <f t="shared" si="12"/>
        <v xml:space="preserve"> </v>
      </c>
      <c r="BA90" s="345" t="str">
        <f t="shared" si="116"/>
        <v xml:space="preserve"> </v>
      </c>
      <c r="BB90" s="345" t="str">
        <f t="shared" si="14"/>
        <v xml:space="preserve"> </v>
      </c>
      <c r="BC90" s="345" t="str">
        <f t="shared" si="117"/>
        <v xml:space="preserve"> </v>
      </c>
      <c r="BD90" s="345" t="str">
        <f t="shared" si="16"/>
        <v xml:space="preserve"> </v>
      </c>
      <c r="BE90" s="345" t="str">
        <f t="shared" si="118"/>
        <v xml:space="preserve"> </v>
      </c>
      <c r="BF90" s="345" t="str">
        <f t="shared" si="18"/>
        <v xml:space="preserve"> </v>
      </c>
      <c r="BG90" s="345" t="str">
        <f t="shared" si="119"/>
        <v xml:space="preserve"> </v>
      </c>
      <c r="BH90" s="345" t="str">
        <f t="shared" si="20"/>
        <v xml:space="preserve"> </v>
      </c>
      <c r="BI90" s="345" t="str">
        <f t="shared" si="120"/>
        <v xml:space="preserve"> </v>
      </c>
      <c r="BJ90" s="345" t="str">
        <f t="shared" si="22"/>
        <v xml:space="preserve"> </v>
      </c>
      <c r="BK90" s="345" t="str">
        <f t="shared" si="121"/>
        <v xml:space="preserve"> </v>
      </c>
      <c r="BL90" s="345" t="str">
        <f t="shared" si="24"/>
        <v xml:space="preserve"> </v>
      </c>
      <c r="BM90" s="345" t="str">
        <f t="shared" si="122"/>
        <v xml:space="preserve"> </v>
      </c>
      <c r="BN90" s="345" t="str">
        <f t="shared" si="26"/>
        <v xml:space="preserve"> </v>
      </c>
      <c r="BO90" s="463"/>
    </row>
    <row r="91" spans="1:71" s="460" customFormat="1" ht="19.5">
      <c r="A91" s="465"/>
      <c r="B91" s="395" t="s">
        <v>643</v>
      </c>
      <c r="C91" s="353" t="s">
        <v>29</v>
      </c>
      <c r="D91" s="459">
        <v>25.5</v>
      </c>
      <c r="E91" s="459">
        <v>25.5</v>
      </c>
      <c r="F91" s="459"/>
      <c r="G91" s="506"/>
      <c r="H91" s="506"/>
      <c r="I91" s="506"/>
      <c r="J91" s="506"/>
      <c r="K91" s="506"/>
      <c r="L91" s="506"/>
      <c r="M91" s="506"/>
      <c r="N91" s="506"/>
      <c r="O91" s="506"/>
      <c r="P91" s="506"/>
      <c r="Q91" s="458">
        <v>294</v>
      </c>
      <c r="R91" s="436"/>
      <c r="S91" s="345">
        <f t="shared" si="0"/>
        <v>0</v>
      </c>
      <c r="T91" s="436"/>
      <c r="U91" s="345">
        <f t="shared" si="1"/>
        <v>0</v>
      </c>
      <c r="V91" s="436"/>
      <c r="W91" s="345">
        <f t="shared" si="2"/>
        <v>0</v>
      </c>
      <c r="X91" s="436"/>
      <c r="Y91" s="345">
        <f t="shared" si="3"/>
        <v>0</v>
      </c>
      <c r="Z91" s="436"/>
      <c r="AA91" s="345">
        <f t="shared" si="4"/>
        <v>0</v>
      </c>
      <c r="AB91" s="436"/>
      <c r="AC91" s="345">
        <f t="shared" si="5"/>
        <v>0</v>
      </c>
      <c r="AD91" s="436"/>
      <c r="AE91" s="345">
        <f t="shared" si="6"/>
        <v>0</v>
      </c>
      <c r="AF91" s="436">
        <v>121</v>
      </c>
      <c r="AG91" s="345">
        <f t="shared" si="6"/>
        <v>121</v>
      </c>
      <c r="AH91" s="436"/>
      <c r="AI91" s="345">
        <f t="shared" si="6"/>
        <v>121</v>
      </c>
      <c r="AJ91" s="436">
        <v>77</v>
      </c>
      <c r="AK91" s="345">
        <f t="shared" si="6"/>
        <v>198</v>
      </c>
      <c r="AL91" s="436"/>
      <c r="AM91" s="345">
        <f t="shared" si="7"/>
        <v>198</v>
      </c>
      <c r="AN91" s="436"/>
      <c r="AO91" s="345">
        <f t="shared" si="8"/>
        <v>198</v>
      </c>
      <c r="AP91" s="381"/>
      <c r="AQ91" s="345">
        <f t="shared" si="111"/>
        <v>0</v>
      </c>
      <c r="AR91" s="345">
        <f t="shared" si="10"/>
        <v>0</v>
      </c>
      <c r="AS91" s="345">
        <f t="shared" si="112"/>
        <v>0</v>
      </c>
      <c r="AT91" s="345">
        <f t="shared" si="10"/>
        <v>0</v>
      </c>
      <c r="AU91" s="345" t="e">
        <f t="shared" si="113"/>
        <v>#DIV/0!</v>
      </c>
      <c r="AV91" s="345">
        <f t="shared" si="10"/>
        <v>0</v>
      </c>
      <c r="AW91" s="345" t="e">
        <f t="shared" si="114"/>
        <v>#DIV/0!</v>
      </c>
      <c r="AX91" s="345">
        <f t="shared" si="10"/>
        <v>0</v>
      </c>
      <c r="AY91" s="345" t="e">
        <f t="shared" si="115"/>
        <v>#DIV/0!</v>
      </c>
      <c r="AZ91" s="345">
        <f t="shared" si="12"/>
        <v>0</v>
      </c>
      <c r="BA91" s="345" t="e">
        <f t="shared" si="116"/>
        <v>#DIV/0!</v>
      </c>
      <c r="BB91" s="345">
        <f t="shared" si="14"/>
        <v>0</v>
      </c>
      <c r="BC91" s="345" t="e">
        <f t="shared" si="117"/>
        <v>#DIV/0!</v>
      </c>
      <c r="BD91" s="345">
        <f t="shared" si="16"/>
        <v>0</v>
      </c>
      <c r="BE91" s="345" t="e">
        <f t="shared" si="118"/>
        <v>#DIV/0!</v>
      </c>
      <c r="BF91" s="345">
        <f t="shared" si="18"/>
        <v>0.41156462585034015</v>
      </c>
      <c r="BG91" s="345" t="e">
        <f t="shared" si="119"/>
        <v>#DIV/0!</v>
      </c>
      <c r="BH91" s="345">
        <f t="shared" si="20"/>
        <v>0</v>
      </c>
      <c r="BI91" s="345" t="e">
        <f t="shared" si="120"/>
        <v>#DIV/0!</v>
      </c>
      <c r="BJ91" s="345">
        <f t="shared" si="22"/>
        <v>0.26190476190476192</v>
      </c>
      <c r="BK91" s="345" t="e">
        <f t="shared" si="121"/>
        <v>#DIV/0!</v>
      </c>
      <c r="BL91" s="345">
        <f t="shared" si="24"/>
        <v>0</v>
      </c>
      <c r="BM91" s="345" t="e">
        <f t="shared" si="122"/>
        <v>#DIV/0!</v>
      </c>
      <c r="BN91" s="345">
        <f t="shared" si="26"/>
        <v>0</v>
      </c>
      <c r="BO91" s="459"/>
    </row>
    <row r="92" spans="1:71" s="460" customFormat="1">
      <c r="A92" s="353"/>
      <c r="B92" s="395" t="s">
        <v>644</v>
      </c>
      <c r="C92" s="354" t="s">
        <v>684</v>
      </c>
      <c r="D92" s="459"/>
      <c r="E92" s="459"/>
      <c r="F92" s="459"/>
      <c r="G92" s="506"/>
      <c r="H92" s="506"/>
      <c r="I92" s="506"/>
      <c r="J92" s="506"/>
      <c r="K92" s="506"/>
      <c r="L92" s="506"/>
      <c r="M92" s="506"/>
      <c r="N92" s="506"/>
      <c r="O92" s="506"/>
      <c r="P92" s="506"/>
      <c r="Q92" s="458">
        <v>31.97</v>
      </c>
      <c r="R92" s="436"/>
      <c r="S92" s="345">
        <f t="shared" si="0"/>
        <v>0</v>
      </c>
      <c r="T92" s="436"/>
      <c r="U92" s="345">
        <f t="shared" si="1"/>
        <v>0</v>
      </c>
      <c r="V92" s="436"/>
      <c r="W92" s="345">
        <f t="shared" si="2"/>
        <v>0</v>
      </c>
      <c r="X92" s="436"/>
      <c r="Y92" s="345">
        <f t="shared" si="3"/>
        <v>0</v>
      </c>
      <c r="Z92" s="436"/>
      <c r="AA92" s="345">
        <f t="shared" si="4"/>
        <v>0</v>
      </c>
      <c r="AB92" s="436"/>
      <c r="AC92" s="345">
        <f t="shared" si="5"/>
        <v>0</v>
      </c>
      <c r="AD92" s="436"/>
      <c r="AE92" s="345">
        <f t="shared" si="6"/>
        <v>0</v>
      </c>
      <c r="AF92" s="436"/>
      <c r="AG92" s="345">
        <f t="shared" si="6"/>
        <v>0</v>
      </c>
      <c r="AH92" s="436"/>
      <c r="AI92" s="345">
        <f t="shared" si="6"/>
        <v>0</v>
      </c>
      <c r="AJ92" s="436"/>
      <c r="AK92" s="345">
        <f t="shared" si="6"/>
        <v>0</v>
      </c>
      <c r="AL92" s="436"/>
      <c r="AM92" s="345">
        <f t="shared" si="7"/>
        <v>0</v>
      </c>
      <c r="AN92" s="436"/>
      <c r="AO92" s="345">
        <f t="shared" si="8"/>
        <v>0</v>
      </c>
      <c r="AP92" s="458"/>
      <c r="AQ92" s="345" t="e">
        <f t="shared" si="111"/>
        <v>#DIV/0!</v>
      </c>
      <c r="AR92" s="345">
        <f t="shared" si="10"/>
        <v>0</v>
      </c>
      <c r="AS92" s="345" t="e">
        <f t="shared" si="112"/>
        <v>#DIV/0!</v>
      </c>
      <c r="AT92" s="345">
        <f t="shared" si="10"/>
        <v>0</v>
      </c>
      <c r="AU92" s="345" t="e">
        <f t="shared" si="113"/>
        <v>#DIV/0!</v>
      </c>
      <c r="AV92" s="345">
        <f t="shared" si="10"/>
        <v>0</v>
      </c>
      <c r="AW92" s="345" t="e">
        <f t="shared" si="114"/>
        <v>#DIV/0!</v>
      </c>
      <c r="AX92" s="345">
        <f t="shared" si="10"/>
        <v>0</v>
      </c>
      <c r="AY92" s="345" t="e">
        <f t="shared" si="115"/>
        <v>#DIV/0!</v>
      </c>
      <c r="AZ92" s="345">
        <f t="shared" si="12"/>
        <v>0</v>
      </c>
      <c r="BA92" s="345" t="e">
        <f t="shared" si="116"/>
        <v>#DIV/0!</v>
      </c>
      <c r="BB92" s="345">
        <f t="shared" si="14"/>
        <v>0</v>
      </c>
      <c r="BC92" s="345" t="e">
        <f t="shared" si="117"/>
        <v>#DIV/0!</v>
      </c>
      <c r="BD92" s="345">
        <f t="shared" si="16"/>
        <v>0</v>
      </c>
      <c r="BE92" s="345" t="e">
        <f t="shared" si="118"/>
        <v>#DIV/0!</v>
      </c>
      <c r="BF92" s="345">
        <f t="shared" si="18"/>
        <v>0</v>
      </c>
      <c r="BG92" s="345" t="e">
        <f t="shared" si="119"/>
        <v>#DIV/0!</v>
      </c>
      <c r="BH92" s="345">
        <f t="shared" si="20"/>
        <v>0</v>
      </c>
      <c r="BI92" s="345" t="e">
        <f t="shared" si="120"/>
        <v>#DIV/0!</v>
      </c>
      <c r="BJ92" s="345">
        <f t="shared" si="22"/>
        <v>0</v>
      </c>
      <c r="BK92" s="345" t="e">
        <f t="shared" si="121"/>
        <v>#DIV/0!</v>
      </c>
      <c r="BL92" s="345">
        <f t="shared" si="24"/>
        <v>0</v>
      </c>
      <c r="BM92" s="345" t="e">
        <f t="shared" si="122"/>
        <v>#DIV/0!</v>
      </c>
      <c r="BN92" s="345">
        <f t="shared" si="26"/>
        <v>0</v>
      </c>
      <c r="BO92" s="459"/>
    </row>
    <row r="93" spans="1:71" s="460" customFormat="1">
      <c r="A93" s="353"/>
      <c r="B93" s="395" t="s">
        <v>645</v>
      </c>
      <c r="C93" s="353" t="s">
        <v>157</v>
      </c>
      <c r="D93" s="459"/>
      <c r="E93" s="459"/>
      <c r="F93" s="459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458">
        <f>+Q92*Q91/10</f>
        <v>939.91800000000001</v>
      </c>
      <c r="R93" s="436"/>
      <c r="S93" s="345">
        <f t="shared" si="0"/>
        <v>0</v>
      </c>
      <c r="T93" s="436"/>
      <c r="U93" s="345">
        <f t="shared" si="1"/>
        <v>0</v>
      </c>
      <c r="V93" s="436"/>
      <c r="W93" s="345">
        <f t="shared" si="2"/>
        <v>0</v>
      </c>
      <c r="X93" s="436"/>
      <c r="Y93" s="345">
        <f t="shared" si="3"/>
        <v>0</v>
      </c>
      <c r="Z93" s="436"/>
      <c r="AA93" s="345">
        <f t="shared" si="4"/>
        <v>0</v>
      </c>
      <c r="AB93" s="436"/>
      <c r="AC93" s="345">
        <f t="shared" si="5"/>
        <v>0</v>
      </c>
      <c r="AD93" s="436"/>
      <c r="AE93" s="345">
        <f t="shared" si="6"/>
        <v>0</v>
      </c>
      <c r="AF93" s="436"/>
      <c r="AG93" s="345">
        <f t="shared" si="6"/>
        <v>0</v>
      </c>
      <c r="AH93" s="436"/>
      <c r="AI93" s="345">
        <f t="shared" si="6"/>
        <v>0</v>
      </c>
      <c r="AJ93" s="436"/>
      <c r="AK93" s="345">
        <f t="shared" si="6"/>
        <v>0</v>
      </c>
      <c r="AL93" s="436"/>
      <c r="AM93" s="345">
        <f t="shared" si="7"/>
        <v>0</v>
      </c>
      <c r="AN93" s="436"/>
      <c r="AO93" s="345">
        <f t="shared" si="8"/>
        <v>0</v>
      </c>
      <c r="AP93" s="458"/>
      <c r="AQ93" s="345" t="e">
        <f t="shared" si="111"/>
        <v>#DIV/0!</v>
      </c>
      <c r="AR93" s="345">
        <f t="shared" si="10"/>
        <v>0</v>
      </c>
      <c r="AS93" s="345" t="e">
        <f t="shared" si="112"/>
        <v>#DIV/0!</v>
      </c>
      <c r="AT93" s="345">
        <f t="shared" si="10"/>
        <v>0</v>
      </c>
      <c r="AU93" s="345" t="e">
        <f t="shared" si="113"/>
        <v>#DIV/0!</v>
      </c>
      <c r="AV93" s="345">
        <f t="shared" si="10"/>
        <v>0</v>
      </c>
      <c r="AW93" s="345" t="e">
        <f t="shared" si="114"/>
        <v>#DIV/0!</v>
      </c>
      <c r="AX93" s="345">
        <f t="shared" si="10"/>
        <v>0</v>
      </c>
      <c r="AY93" s="345" t="e">
        <f t="shared" si="115"/>
        <v>#DIV/0!</v>
      </c>
      <c r="AZ93" s="345">
        <f t="shared" si="12"/>
        <v>0</v>
      </c>
      <c r="BA93" s="345" t="e">
        <f t="shared" si="116"/>
        <v>#DIV/0!</v>
      </c>
      <c r="BB93" s="345">
        <f t="shared" si="14"/>
        <v>0</v>
      </c>
      <c r="BC93" s="345" t="e">
        <f t="shared" si="117"/>
        <v>#DIV/0!</v>
      </c>
      <c r="BD93" s="345">
        <f t="shared" si="16"/>
        <v>0</v>
      </c>
      <c r="BE93" s="345" t="e">
        <f t="shared" si="118"/>
        <v>#DIV/0!</v>
      </c>
      <c r="BF93" s="345">
        <f t="shared" si="18"/>
        <v>0</v>
      </c>
      <c r="BG93" s="345" t="e">
        <f t="shared" si="119"/>
        <v>#DIV/0!</v>
      </c>
      <c r="BH93" s="345">
        <f t="shared" si="20"/>
        <v>0</v>
      </c>
      <c r="BI93" s="345" t="e">
        <f t="shared" si="120"/>
        <v>#DIV/0!</v>
      </c>
      <c r="BJ93" s="345">
        <f t="shared" si="22"/>
        <v>0</v>
      </c>
      <c r="BK93" s="345" t="e">
        <f t="shared" si="121"/>
        <v>#DIV/0!</v>
      </c>
      <c r="BL93" s="345">
        <f t="shared" si="24"/>
        <v>0</v>
      </c>
      <c r="BM93" s="345" t="e">
        <f t="shared" si="122"/>
        <v>#DIV/0!</v>
      </c>
      <c r="BN93" s="345">
        <f t="shared" si="26"/>
        <v>0</v>
      </c>
      <c r="BO93" s="459"/>
    </row>
    <row r="94" spans="1:71">
      <c r="A94" s="346" t="s">
        <v>52</v>
      </c>
      <c r="B94" s="346" t="s">
        <v>168</v>
      </c>
      <c r="C94" s="347"/>
      <c r="D94" s="467"/>
      <c r="E94" s="467"/>
      <c r="F94" s="467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467"/>
      <c r="R94" s="341"/>
      <c r="S94" s="345" t="str">
        <f t="shared" ref="S94:S114" si="123">IF(LEN(C94)=0," ",R94)</f>
        <v xml:space="preserve"> </v>
      </c>
      <c r="T94" s="341"/>
      <c r="U94" s="345" t="str">
        <f t="shared" ref="U94:U114" si="124">IF(LEN(C94)=0," ",S94+T94)</f>
        <v xml:space="preserve"> </v>
      </c>
      <c r="V94" s="341"/>
      <c r="W94" s="345" t="str">
        <f t="shared" ref="W94:W114" si="125">IF(LEN($C94)=0," ",U94+V94)</f>
        <v xml:space="preserve"> </v>
      </c>
      <c r="X94" s="341"/>
      <c r="Y94" s="345" t="str">
        <f t="shared" ref="Y94:Y114" si="126">IF(LEN($C94)=0," ",W94+X94)</f>
        <v xml:space="preserve"> </v>
      </c>
      <c r="Z94" s="341"/>
      <c r="AA94" s="345" t="str">
        <f t="shared" ref="AA94:AA114" si="127">IF(LEN($C94)=0," ",Y94+Z94)</f>
        <v xml:space="preserve"> </v>
      </c>
      <c r="AB94" s="341"/>
      <c r="AC94" s="345" t="str">
        <f t="shared" ref="AC94:AC114" si="128">IF(LEN($C94)=0," ",AA94+AB94)</f>
        <v xml:space="preserve"> </v>
      </c>
      <c r="AD94" s="341"/>
      <c r="AE94" s="345" t="str">
        <f t="shared" ref="AE94:AE114" si="129">IF(LEN($C94)=0," ",AC94+AD94)</f>
        <v xml:space="preserve"> </v>
      </c>
      <c r="AF94" s="341"/>
      <c r="AG94" s="345" t="str">
        <f t="shared" ref="AG94:AG114" si="130">IF(LEN($C94)=0," ",AE94+AF94)</f>
        <v xml:space="preserve"> </v>
      </c>
      <c r="AH94" s="341"/>
      <c r="AI94" s="345" t="str">
        <f t="shared" ref="AI94:AI114" si="131">IF(LEN($C94)=0," ",AG94+AH94)</f>
        <v xml:space="preserve"> </v>
      </c>
      <c r="AJ94" s="341"/>
      <c r="AK94" s="345" t="str">
        <f t="shared" ref="AK94:AK114" si="132">IF(LEN($C94)=0," ",AI94+AJ94)</f>
        <v xml:space="preserve"> </v>
      </c>
      <c r="AL94" s="341"/>
      <c r="AM94" s="345" t="str">
        <f t="shared" ref="AM94:AM114" si="133">IF(LEN($C94)=0," ",AK94+AL94)</f>
        <v xml:space="preserve"> </v>
      </c>
      <c r="AN94" s="341"/>
      <c r="AO94" s="345" t="str">
        <f t="shared" ref="AO94:AO114" si="134">IF(LEN($C94)=0," ",AM94+AN94)</f>
        <v xml:space="preserve"> </v>
      </c>
      <c r="AP94" s="467"/>
      <c r="AQ94" s="345" t="str">
        <f t="shared" si="111"/>
        <v xml:space="preserve"> </v>
      </c>
      <c r="AR94" s="345" t="str">
        <f t="shared" ref="AR94:AR114" si="135">IF(LEN($C94)=0," ",R94/$Q94)</f>
        <v xml:space="preserve"> </v>
      </c>
      <c r="AS94" s="345" t="str">
        <f t="shared" si="112"/>
        <v xml:space="preserve"> </v>
      </c>
      <c r="AT94" s="345" t="str">
        <f t="shared" ref="AT94:AT114" si="136">IF(LEN($C94)=0," ",T94/$Q94)</f>
        <v xml:space="preserve"> </v>
      </c>
      <c r="AU94" s="345" t="str">
        <f t="shared" si="113"/>
        <v xml:space="preserve"> </v>
      </c>
      <c r="AV94" s="345" t="str">
        <f t="shared" ref="AV94:AV114" si="137">IF(LEN($C94)=0," ",V94/$Q94)</f>
        <v xml:space="preserve"> </v>
      </c>
      <c r="AW94" s="345" t="str">
        <f t="shared" si="114"/>
        <v xml:space="preserve"> </v>
      </c>
      <c r="AX94" s="345" t="str">
        <f t="shared" ref="AX94:AX114" si="138">IF(LEN($C94)=0," ",X94/$Q94)</f>
        <v xml:space="preserve"> </v>
      </c>
      <c r="AY94" s="345" t="str">
        <f t="shared" si="115"/>
        <v xml:space="preserve"> </v>
      </c>
      <c r="AZ94" s="345" t="str">
        <f t="shared" ref="AZ94:AZ114" si="139">IF(LEN($C94)=0," ",Z94/$Q94)</f>
        <v xml:space="preserve"> </v>
      </c>
      <c r="BA94" s="345" t="str">
        <f t="shared" si="116"/>
        <v xml:space="preserve"> </v>
      </c>
      <c r="BB94" s="345" t="str">
        <f t="shared" ref="BB94:BB114" si="140">IF(LEN($C94)=0," ",AB94/$Q94)</f>
        <v xml:space="preserve"> </v>
      </c>
      <c r="BC94" s="345" t="str">
        <f t="shared" si="117"/>
        <v xml:space="preserve"> </v>
      </c>
      <c r="BD94" s="345" t="str">
        <f t="shared" ref="BD94:BD114" si="141">IF(LEN($C94)=0," ",AD94/$Q94)</f>
        <v xml:space="preserve"> </v>
      </c>
      <c r="BE94" s="345" t="str">
        <f t="shared" si="118"/>
        <v xml:space="preserve"> </v>
      </c>
      <c r="BF94" s="345" t="str">
        <f t="shared" ref="BF94:BF114" si="142">IF(LEN($C94)=0," ",AF94/$Q94)</f>
        <v xml:space="preserve"> </v>
      </c>
      <c r="BG94" s="345" t="str">
        <f t="shared" si="119"/>
        <v xml:space="preserve"> </v>
      </c>
      <c r="BH94" s="345" t="str">
        <f t="shared" ref="BH94:BH114" si="143">IF(LEN($C94)=0," ",AH94/$Q94)</f>
        <v xml:space="preserve"> </v>
      </c>
      <c r="BI94" s="345" t="str">
        <f t="shared" si="120"/>
        <v xml:space="preserve"> </v>
      </c>
      <c r="BJ94" s="345" t="str">
        <f t="shared" ref="BJ94:BJ114" si="144">IF(LEN($C94)=0," ",AJ94/$Q94)</f>
        <v xml:space="preserve"> </v>
      </c>
      <c r="BK94" s="345" t="str">
        <f t="shared" si="121"/>
        <v xml:space="preserve"> </v>
      </c>
      <c r="BL94" s="345" t="str">
        <f t="shared" ref="BL94:BL114" si="145">IF(LEN($C94)=0," ",AL94/$Q94)</f>
        <v xml:space="preserve"> </v>
      </c>
      <c r="BM94" s="345" t="str">
        <f t="shared" si="122"/>
        <v xml:space="preserve"> </v>
      </c>
      <c r="BN94" s="345" t="str">
        <f t="shared" ref="BN94:BN114" si="146">IF(LEN($C94)=0," ",AN94/$Q94)</f>
        <v xml:space="preserve"> </v>
      </c>
      <c r="BO94" s="467"/>
    </row>
    <row r="95" spans="1:71">
      <c r="A95" s="346">
        <v>1</v>
      </c>
      <c r="B95" s="352" t="s">
        <v>649</v>
      </c>
      <c r="C95" s="347"/>
      <c r="D95" s="467"/>
      <c r="E95" s="467"/>
      <c r="F95" s="467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467"/>
      <c r="R95" s="341"/>
      <c r="S95" s="345" t="str">
        <f t="shared" si="123"/>
        <v xml:space="preserve"> </v>
      </c>
      <c r="T95" s="341"/>
      <c r="U95" s="345" t="str">
        <f t="shared" si="124"/>
        <v xml:space="preserve"> </v>
      </c>
      <c r="V95" s="341"/>
      <c r="W95" s="345" t="str">
        <f t="shared" si="125"/>
        <v xml:space="preserve"> </v>
      </c>
      <c r="X95" s="341"/>
      <c r="Y95" s="345" t="str">
        <f t="shared" si="126"/>
        <v xml:space="preserve"> </v>
      </c>
      <c r="Z95" s="341"/>
      <c r="AA95" s="345" t="str">
        <f t="shared" si="127"/>
        <v xml:space="preserve"> </v>
      </c>
      <c r="AB95" s="341"/>
      <c r="AC95" s="345" t="str">
        <f t="shared" si="128"/>
        <v xml:space="preserve"> </v>
      </c>
      <c r="AD95" s="341"/>
      <c r="AE95" s="345" t="str">
        <f t="shared" si="129"/>
        <v xml:space="preserve"> </v>
      </c>
      <c r="AF95" s="341"/>
      <c r="AG95" s="345" t="str">
        <f t="shared" si="130"/>
        <v xml:space="preserve"> </v>
      </c>
      <c r="AH95" s="341"/>
      <c r="AI95" s="345" t="str">
        <f t="shared" si="131"/>
        <v xml:space="preserve"> </v>
      </c>
      <c r="AJ95" s="341"/>
      <c r="AK95" s="345" t="str">
        <f t="shared" si="132"/>
        <v xml:space="preserve"> </v>
      </c>
      <c r="AL95" s="341"/>
      <c r="AM95" s="345" t="str">
        <f t="shared" si="133"/>
        <v xml:space="preserve"> </v>
      </c>
      <c r="AN95" s="341"/>
      <c r="AO95" s="345" t="str">
        <f t="shared" si="134"/>
        <v xml:space="preserve"> </v>
      </c>
      <c r="AP95" s="467"/>
      <c r="AQ95" s="345" t="str">
        <f t="shared" si="111"/>
        <v xml:space="preserve"> </v>
      </c>
      <c r="AR95" s="345" t="str">
        <f t="shared" si="135"/>
        <v xml:space="preserve"> </v>
      </c>
      <c r="AS95" s="345" t="str">
        <f t="shared" si="112"/>
        <v xml:space="preserve"> </v>
      </c>
      <c r="AT95" s="345" t="str">
        <f t="shared" si="136"/>
        <v xml:space="preserve"> </v>
      </c>
      <c r="AU95" s="345" t="str">
        <f t="shared" si="113"/>
        <v xml:space="preserve"> </v>
      </c>
      <c r="AV95" s="345" t="str">
        <f t="shared" si="137"/>
        <v xml:space="preserve"> </v>
      </c>
      <c r="AW95" s="345" t="str">
        <f t="shared" si="114"/>
        <v xml:space="preserve"> </v>
      </c>
      <c r="AX95" s="345" t="str">
        <f t="shared" si="138"/>
        <v xml:space="preserve"> </v>
      </c>
      <c r="AY95" s="345" t="str">
        <f t="shared" si="115"/>
        <v xml:space="preserve"> </v>
      </c>
      <c r="AZ95" s="345" t="str">
        <f t="shared" si="139"/>
        <v xml:space="preserve"> </v>
      </c>
      <c r="BA95" s="345" t="str">
        <f t="shared" si="116"/>
        <v xml:space="preserve"> </v>
      </c>
      <c r="BB95" s="345" t="str">
        <f t="shared" si="140"/>
        <v xml:space="preserve"> </v>
      </c>
      <c r="BC95" s="345" t="str">
        <f t="shared" si="117"/>
        <v xml:space="preserve"> </v>
      </c>
      <c r="BD95" s="345" t="str">
        <f t="shared" si="141"/>
        <v xml:space="preserve"> </v>
      </c>
      <c r="BE95" s="345" t="str">
        <f t="shared" si="118"/>
        <v xml:space="preserve"> </v>
      </c>
      <c r="BF95" s="345" t="str">
        <f t="shared" si="142"/>
        <v xml:space="preserve"> </v>
      </c>
      <c r="BG95" s="345" t="str">
        <f t="shared" si="119"/>
        <v xml:space="preserve"> </v>
      </c>
      <c r="BH95" s="345" t="str">
        <f t="shared" si="143"/>
        <v xml:space="preserve"> </v>
      </c>
      <c r="BI95" s="345" t="str">
        <f t="shared" si="120"/>
        <v xml:space="preserve"> </v>
      </c>
      <c r="BJ95" s="345" t="str">
        <f t="shared" si="144"/>
        <v xml:space="preserve"> </v>
      </c>
      <c r="BK95" s="345" t="str">
        <f t="shared" si="121"/>
        <v xml:space="preserve"> </v>
      </c>
      <c r="BL95" s="345" t="str">
        <f t="shared" si="145"/>
        <v xml:space="preserve"> </v>
      </c>
      <c r="BM95" s="345" t="str">
        <f t="shared" si="122"/>
        <v xml:space="preserve"> </v>
      </c>
      <c r="BN95" s="345" t="str">
        <f t="shared" si="146"/>
        <v xml:space="preserve"> </v>
      </c>
      <c r="BO95" s="467"/>
    </row>
    <row r="96" spans="1:71" s="460" customFormat="1" ht="19.5">
      <c r="A96" s="407" t="s">
        <v>231</v>
      </c>
      <c r="B96" s="408" t="s">
        <v>626</v>
      </c>
      <c r="C96" s="409"/>
      <c r="D96" s="459"/>
      <c r="E96" s="459"/>
      <c r="F96" s="459"/>
      <c r="G96" s="506"/>
      <c r="H96" s="506"/>
      <c r="I96" s="506"/>
      <c r="J96" s="506"/>
      <c r="K96" s="506"/>
      <c r="L96" s="506"/>
      <c r="M96" s="506"/>
      <c r="N96" s="506"/>
      <c r="O96" s="506"/>
      <c r="P96" s="506"/>
      <c r="Q96" s="459"/>
      <c r="R96" s="436"/>
      <c r="S96" s="345" t="str">
        <f t="shared" si="123"/>
        <v xml:space="preserve"> </v>
      </c>
      <c r="T96" s="436"/>
      <c r="U96" s="345" t="str">
        <f t="shared" si="124"/>
        <v xml:space="preserve"> </v>
      </c>
      <c r="V96" s="436"/>
      <c r="W96" s="345" t="str">
        <f t="shared" si="125"/>
        <v xml:space="preserve"> </v>
      </c>
      <c r="X96" s="436"/>
      <c r="Y96" s="345" t="str">
        <f t="shared" si="126"/>
        <v xml:space="preserve"> </v>
      </c>
      <c r="Z96" s="436"/>
      <c r="AA96" s="345" t="str">
        <f t="shared" si="127"/>
        <v xml:space="preserve"> </v>
      </c>
      <c r="AB96" s="436"/>
      <c r="AC96" s="345" t="str">
        <f t="shared" si="128"/>
        <v xml:space="preserve"> </v>
      </c>
      <c r="AD96" s="436"/>
      <c r="AE96" s="345" t="str">
        <f t="shared" si="129"/>
        <v xml:space="preserve"> </v>
      </c>
      <c r="AF96" s="436"/>
      <c r="AG96" s="345" t="str">
        <f t="shared" si="130"/>
        <v xml:space="preserve"> </v>
      </c>
      <c r="AH96" s="436"/>
      <c r="AI96" s="345" t="str">
        <f t="shared" si="131"/>
        <v xml:space="preserve"> </v>
      </c>
      <c r="AJ96" s="436"/>
      <c r="AK96" s="345" t="str">
        <f t="shared" si="132"/>
        <v xml:space="preserve"> </v>
      </c>
      <c r="AL96" s="436"/>
      <c r="AM96" s="345" t="str">
        <f t="shared" si="133"/>
        <v xml:space="preserve"> </v>
      </c>
      <c r="AN96" s="436"/>
      <c r="AO96" s="345" t="str">
        <f t="shared" si="134"/>
        <v xml:space="preserve"> </v>
      </c>
      <c r="AP96" s="459"/>
      <c r="AQ96" s="345" t="str">
        <f t="shared" si="111"/>
        <v xml:space="preserve"> </v>
      </c>
      <c r="AR96" s="345" t="str">
        <f t="shared" si="135"/>
        <v xml:space="preserve"> </v>
      </c>
      <c r="AS96" s="345" t="str">
        <f t="shared" si="112"/>
        <v xml:space="preserve"> </v>
      </c>
      <c r="AT96" s="345" t="str">
        <f t="shared" si="136"/>
        <v xml:space="preserve"> </v>
      </c>
      <c r="AU96" s="345" t="str">
        <f t="shared" si="113"/>
        <v xml:space="preserve"> </v>
      </c>
      <c r="AV96" s="345" t="str">
        <f t="shared" si="137"/>
        <v xml:space="preserve"> </v>
      </c>
      <c r="AW96" s="345" t="str">
        <f t="shared" si="114"/>
        <v xml:space="preserve"> </v>
      </c>
      <c r="AX96" s="345" t="str">
        <f t="shared" si="138"/>
        <v xml:space="preserve"> </v>
      </c>
      <c r="AY96" s="345" t="str">
        <f t="shared" si="115"/>
        <v xml:space="preserve"> </v>
      </c>
      <c r="AZ96" s="345" t="str">
        <f t="shared" si="139"/>
        <v xml:space="preserve"> </v>
      </c>
      <c r="BA96" s="345" t="str">
        <f t="shared" si="116"/>
        <v xml:space="preserve"> </v>
      </c>
      <c r="BB96" s="345" t="str">
        <f t="shared" si="140"/>
        <v xml:space="preserve"> </v>
      </c>
      <c r="BC96" s="345" t="str">
        <f t="shared" si="117"/>
        <v xml:space="preserve"> </v>
      </c>
      <c r="BD96" s="345" t="str">
        <f t="shared" si="141"/>
        <v xml:space="preserve"> </v>
      </c>
      <c r="BE96" s="345" t="str">
        <f t="shared" si="118"/>
        <v xml:space="preserve"> </v>
      </c>
      <c r="BF96" s="345" t="str">
        <f t="shared" si="142"/>
        <v xml:space="preserve"> </v>
      </c>
      <c r="BG96" s="345" t="str">
        <f t="shared" si="119"/>
        <v xml:space="preserve"> </v>
      </c>
      <c r="BH96" s="345" t="str">
        <f t="shared" si="143"/>
        <v xml:space="preserve"> </v>
      </c>
      <c r="BI96" s="345" t="str">
        <f t="shared" si="120"/>
        <v xml:space="preserve"> </v>
      </c>
      <c r="BJ96" s="345" t="str">
        <f t="shared" si="144"/>
        <v xml:space="preserve"> </v>
      </c>
      <c r="BK96" s="345" t="str">
        <f t="shared" si="121"/>
        <v xml:space="preserve"> </v>
      </c>
      <c r="BL96" s="345" t="str">
        <f t="shared" si="145"/>
        <v xml:space="preserve"> </v>
      </c>
      <c r="BM96" s="345" t="str">
        <f t="shared" si="122"/>
        <v xml:space="preserve"> </v>
      </c>
      <c r="BN96" s="345" t="str">
        <f t="shared" si="146"/>
        <v xml:space="preserve"> </v>
      </c>
      <c r="BO96" s="459"/>
    </row>
    <row r="97" spans="1:69" s="460" customFormat="1" ht="19.5">
      <c r="A97" s="357"/>
      <c r="B97" s="395" t="s">
        <v>643</v>
      </c>
      <c r="C97" s="360" t="s">
        <v>29</v>
      </c>
      <c r="D97" s="459"/>
      <c r="E97" s="459"/>
      <c r="F97" s="459"/>
      <c r="G97" s="506"/>
      <c r="H97" s="506"/>
      <c r="I97" s="506"/>
      <c r="J97" s="506"/>
      <c r="K97" s="506"/>
      <c r="L97" s="506"/>
      <c r="M97" s="506"/>
      <c r="N97" s="506"/>
      <c r="O97" s="506"/>
      <c r="P97" s="506"/>
      <c r="Q97" s="458">
        <v>187</v>
      </c>
      <c r="R97" s="436"/>
      <c r="S97" s="345">
        <f t="shared" si="123"/>
        <v>0</v>
      </c>
      <c r="T97" s="436"/>
      <c r="U97" s="345">
        <f t="shared" si="124"/>
        <v>0</v>
      </c>
      <c r="V97" s="436"/>
      <c r="W97" s="345">
        <f t="shared" si="125"/>
        <v>0</v>
      </c>
      <c r="X97" s="436">
        <v>84.5</v>
      </c>
      <c r="Y97" s="345">
        <f t="shared" si="126"/>
        <v>84.5</v>
      </c>
      <c r="Z97" s="436">
        <v>27</v>
      </c>
      <c r="AA97" s="345">
        <f t="shared" si="127"/>
        <v>111.5</v>
      </c>
      <c r="AB97" s="436">
        <f>120-AA97</f>
        <v>8.5</v>
      </c>
      <c r="AC97" s="345">
        <f t="shared" si="128"/>
        <v>120</v>
      </c>
      <c r="AD97" s="436"/>
      <c r="AE97" s="345">
        <f t="shared" si="129"/>
        <v>120</v>
      </c>
      <c r="AF97" s="436"/>
      <c r="AG97" s="345">
        <f t="shared" si="130"/>
        <v>120</v>
      </c>
      <c r="AH97" s="436"/>
      <c r="AI97" s="345">
        <f t="shared" si="131"/>
        <v>120</v>
      </c>
      <c r="AJ97" s="436">
        <v>-74.5</v>
      </c>
      <c r="AK97" s="345">
        <f t="shared" si="132"/>
        <v>45.5</v>
      </c>
      <c r="AL97" s="436"/>
      <c r="AM97" s="345">
        <f t="shared" si="133"/>
        <v>45.5</v>
      </c>
      <c r="AN97" s="436"/>
      <c r="AO97" s="345">
        <f t="shared" si="134"/>
        <v>45.5</v>
      </c>
      <c r="AP97" s="458"/>
      <c r="AQ97" s="345" t="e">
        <f t="shared" si="111"/>
        <v>#DIV/0!</v>
      </c>
      <c r="AR97" s="345">
        <f t="shared" si="135"/>
        <v>0</v>
      </c>
      <c r="AS97" s="345" t="e">
        <f t="shared" si="112"/>
        <v>#DIV/0!</v>
      </c>
      <c r="AT97" s="345">
        <f t="shared" si="136"/>
        <v>0</v>
      </c>
      <c r="AU97" s="345" t="e">
        <f t="shared" si="113"/>
        <v>#DIV/0!</v>
      </c>
      <c r="AV97" s="345">
        <f t="shared" si="137"/>
        <v>0</v>
      </c>
      <c r="AW97" s="345" t="e">
        <f t="shared" si="114"/>
        <v>#DIV/0!</v>
      </c>
      <c r="AX97" s="345">
        <f t="shared" si="138"/>
        <v>0.45187165775401067</v>
      </c>
      <c r="AY97" s="345" t="e">
        <f t="shared" si="115"/>
        <v>#DIV/0!</v>
      </c>
      <c r="AZ97" s="345">
        <f t="shared" si="139"/>
        <v>0.14438502673796791</v>
      </c>
      <c r="BA97" s="345" t="e">
        <f t="shared" si="116"/>
        <v>#DIV/0!</v>
      </c>
      <c r="BB97" s="345">
        <f t="shared" si="140"/>
        <v>4.5454545454545456E-2</v>
      </c>
      <c r="BC97" s="345" t="e">
        <f t="shared" si="117"/>
        <v>#DIV/0!</v>
      </c>
      <c r="BD97" s="345">
        <f t="shared" si="141"/>
        <v>0</v>
      </c>
      <c r="BE97" s="345" t="e">
        <f t="shared" si="118"/>
        <v>#DIV/0!</v>
      </c>
      <c r="BF97" s="345">
        <f t="shared" si="142"/>
        <v>0</v>
      </c>
      <c r="BG97" s="345" t="e">
        <f t="shared" si="119"/>
        <v>#DIV/0!</v>
      </c>
      <c r="BH97" s="345">
        <f t="shared" si="143"/>
        <v>0</v>
      </c>
      <c r="BI97" s="345" t="e">
        <f t="shared" si="120"/>
        <v>#DIV/0!</v>
      </c>
      <c r="BJ97" s="345">
        <f t="shared" si="144"/>
        <v>-0.39839572192513367</v>
      </c>
      <c r="BK97" s="345" t="e">
        <f t="shared" si="121"/>
        <v>#DIV/0!</v>
      </c>
      <c r="BL97" s="345">
        <f t="shared" si="145"/>
        <v>0</v>
      </c>
      <c r="BM97" s="345" t="e">
        <f t="shared" si="122"/>
        <v>#DIV/0!</v>
      </c>
      <c r="BN97" s="345">
        <f t="shared" si="146"/>
        <v>0</v>
      </c>
      <c r="BO97" s="459"/>
      <c r="BQ97" s="440"/>
    </row>
    <row r="98" spans="1:69" s="460" customFormat="1">
      <c r="A98" s="354"/>
      <c r="B98" s="395" t="s">
        <v>644</v>
      </c>
      <c r="C98" s="354" t="s">
        <v>684</v>
      </c>
      <c r="D98" s="459"/>
      <c r="E98" s="459"/>
      <c r="F98" s="459"/>
      <c r="G98" s="506"/>
      <c r="H98" s="506"/>
      <c r="I98" s="506"/>
      <c r="J98" s="506"/>
      <c r="K98" s="506"/>
      <c r="L98" s="506"/>
      <c r="M98" s="506"/>
      <c r="N98" s="506"/>
      <c r="O98" s="506"/>
      <c r="P98" s="506"/>
      <c r="Q98" s="458">
        <v>17.39</v>
      </c>
      <c r="R98" s="436"/>
      <c r="S98" s="345">
        <f t="shared" si="123"/>
        <v>0</v>
      </c>
      <c r="T98" s="436"/>
      <c r="U98" s="345">
        <f t="shared" si="124"/>
        <v>0</v>
      </c>
      <c r="V98" s="436"/>
      <c r="W98" s="345">
        <f t="shared" si="125"/>
        <v>0</v>
      </c>
      <c r="X98" s="436"/>
      <c r="Y98" s="345">
        <f t="shared" si="126"/>
        <v>0</v>
      </c>
      <c r="Z98" s="436"/>
      <c r="AA98" s="345">
        <f t="shared" si="127"/>
        <v>0</v>
      </c>
      <c r="AB98" s="436"/>
      <c r="AC98" s="345">
        <f t="shared" si="128"/>
        <v>0</v>
      </c>
      <c r="AD98" s="436"/>
      <c r="AE98" s="345">
        <f t="shared" si="129"/>
        <v>0</v>
      </c>
      <c r="AF98" s="436"/>
      <c r="AG98" s="345">
        <f t="shared" si="130"/>
        <v>0</v>
      </c>
      <c r="AH98" s="436"/>
      <c r="AI98" s="345">
        <f t="shared" si="131"/>
        <v>0</v>
      </c>
      <c r="AJ98" s="436"/>
      <c r="AK98" s="345">
        <f t="shared" si="132"/>
        <v>0</v>
      </c>
      <c r="AL98" s="436"/>
      <c r="AM98" s="345">
        <f t="shared" si="133"/>
        <v>0</v>
      </c>
      <c r="AN98" s="436"/>
      <c r="AO98" s="345">
        <f t="shared" si="134"/>
        <v>0</v>
      </c>
      <c r="AP98" s="436"/>
      <c r="AQ98" s="345" t="e">
        <f t="shared" si="111"/>
        <v>#DIV/0!</v>
      </c>
      <c r="AR98" s="345">
        <f t="shared" si="135"/>
        <v>0</v>
      </c>
      <c r="AS98" s="345" t="e">
        <f t="shared" si="112"/>
        <v>#DIV/0!</v>
      </c>
      <c r="AT98" s="345">
        <f t="shared" si="136"/>
        <v>0</v>
      </c>
      <c r="AU98" s="345" t="e">
        <f t="shared" si="113"/>
        <v>#DIV/0!</v>
      </c>
      <c r="AV98" s="345">
        <f t="shared" si="137"/>
        <v>0</v>
      </c>
      <c r="AW98" s="345" t="e">
        <f t="shared" si="114"/>
        <v>#DIV/0!</v>
      </c>
      <c r="AX98" s="345">
        <f t="shared" si="138"/>
        <v>0</v>
      </c>
      <c r="AY98" s="345" t="e">
        <f t="shared" si="115"/>
        <v>#DIV/0!</v>
      </c>
      <c r="AZ98" s="345">
        <f t="shared" si="139"/>
        <v>0</v>
      </c>
      <c r="BA98" s="345" t="e">
        <f t="shared" si="116"/>
        <v>#DIV/0!</v>
      </c>
      <c r="BB98" s="345">
        <f t="shared" si="140"/>
        <v>0</v>
      </c>
      <c r="BC98" s="345" t="e">
        <f t="shared" si="117"/>
        <v>#DIV/0!</v>
      </c>
      <c r="BD98" s="345">
        <f t="shared" si="141"/>
        <v>0</v>
      </c>
      <c r="BE98" s="345" t="e">
        <f t="shared" si="118"/>
        <v>#DIV/0!</v>
      </c>
      <c r="BF98" s="345">
        <f t="shared" si="142"/>
        <v>0</v>
      </c>
      <c r="BG98" s="345" t="e">
        <f t="shared" si="119"/>
        <v>#DIV/0!</v>
      </c>
      <c r="BH98" s="345">
        <f t="shared" si="143"/>
        <v>0</v>
      </c>
      <c r="BI98" s="345" t="e">
        <f t="shared" si="120"/>
        <v>#DIV/0!</v>
      </c>
      <c r="BJ98" s="345">
        <f t="shared" si="144"/>
        <v>0</v>
      </c>
      <c r="BK98" s="345" t="e">
        <f t="shared" si="121"/>
        <v>#DIV/0!</v>
      </c>
      <c r="BL98" s="345">
        <f t="shared" si="145"/>
        <v>0</v>
      </c>
      <c r="BM98" s="345" t="e">
        <f t="shared" si="122"/>
        <v>#DIV/0!</v>
      </c>
      <c r="BN98" s="345">
        <f t="shared" si="146"/>
        <v>0</v>
      </c>
      <c r="BO98" s="459"/>
    </row>
    <row r="99" spans="1:69" s="460" customFormat="1">
      <c r="A99" s="354"/>
      <c r="B99" s="395" t="s">
        <v>645</v>
      </c>
      <c r="C99" s="354" t="s">
        <v>157</v>
      </c>
      <c r="D99" s="459"/>
      <c r="E99" s="459"/>
      <c r="F99" s="459"/>
      <c r="G99" s="506"/>
      <c r="H99" s="506"/>
      <c r="I99" s="506"/>
      <c r="J99" s="506"/>
      <c r="K99" s="506"/>
      <c r="L99" s="506"/>
      <c r="M99" s="506"/>
      <c r="N99" s="506"/>
      <c r="O99" s="506"/>
      <c r="P99" s="506"/>
      <c r="Q99" s="458">
        <f>+Q98*Q97/10</f>
        <v>325.19300000000004</v>
      </c>
      <c r="R99" s="436"/>
      <c r="S99" s="345">
        <f t="shared" si="123"/>
        <v>0</v>
      </c>
      <c r="T99" s="436"/>
      <c r="U99" s="345">
        <f t="shared" si="124"/>
        <v>0</v>
      </c>
      <c r="V99" s="436"/>
      <c r="W99" s="345">
        <f t="shared" si="125"/>
        <v>0</v>
      </c>
      <c r="X99" s="436"/>
      <c r="Y99" s="345">
        <f t="shared" si="126"/>
        <v>0</v>
      </c>
      <c r="Z99" s="436"/>
      <c r="AA99" s="345">
        <f t="shared" si="127"/>
        <v>0</v>
      </c>
      <c r="AB99" s="436"/>
      <c r="AC99" s="345">
        <f t="shared" si="128"/>
        <v>0</v>
      </c>
      <c r="AD99" s="436"/>
      <c r="AE99" s="345">
        <f t="shared" si="129"/>
        <v>0</v>
      </c>
      <c r="AF99" s="436"/>
      <c r="AG99" s="345">
        <f t="shared" si="130"/>
        <v>0</v>
      </c>
      <c r="AH99" s="436"/>
      <c r="AI99" s="345">
        <f t="shared" si="131"/>
        <v>0</v>
      </c>
      <c r="AJ99" s="436"/>
      <c r="AK99" s="345">
        <f t="shared" si="132"/>
        <v>0</v>
      </c>
      <c r="AL99" s="436"/>
      <c r="AM99" s="345">
        <f t="shared" si="133"/>
        <v>0</v>
      </c>
      <c r="AN99" s="436"/>
      <c r="AO99" s="345">
        <f t="shared" si="134"/>
        <v>0</v>
      </c>
      <c r="AP99" s="458"/>
      <c r="AQ99" s="345" t="e">
        <f t="shared" si="111"/>
        <v>#DIV/0!</v>
      </c>
      <c r="AR99" s="345">
        <f t="shared" si="135"/>
        <v>0</v>
      </c>
      <c r="AS99" s="345" t="e">
        <f t="shared" si="112"/>
        <v>#DIV/0!</v>
      </c>
      <c r="AT99" s="345">
        <f t="shared" si="136"/>
        <v>0</v>
      </c>
      <c r="AU99" s="345" t="e">
        <f t="shared" si="113"/>
        <v>#DIV/0!</v>
      </c>
      <c r="AV99" s="345">
        <f t="shared" si="137"/>
        <v>0</v>
      </c>
      <c r="AW99" s="345" t="e">
        <f t="shared" si="114"/>
        <v>#DIV/0!</v>
      </c>
      <c r="AX99" s="345">
        <f t="shared" si="138"/>
        <v>0</v>
      </c>
      <c r="AY99" s="345" t="e">
        <f t="shared" si="115"/>
        <v>#DIV/0!</v>
      </c>
      <c r="AZ99" s="345">
        <f t="shared" si="139"/>
        <v>0</v>
      </c>
      <c r="BA99" s="345" t="e">
        <f t="shared" si="116"/>
        <v>#DIV/0!</v>
      </c>
      <c r="BB99" s="345">
        <f t="shared" si="140"/>
        <v>0</v>
      </c>
      <c r="BC99" s="345" t="e">
        <f t="shared" si="117"/>
        <v>#DIV/0!</v>
      </c>
      <c r="BD99" s="345">
        <f t="shared" si="141"/>
        <v>0</v>
      </c>
      <c r="BE99" s="345" t="e">
        <f t="shared" si="118"/>
        <v>#DIV/0!</v>
      </c>
      <c r="BF99" s="345">
        <f t="shared" si="142"/>
        <v>0</v>
      </c>
      <c r="BG99" s="345" t="e">
        <f t="shared" si="119"/>
        <v>#DIV/0!</v>
      </c>
      <c r="BH99" s="345">
        <f t="shared" si="143"/>
        <v>0</v>
      </c>
      <c r="BI99" s="345" t="e">
        <f t="shared" si="120"/>
        <v>#DIV/0!</v>
      </c>
      <c r="BJ99" s="345">
        <f t="shared" si="144"/>
        <v>0</v>
      </c>
      <c r="BK99" s="345" t="e">
        <f t="shared" si="121"/>
        <v>#DIV/0!</v>
      </c>
      <c r="BL99" s="345">
        <f t="shared" si="145"/>
        <v>0</v>
      </c>
      <c r="BM99" s="345" t="e">
        <f t="shared" si="122"/>
        <v>#DIV/0!</v>
      </c>
      <c r="BN99" s="345">
        <f t="shared" si="146"/>
        <v>0</v>
      </c>
      <c r="BO99" s="459"/>
    </row>
    <row r="100" spans="1:69" s="464" customFormat="1" ht="19.5">
      <c r="A100" s="407" t="s">
        <v>232</v>
      </c>
      <c r="B100" s="408" t="s">
        <v>650</v>
      </c>
      <c r="C100" s="358"/>
      <c r="D100" s="463"/>
      <c r="E100" s="463"/>
      <c r="F100" s="463"/>
      <c r="G100" s="507"/>
      <c r="H100" s="507"/>
      <c r="I100" s="507"/>
      <c r="J100" s="507"/>
      <c r="K100" s="507"/>
      <c r="L100" s="507"/>
      <c r="M100" s="507"/>
      <c r="N100" s="507"/>
      <c r="O100" s="507"/>
      <c r="P100" s="507"/>
      <c r="Q100" s="463"/>
      <c r="R100" s="520"/>
      <c r="S100" s="345" t="str">
        <f t="shared" si="123"/>
        <v xml:space="preserve"> </v>
      </c>
      <c r="T100" s="520"/>
      <c r="U100" s="345" t="str">
        <f t="shared" si="124"/>
        <v xml:space="preserve"> </v>
      </c>
      <c r="V100" s="520"/>
      <c r="W100" s="345" t="str">
        <f t="shared" si="125"/>
        <v xml:space="preserve"> </v>
      </c>
      <c r="X100" s="520"/>
      <c r="Y100" s="345" t="str">
        <f t="shared" si="126"/>
        <v xml:space="preserve"> </v>
      </c>
      <c r="Z100" s="520"/>
      <c r="AA100" s="345" t="str">
        <f t="shared" si="127"/>
        <v xml:space="preserve"> </v>
      </c>
      <c r="AB100" s="520"/>
      <c r="AC100" s="345" t="str">
        <f t="shared" si="128"/>
        <v xml:space="preserve"> </v>
      </c>
      <c r="AD100" s="520"/>
      <c r="AE100" s="345" t="str">
        <f t="shared" si="129"/>
        <v xml:space="preserve"> </v>
      </c>
      <c r="AF100" s="520"/>
      <c r="AG100" s="345" t="str">
        <f t="shared" si="130"/>
        <v xml:space="preserve"> </v>
      </c>
      <c r="AH100" s="520"/>
      <c r="AI100" s="345" t="str">
        <f t="shared" si="131"/>
        <v xml:space="preserve"> </v>
      </c>
      <c r="AJ100" s="520"/>
      <c r="AK100" s="345" t="str">
        <f t="shared" si="132"/>
        <v xml:space="preserve"> </v>
      </c>
      <c r="AL100" s="520"/>
      <c r="AM100" s="345" t="str">
        <f t="shared" si="133"/>
        <v xml:space="preserve"> </v>
      </c>
      <c r="AN100" s="520"/>
      <c r="AO100" s="345" t="str">
        <f t="shared" si="134"/>
        <v xml:space="preserve"> </v>
      </c>
      <c r="AP100" s="463"/>
      <c r="AQ100" s="345" t="str">
        <f t="shared" si="111"/>
        <v xml:space="preserve"> </v>
      </c>
      <c r="AR100" s="345" t="str">
        <f t="shared" si="135"/>
        <v xml:space="preserve"> </v>
      </c>
      <c r="AS100" s="345" t="str">
        <f t="shared" si="112"/>
        <v xml:space="preserve"> </v>
      </c>
      <c r="AT100" s="345" t="str">
        <f t="shared" si="136"/>
        <v xml:space="preserve"> </v>
      </c>
      <c r="AU100" s="345" t="str">
        <f t="shared" si="113"/>
        <v xml:space="preserve"> </v>
      </c>
      <c r="AV100" s="345" t="str">
        <f t="shared" si="137"/>
        <v xml:space="preserve"> </v>
      </c>
      <c r="AW100" s="345" t="str">
        <f t="shared" si="114"/>
        <v xml:space="preserve"> </v>
      </c>
      <c r="AX100" s="345" t="str">
        <f t="shared" si="138"/>
        <v xml:space="preserve"> </v>
      </c>
      <c r="AY100" s="345" t="str">
        <f t="shared" si="115"/>
        <v xml:space="preserve"> </v>
      </c>
      <c r="AZ100" s="345" t="str">
        <f t="shared" si="139"/>
        <v xml:space="preserve"> </v>
      </c>
      <c r="BA100" s="345" t="str">
        <f t="shared" si="116"/>
        <v xml:space="preserve"> </v>
      </c>
      <c r="BB100" s="345" t="str">
        <f t="shared" si="140"/>
        <v xml:space="preserve"> </v>
      </c>
      <c r="BC100" s="345" t="str">
        <f t="shared" si="117"/>
        <v xml:space="preserve"> </v>
      </c>
      <c r="BD100" s="345" t="str">
        <f t="shared" si="141"/>
        <v xml:space="preserve"> </v>
      </c>
      <c r="BE100" s="345" t="str">
        <f t="shared" si="118"/>
        <v xml:space="preserve"> </v>
      </c>
      <c r="BF100" s="345" t="str">
        <f t="shared" si="142"/>
        <v xml:space="preserve"> </v>
      </c>
      <c r="BG100" s="345" t="str">
        <f t="shared" si="119"/>
        <v xml:space="preserve"> </v>
      </c>
      <c r="BH100" s="345" t="str">
        <f t="shared" si="143"/>
        <v xml:space="preserve"> </v>
      </c>
      <c r="BI100" s="345" t="str">
        <f t="shared" si="120"/>
        <v xml:space="preserve"> </v>
      </c>
      <c r="BJ100" s="345" t="str">
        <f t="shared" si="144"/>
        <v xml:space="preserve"> </v>
      </c>
      <c r="BK100" s="345" t="str">
        <f t="shared" si="121"/>
        <v xml:space="preserve"> </v>
      </c>
      <c r="BL100" s="345" t="str">
        <f t="shared" si="145"/>
        <v xml:space="preserve"> </v>
      </c>
      <c r="BM100" s="345" t="str">
        <f t="shared" si="122"/>
        <v xml:space="preserve"> </v>
      </c>
      <c r="BN100" s="345" t="str">
        <f t="shared" si="146"/>
        <v xml:space="preserve"> </v>
      </c>
      <c r="BO100" s="463"/>
    </row>
    <row r="101" spans="1:69" s="460" customFormat="1" ht="19.5">
      <c r="A101" s="357"/>
      <c r="B101" s="395" t="s">
        <v>643</v>
      </c>
      <c r="C101" s="360" t="s">
        <v>29</v>
      </c>
      <c r="D101" s="459"/>
      <c r="E101" s="459"/>
      <c r="F101" s="459"/>
      <c r="G101" s="506"/>
      <c r="H101" s="506"/>
      <c r="I101" s="506"/>
      <c r="J101" s="506"/>
      <c r="K101" s="506"/>
      <c r="L101" s="506"/>
      <c r="M101" s="506"/>
      <c r="N101" s="506"/>
      <c r="O101" s="506"/>
      <c r="P101" s="506"/>
      <c r="Q101" s="458">
        <v>264</v>
      </c>
      <c r="R101" s="436"/>
      <c r="S101" s="345">
        <f t="shared" si="123"/>
        <v>0</v>
      </c>
      <c r="T101" s="436"/>
      <c r="U101" s="345">
        <f t="shared" si="124"/>
        <v>0</v>
      </c>
      <c r="V101" s="436"/>
      <c r="W101" s="345">
        <f t="shared" si="125"/>
        <v>0</v>
      </c>
      <c r="X101" s="458">
        <v>115</v>
      </c>
      <c r="Y101" s="345">
        <f t="shared" si="126"/>
        <v>115</v>
      </c>
      <c r="Z101" s="436">
        <v>51</v>
      </c>
      <c r="AA101" s="345">
        <f t="shared" si="127"/>
        <v>166</v>
      </c>
      <c r="AB101" s="436"/>
      <c r="AC101" s="345">
        <f t="shared" si="128"/>
        <v>166</v>
      </c>
      <c r="AD101" s="436"/>
      <c r="AE101" s="345">
        <f t="shared" si="129"/>
        <v>166</v>
      </c>
      <c r="AF101" s="436"/>
      <c r="AG101" s="345">
        <f t="shared" si="130"/>
        <v>166</v>
      </c>
      <c r="AH101" s="436"/>
      <c r="AI101" s="345">
        <f t="shared" si="131"/>
        <v>166</v>
      </c>
      <c r="AJ101" s="436">
        <v>-86.5</v>
      </c>
      <c r="AK101" s="345">
        <f t="shared" si="132"/>
        <v>79.5</v>
      </c>
      <c r="AL101" s="436"/>
      <c r="AM101" s="345">
        <f t="shared" si="133"/>
        <v>79.5</v>
      </c>
      <c r="AN101" s="436"/>
      <c r="AO101" s="345">
        <f t="shared" si="134"/>
        <v>79.5</v>
      </c>
      <c r="AP101" s="458"/>
      <c r="AQ101" s="345" t="e">
        <f t="shared" si="111"/>
        <v>#DIV/0!</v>
      </c>
      <c r="AR101" s="345">
        <f t="shared" si="135"/>
        <v>0</v>
      </c>
      <c r="AS101" s="345" t="e">
        <f t="shared" si="112"/>
        <v>#DIV/0!</v>
      </c>
      <c r="AT101" s="345">
        <f t="shared" si="136"/>
        <v>0</v>
      </c>
      <c r="AU101" s="345" t="e">
        <f t="shared" si="113"/>
        <v>#DIV/0!</v>
      </c>
      <c r="AV101" s="345">
        <f t="shared" si="137"/>
        <v>0</v>
      </c>
      <c r="AW101" s="345" t="e">
        <f t="shared" si="114"/>
        <v>#DIV/0!</v>
      </c>
      <c r="AX101" s="345">
        <f t="shared" si="138"/>
        <v>0.43560606060606061</v>
      </c>
      <c r="AY101" s="345" t="e">
        <f t="shared" si="115"/>
        <v>#DIV/0!</v>
      </c>
      <c r="AZ101" s="345">
        <f t="shared" si="139"/>
        <v>0.19318181818181818</v>
      </c>
      <c r="BA101" s="345" t="e">
        <f t="shared" si="116"/>
        <v>#DIV/0!</v>
      </c>
      <c r="BB101" s="345">
        <f t="shared" si="140"/>
        <v>0</v>
      </c>
      <c r="BC101" s="345" t="e">
        <f t="shared" si="117"/>
        <v>#DIV/0!</v>
      </c>
      <c r="BD101" s="345">
        <f t="shared" si="141"/>
        <v>0</v>
      </c>
      <c r="BE101" s="345" t="e">
        <f t="shared" si="118"/>
        <v>#DIV/0!</v>
      </c>
      <c r="BF101" s="345">
        <f t="shared" si="142"/>
        <v>0</v>
      </c>
      <c r="BG101" s="345" t="e">
        <f t="shared" si="119"/>
        <v>#DIV/0!</v>
      </c>
      <c r="BH101" s="345">
        <f t="shared" si="143"/>
        <v>0</v>
      </c>
      <c r="BI101" s="345" t="e">
        <f t="shared" si="120"/>
        <v>#DIV/0!</v>
      </c>
      <c r="BJ101" s="345">
        <f t="shared" si="144"/>
        <v>-0.32765151515151514</v>
      </c>
      <c r="BK101" s="345" t="e">
        <f t="shared" si="121"/>
        <v>#DIV/0!</v>
      </c>
      <c r="BL101" s="345">
        <f t="shared" si="145"/>
        <v>0</v>
      </c>
      <c r="BM101" s="345" t="e">
        <f t="shared" si="122"/>
        <v>#DIV/0!</v>
      </c>
      <c r="BN101" s="345">
        <f t="shared" si="146"/>
        <v>0</v>
      </c>
      <c r="BO101" s="459"/>
    </row>
    <row r="102" spans="1:69" s="460" customFormat="1">
      <c r="A102" s="354"/>
      <c r="B102" s="395" t="s">
        <v>644</v>
      </c>
      <c r="C102" s="354" t="s">
        <v>684</v>
      </c>
      <c r="D102" s="459"/>
      <c r="E102" s="459"/>
      <c r="F102" s="459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458">
        <v>13.21</v>
      </c>
      <c r="R102" s="436"/>
      <c r="S102" s="345">
        <f t="shared" si="123"/>
        <v>0</v>
      </c>
      <c r="T102" s="436"/>
      <c r="U102" s="345">
        <f t="shared" si="124"/>
        <v>0</v>
      </c>
      <c r="V102" s="436"/>
      <c r="W102" s="345">
        <f t="shared" si="125"/>
        <v>0</v>
      </c>
      <c r="X102" s="436"/>
      <c r="Y102" s="345">
        <f t="shared" si="126"/>
        <v>0</v>
      </c>
      <c r="Z102" s="436"/>
      <c r="AA102" s="345">
        <f t="shared" si="127"/>
        <v>0</v>
      </c>
      <c r="AB102" s="436"/>
      <c r="AC102" s="345">
        <f t="shared" si="128"/>
        <v>0</v>
      </c>
      <c r="AD102" s="436"/>
      <c r="AE102" s="345">
        <f t="shared" si="129"/>
        <v>0</v>
      </c>
      <c r="AF102" s="436"/>
      <c r="AG102" s="345">
        <f t="shared" si="130"/>
        <v>0</v>
      </c>
      <c r="AH102" s="436"/>
      <c r="AI102" s="345">
        <f t="shared" si="131"/>
        <v>0</v>
      </c>
      <c r="AJ102" s="436"/>
      <c r="AK102" s="345">
        <f t="shared" si="132"/>
        <v>0</v>
      </c>
      <c r="AL102" s="436"/>
      <c r="AM102" s="345">
        <f t="shared" si="133"/>
        <v>0</v>
      </c>
      <c r="AN102" s="436"/>
      <c r="AO102" s="345">
        <f t="shared" si="134"/>
        <v>0</v>
      </c>
      <c r="AP102" s="381"/>
      <c r="AQ102" s="345" t="e">
        <f t="shared" si="111"/>
        <v>#DIV/0!</v>
      </c>
      <c r="AR102" s="345">
        <f t="shared" si="135"/>
        <v>0</v>
      </c>
      <c r="AS102" s="345" t="e">
        <f t="shared" si="112"/>
        <v>#DIV/0!</v>
      </c>
      <c r="AT102" s="345">
        <f t="shared" si="136"/>
        <v>0</v>
      </c>
      <c r="AU102" s="345" t="e">
        <f t="shared" si="113"/>
        <v>#DIV/0!</v>
      </c>
      <c r="AV102" s="345">
        <f t="shared" si="137"/>
        <v>0</v>
      </c>
      <c r="AW102" s="345" t="e">
        <f t="shared" si="114"/>
        <v>#DIV/0!</v>
      </c>
      <c r="AX102" s="345">
        <f t="shared" si="138"/>
        <v>0</v>
      </c>
      <c r="AY102" s="345" t="e">
        <f t="shared" si="115"/>
        <v>#DIV/0!</v>
      </c>
      <c r="AZ102" s="345">
        <f t="shared" si="139"/>
        <v>0</v>
      </c>
      <c r="BA102" s="345" t="e">
        <f t="shared" si="116"/>
        <v>#DIV/0!</v>
      </c>
      <c r="BB102" s="345">
        <f t="shared" si="140"/>
        <v>0</v>
      </c>
      <c r="BC102" s="345" t="e">
        <f t="shared" si="117"/>
        <v>#DIV/0!</v>
      </c>
      <c r="BD102" s="345">
        <f t="shared" si="141"/>
        <v>0</v>
      </c>
      <c r="BE102" s="345" t="e">
        <f t="shared" si="118"/>
        <v>#DIV/0!</v>
      </c>
      <c r="BF102" s="345">
        <f t="shared" si="142"/>
        <v>0</v>
      </c>
      <c r="BG102" s="345" t="e">
        <f t="shared" si="119"/>
        <v>#DIV/0!</v>
      </c>
      <c r="BH102" s="345">
        <f t="shared" si="143"/>
        <v>0</v>
      </c>
      <c r="BI102" s="345" t="e">
        <f t="shared" si="120"/>
        <v>#DIV/0!</v>
      </c>
      <c r="BJ102" s="345">
        <f t="shared" si="144"/>
        <v>0</v>
      </c>
      <c r="BK102" s="345" t="e">
        <f t="shared" si="121"/>
        <v>#DIV/0!</v>
      </c>
      <c r="BL102" s="345">
        <f t="shared" si="145"/>
        <v>0</v>
      </c>
      <c r="BM102" s="345" t="e">
        <f t="shared" si="122"/>
        <v>#DIV/0!</v>
      </c>
      <c r="BN102" s="345">
        <f t="shared" si="146"/>
        <v>0</v>
      </c>
      <c r="BO102" s="459"/>
    </row>
    <row r="103" spans="1:69" s="460" customFormat="1">
      <c r="A103" s="354"/>
      <c r="B103" s="395" t="s">
        <v>645</v>
      </c>
      <c r="C103" s="354" t="s">
        <v>157</v>
      </c>
      <c r="D103" s="459"/>
      <c r="E103" s="459"/>
      <c r="F103" s="459"/>
      <c r="G103" s="506"/>
      <c r="H103" s="506"/>
      <c r="I103" s="506"/>
      <c r="J103" s="506"/>
      <c r="K103" s="506"/>
      <c r="L103" s="506"/>
      <c r="M103" s="506"/>
      <c r="N103" s="506"/>
      <c r="O103" s="506"/>
      <c r="P103" s="506"/>
      <c r="Q103" s="458">
        <f>+Q102*Q101/10</f>
        <v>348.74400000000003</v>
      </c>
      <c r="R103" s="436"/>
      <c r="S103" s="345">
        <f t="shared" si="123"/>
        <v>0</v>
      </c>
      <c r="T103" s="436"/>
      <c r="U103" s="345">
        <f t="shared" si="124"/>
        <v>0</v>
      </c>
      <c r="V103" s="436"/>
      <c r="W103" s="345">
        <f t="shared" si="125"/>
        <v>0</v>
      </c>
      <c r="X103" s="436"/>
      <c r="Y103" s="345">
        <f t="shared" si="126"/>
        <v>0</v>
      </c>
      <c r="Z103" s="436"/>
      <c r="AA103" s="345">
        <f t="shared" si="127"/>
        <v>0</v>
      </c>
      <c r="AB103" s="436"/>
      <c r="AC103" s="345">
        <f t="shared" si="128"/>
        <v>0</v>
      </c>
      <c r="AD103" s="436"/>
      <c r="AE103" s="345">
        <f t="shared" si="129"/>
        <v>0</v>
      </c>
      <c r="AF103" s="436"/>
      <c r="AG103" s="345">
        <f t="shared" si="130"/>
        <v>0</v>
      </c>
      <c r="AH103" s="436"/>
      <c r="AI103" s="345">
        <f t="shared" si="131"/>
        <v>0</v>
      </c>
      <c r="AJ103" s="436"/>
      <c r="AK103" s="345">
        <f t="shared" si="132"/>
        <v>0</v>
      </c>
      <c r="AL103" s="436"/>
      <c r="AM103" s="345">
        <f t="shared" si="133"/>
        <v>0</v>
      </c>
      <c r="AN103" s="436"/>
      <c r="AO103" s="345">
        <f t="shared" si="134"/>
        <v>0</v>
      </c>
      <c r="AP103" s="458"/>
      <c r="AQ103" s="345" t="e">
        <f t="shared" si="111"/>
        <v>#DIV/0!</v>
      </c>
      <c r="AR103" s="345">
        <f t="shared" si="135"/>
        <v>0</v>
      </c>
      <c r="AS103" s="345" t="e">
        <f t="shared" si="112"/>
        <v>#DIV/0!</v>
      </c>
      <c r="AT103" s="345">
        <f t="shared" si="136"/>
        <v>0</v>
      </c>
      <c r="AU103" s="345" t="e">
        <f t="shared" si="113"/>
        <v>#DIV/0!</v>
      </c>
      <c r="AV103" s="345">
        <f t="shared" si="137"/>
        <v>0</v>
      </c>
      <c r="AW103" s="345" t="e">
        <f t="shared" si="114"/>
        <v>#DIV/0!</v>
      </c>
      <c r="AX103" s="345">
        <f t="shared" si="138"/>
        <v>0</v>
      </c>
      <c r="AY103" s="345" t="e">
        <f t="shared" si="115"/>
        <v>#DIV/0!</v>
      </c>
      <c r="AZ103" s="345">
        <f t="shared" si="139"/>
        <v>0</v>
      </c>
      <c r="BA103" s="345" t="e">
        <f t="shared" si="116"/>
        <v>#DIV/0!</v>
      </c>
      <c r="BB103" s="345">
        <f t="shared" si="140"/>
        <v>0</v>
      </c>
      <c r="BC103" s="345" t="e">
        <f t="shared" si="117"/>
        <v>#DIV/0!</v>
      </c>
      <c r="BD103" s="345">
        <f t="shared" si="141"/>
        <v>0</v>
      </c>
      <c r="BE103" s="345" t="e">
        <f t="shared" si="118"/>
        <v>#DIV/0!</v>
      </c>
      <c r="BF103" s="345">
        <f t="shared" si="142"/>
        <v>0</v>
      </c>
      <c r="BG103" s="345" t="e">
        <f t="shared" si="119"/>
        <v>#DIV/0!</v>
      </c>
      <c r="BH103" s="345">
        <f t="shared" si="143"/>
        <v>0</v>
      </c>
      <c r="BI103" s="345" t="e">
        <f t="shared" si="120"/>
        <v>#DIV/0!</v>
      </c>
      <c r="BJ103" s="345">
        <f t="shared" si="144"/>
        <v>0</v>
      </c>
      <c r="BK103" s="345" t="e">
        <f t="shared" si="121"/>
        <v>#DIV/0!</v>
      </c>
      <c r="BL103" s="345">
        <f t="shared" si="145"/>
        <v>0</v>
      </c>
      <c r="BM103" s="345" t="e">
        <f t="shared" si="122"/>
        <v>#DIV/0!</v>
      </c>
      <c r="BN103" s="345">
        <f t="shared" si="146"/>
        <v>0</v>
      </c>
      <c r="BO103" s="459"/>
    </row>
    <row r="104" spans="1:69">
      <c r="A104" s="346">
        <v>2</v>
      </c>
      <c r="B104" s="352" t="s">
        <v>651</v>
      </c>
      <c r="C104" s="347"/>
      <c r="D104" s="467"/>
      <c r="E104" s="467"/>
      <c r="F104" s="467"/>
      <c r="G104" s="379"/>
      <c r="H104" s="379"/>
      <c r="I104" s="379"/>
      <c r="J104" s="379"/>
      <c r="K104" s="379"/>
      <c r="L104" s="379"/>
      <c r="M104" s="379"/>
      <c r="N104" s="379"/>
      <c r="O104" s="379"/>
      <c r="P104" s="379"/>
      <c r="Q104" s="467"/>
      <c r="R104" s="341"/>
      <c r="S104" s="345" t="str">
        <f t="shared" si="123"/>
        <v xml:space="preserve"> </v>
      </c>
      <c r="T104" s="341"/>
      <c r="U104" s="345" t="str">
        <f t="shared" si="124"/>
        <v xml:space="preserve"> </v>
      </c>
      <c r="V104" s="341"/>
      <c r="W104" s="345" t="str">
        <f t="shared" si="125"/>
        <v xml:space="preserve"> </v>
      </c>
      <c r="X104" s="341"/>
      <c r="Y104" s="345" t="str">
        <f t="shared" si="126"/>
        <v xml:space="preserve"> </v>
      </c>
      <c r="Z104" s="341"/>
      <c r="AA104" s="345" t="str">
        <f t="shared" si="127"/>
        <v xml:space="preserve"> </v>
      </c>
      <c r="AB104" s="341"/>
      <c r="AC104" s="345" t="str">
        <f t="shared" si="128"/>
        <v xml:space="preserve"> </v>
      </c>
      <c r="AD104" s="341"/>
      <c r="AE104" s="345" t="str">
        <f t="shared" si="129"/>
        <v xml:space="preserve"> </v>
      </c>
      <c r="AF104" s="341"/>
      <c r="AG104" s="345" t="str">
        <f t="shared" si="130"/>
        <v xml:space="preserve"> </v>
      </c>
      <c r="AH104" s="341"/>
      <c r="AI104" s="345" t="str">
        <f t="shared" si="131"/>
        <v xml:space="preserve"> </v>
      </c>
      <c r="AJ104" s="341"/>
      <c r="AK104" s="345" t="str">
        <f t="shared" si="132"/>
        <v xml:space="preserve"> </v>
      </c>
      <c r="AL104" s="341"/>
      <c r="AM104" s="345" t="str">
        <f t="shared" si="133"/>
        <v xml:space="preserve"> </v>
      </c>
      <c r="AN104" s="341"/>
      <c r="AO104" s="345" t="str">
        <f t="shared" si="134"/>
        <v xml:space="preserve"> </v>
      </c>
      <c r="AP104" s="467"/>
      <c r="AQ104" s="345" t="str">
        <f t="shared" si="111"/>
        <v xml:space="preserve"> </v>
      </c>
      <c r="AR104" s="345" t="str">
        <f t="shared" si="135"/>
        <v xml:space="preserve"> </v>
      </c>
      <c r="AS104" s="345" t="str">
        <f t="shared" si="112"/>
        <v xml:space="preserve"> </v>
      </c>
      <c r="AT104" s="345" t="str">
        <f t="shared" si="136"/>
        <v xml:space="preserve"> </v>
      </c>
      <c r="AU104" s="345" t="str">
        <f t="shared" si="113"/>
        <v xml:space="preserve"> </v>
      </c>
      <c r="AV104" s="345" t="str">
        <f t="shared" si="137"/>
        <v xml:space="preserve"> </v>
      </c>
      <c r="AW104" s="345" t="str">
        <f t="shared" si="114"/>
        <v xml:space="preserve"> </v>
      </c>
      <c r="AX104" s="345" t="str">
        <f t="shared" si="138"/>
        <v xml:space="preserve"> </v>
      </c>
      <c r="AY104" s="345" t="str">
        <f t="shared" si="115"/>
        <v xml:space="preserve"> </v>
      </c>
      <c r="AZ104" s="345" t="str">
        <f t="shared" si="139"/>
        <v xml:space="preserve"> </v>
      </c>
      <c r="BA104" s="345" t="str">
        <f t="shared" si="116"/>
        <v xml:space="preserve"> </v>
      </c>
      <c r="BB104" s="345" t="str">
        <f t="shared" si="140"/>
        <v xml:space="preserve"> </v>
      </c>
      <c r="BC104" s="345" t="str">
        <f t="shared" si="117"/>
        <v xml:space="preserve"> </v>
      </c>
      <c r="BD104" s="345" t="str">
        <f t="shared" si="141"/>
        <v xml:space="preserve"> </v>
      </c>
      <c r="BE104" s="345" t="str">
        <f t="shared" si="118"/>
        <v xml:space="preserve"> </v>
      </c>
      <c r="BF104" s="345" t="str">
        <f t="shared" si="142"/>
        <v xml:space="preserve"> </v>
      </c>
      <c r="BG104" s="345" t="str">
        <f t="shared" si="119"/>
        <v xml:space="preserve"> </v>
      </c>
      <c r="BH104" s="345" t="str">
        <f t="shared" si="143"/>
        <v xml:space="preserve"> </v>
      </c>
      <c r="BI104" s="345" t="str">
        <f t="shared" si="120"/>
        <v xml:space="preserve"> </v>
      </c>
      <c r="BJ104" s="345" t="str">
        <f t="shared" si="144"/>
        <v xml:space="preserve"> </v>
      </c>
      <c r="BK104" s="345" t="str">
        <f t="shared" si="121"/>
        <v xml:space="preserve"> </v>
      </c>
      <c r="BL104" s="345" t="str">
        <f t="shared" si="145"/>
        <v xml:space="preserve"> </v>
      </c>
      <c r="BM104" s="345" t="str">
        <f t="shared" si="122"/>
        <v xml:space="preserve"> </v>
      </c>
      <c r="BN104" s="345" t="str">
        <f t="shared" si="146"/>
        <v xml:space="preserve"> </v>
      </c>
      <c r="BO104" s="467"/>
    </row>
    <row r="105" spans="1:69" s="460" customFormat="1" ht="19.5">
      <c r="A105" s="358" t="s">
        <v>234</v>
      </c>
      <c r="B105" s="359" t="s">
        <v>173</v>
      </c>
      <c r="C105" s="354"/>
      <c r="D105" s="459"/>
      <c r="E105" s="459"/>
      <c r="F105" s="459"/>
      <c r="G105" s="506"/>
      <c r="H105" s="506"/>
      <c r="I105" s="506"/>
      <c r="J105" s="506"/>
      <c r="K105" s="506"/>
      <c r="L105" s="506"/>
      <c r="M105" s="506"/>
      <c r="N105" s="506"/>
      <c r="O105" s="506"/>
      <c r="P105" s="506"/>
      <c r="Q105" s="459"/>
      <c r="R105" s="436"/>
      <c r="S105" s="345" t="str">
        <f t="shared" si="123"/>
        <v xml:space="preserve"> </v>
      </c>
      <c r="T105" s="436"/>
      <c r="U105" s="345" t="str">
        <f t="shared" si="124"/>
        <v xml:space="preserve"> </v>
      </c>
      <c r="V105" s="436"/>
      <c r="W105" s="345" t="str">
        <f t="shared" si="125"/>
        <v xml:space="preserve"> </v>
      </c>
      <c r="X105" s="436"/>
      <c r="Y105" s="345" t="str">
        <f t="shared" si="126"/>
        <v xml:space="preserve"> </v>
      </c>
      <c r="Z105" s="436"/>
      <c r="AA105" s="345" t="str">
        <f t="shared" si="127"/>
        <v xml:space="preserve"> </v>
      </c>
      <c r="AB105" s="436"/>
      <c r="AC105" s="345" t="str">
        <f t="shared" si="128"/>
        <v xml:space="preserve"> </v>
      </c>
      <c r="AD105" s="436"/>
      <c r="AE105" s="345" t="str">
        <f t="shared" si="129"/>
        <v xml:space="preserve"> </v>
      </c>
      <c r="AF105" s="436"/>
      <c r="AG105" s="345" t="str">
        <f t="shared" si="130"/>
        <v xml:space="preserve"> </v>
      </c>
      <c r="AH105" s="436"/>
      <c r="AI105" s="345" t="str">
        <f t="shared" si="131"/>
        <v xml:space="preserve"> </v>
      </c>
      <c r="AJ105" s="436"/>
      <c r="AK105" s="345" t="str">
        <f t="shared" si="132"/>
        <v xml:space="preserve"> </v>
      </c>
      <c r="AL105" s="436"/>
      <c r="AM105" s="345" t="str">
        <f t="shared" si="133"/>
        <v xml:space="preserve"> </v>
      </c>
      <c r="AN105" s="436"/>
      <c r="AO105" s="345" t="str">
        <f t="shared" si="134"/>
        <v xml:space="preserve"> </v>
      </c>
      <c r="AP105" s="459"/>
      <c r="AQ105" s="345" t="str">
        <f t="shared" si="111"/>
        <v xml:space="preserve"> </v>
      </c>
      <c r="AR105" s="345" t="str">
        <f t="shared" si="135"/>
        <v xml:space="preserve"> </v>
      </c>
      <c r="AS105" s="345" t="str">
        <f t="shared" si="112"/>
        <v xml:space="preserve"> </v>
      </c>
      <c r="AT105" s="345" t="str">
        <f t="shared" si="136"/>
        <v xml:space="preserve"> </v>
      </c>
      <c r="AU105" s="345" t="str">
        <f t="shared" si="113"/>
        <v xml:space="preserve"> </v>
      </c>
      <c r="AV105" s="345" t="str">
        <f t="shared" si="137"/>
        <v xml:space="preserve"> </v>
      </c>
      <c r="AW105" s="345" t="str">
        <f t="shared" si="114"/>
        <v xml:space="preserve"> </v>
      </c>
      <c r="AX105" s="345" t="str">
        <f t="shared" si="138"/>
        <v xml:space="preserve"> </v>
      </c>
      <c r="AY105" s="345" t="str">
        <f t="shared" si="115"/>
        <v xml:space="preserve"> </v>
      </c>
      <c r="AZ105" s="345" t="str">
        <f t="shared" si="139"/>
        <v xml:space="preserve"> </v>
      </c>
      <c r="BA105" s="345" t="str">
        <f t="shared" si="116"/>
        <v xml:space="preserve"> </v>
      </c>
      <c r="BB105" s="345" t="str">
        <f t="shared" si="140"/>
        <v xml:space="preserve"> </v>
      </c>
      <c r="BC105" s="345" t="str">
        <f t="shared" si="117"/>
        <v xml:space="preserve"> </v>
      </c>
      <c r="BD105" s="345" t="str">
        <f t="shared" si="141"/>
        <v xml:space="preserve"> </v>
      </c>
      <c r="BE105" s="345" t="str">
        <f t="shared" si="118"/>
        <v xml:space="preserve"> </v>
      </c>
      <c r="BF105" s="345" t="str">
        <f t="shared" si="142"/>
        <v xml:space="preserve"> </v>
      </c>
      <c r="BG105" s="345" t="str">
        <f t="shared" si="119"/>
        <v xml:space="preserve"> </v>
      </c>
      <c r="BH105" s="345" t="str">
        <f t="shared" si="143"/>
        <v xml:space="preserve"> </v>
      </c>
      <c r="BI105" s="345" t="str">
        <f t="shared" si="120"/>
        <v xml:space="preserve"> </v>
      </c>
      <c r="BJ105" s="345" t="str">
        <f t="shared" si="144"/>
        <v xml:space="preserve"> </v>
      </c>
      <c r="BK105" s="345" t="str">
        <f t="shared" si="121"/>
        <v xml:space="preserve"> </v>
      </c>
      <c r="BL105" s="345" t="str">
        <f t="shared" si="145"/>
        <v xml:space="preserve"> </v>
      </c>
      <c r="BM105" s="345" t="str">
        <f t="shared" si="122"/>
        <v xml:space="preserve"> </v>
      </c>
      <c r="BN105" s="345" t="str">
        <f t="shared" si="146"/>
        <v xml:space="preserve"> </v>
      </c>
      <c r="BO105" s="459"/>
    </row>
    <row r="106" spans="1:69">
      <c r="A106" s="355"/>
      <c r="B106" s="556" t="s">
        <v>643</v>
      </c>
      <c r="C106" s="355" t="s">
        <v>29</v>
      </c>
      <c r="D106" s="468"/>
      <c r="E106" s="468"/>
      <c r="F106" s="468"/>
      <c r="G106" s="508"/>
      <c r="H106" s="508"/>
      <c r="I106" s="508"/>
      <c r="J106" s="508"/>
      <c r="K106" s="508"/>
      <c r="L106" s="508"/>
      <c r="M106" s="508"/>
      <c r="N106" s="508"/>
      <c r="O106" s="508"/>
      <c r="P106" s="508"/>
      <c r="Q106" s="468">
        <v>1128</v>
      </c>
      <c r="R106" s="341">
        <v>723</v>
      </c>
      <c r="S106" s="345">
        <f t="shared" si="123"/>
        <v>723</v>
      </c>
      <c r="T106" s="341"/>
      <c r="U106" s="345">
        <f t="shared" si="124"/>
        <v>723</v>
      </c>
      <c r="V106" s="341"/>
      <c r="W106" s="345">
        <f t="shared" si="125"/>
        <v>723</v>
      </c>
      <c r="X106" s="341"/>
      <c r="Y106" s="345">
        <f t="shared" si="126"/>
        <v>723</v>
      </c>
      <c r="Z106" s="341"/>
      <c r="AA106" s="345">
        <f t="shared" si="127"/>
        <v>723</v>
      </c>
      <c r="AB106" s="341"/>
      <c r="AC106" s="345">
        <f t="shared" si="128"/>
        <v>723</v>
      </c>
      <c r="AD106" s="341"/>
      <c r="AE106" s="345">
        <f t="shared" si="129"/>
        <v>723</v>
      </c>
      <c r="AF106" s="341"/>
      <c r="AG106" s="345">
        <f t="shared" si="130"/>
        <v>723</v>
      </c>
      <c r="AH106" s="341"/>
      <c r="AI106" s="345">
        <f t="shared" si="131"/>
        <v>723</v>
      </c>
      <c r="AJ106" s="341">
        <f>828.2-AI106</f>
        <v>105.20000000000005</v>
      </c>
      <c r="AK106" s="345">
        <f t="shared" si="132"/>
        <v>828.2</v>
      </c>
      <c r="AL106" s="341"/>
      <c r="AM106" s="345">
        <f t="shared" si="133"/>
        <v>828.2</v>
      </c>
      <c r="AN106" s="341"/>
      <c r="AO106" s="345">
        <f t="shared" si="134"/>
        <v>828.2</v>
      </c>
      <c r="AP106" s="468">
        <f>+W106</f>
        <v>723</v>
      </c>
      <c r="AQ106" s="345" t="e">
        <f t="shared" si="111"/>
        <v>#DIV/0!</v>
      </c>
      <c r="AR106" s="345">
        <f t="shared" si="135"/>
        <v>0.64095744680851063</v>
      </c>
      <c r="AS106" s="345" t="e">
        <f t="shared" si="112"/>
        <v>#DIV/0!</v>
      </c>
      <c r="AT106" s="345">
        <f t="shared" si="136"/>
        <v>0</v>
      </c>
      <c r="AU106" s="345" t="e">
        <f t="shared" si="113"/>
        <v>#DIV/0!</v>
      </c>
      <c r="AV106" s="345">
        <f t="shared" si="137"/>
        <v>0</v>
      </c>
      <c r="AW106" s="345" t="e">
        <f t="shared" si="114"/>
        <v>#DIV/0!</v>
      </c>
      <c r="AX106" s="345">
        <f t="shared" si="138"/>
        <v>0</v>
      </c>
      <c r="AY106" s="345" t="e">
        <f t="shared" si="115"/>
        <v>#DIV/0!</v>
      </c>
      <c r="AZ106" s="345">
        <f t="shared" si="139"/>
        <v>0</v>
      </c>
      <c r="BA106" s="345" t="e">
        <f t="shared" si="116"/>
        <v>#DIV/0!</v>
      </c>
      <c r="BB106" s="345">
        <f t="shared" si="140"/>
        <v>0</v>
      </c>
      <c r="BC106" s="345" t="e">
        <f t="shared" si="117"/>
        <v>#DIV/0!</v>
      </c>
      <c r="BD106" s="345">
        <f t="shared" si="141"/>
        <v>0</v>
      </c>
      <c r="BE106" s="345" t="e">
        <f t="shared" si="118"/>
        <v>#DIV/0!</v>
      </c>
      <c r="BF106" s="345">
        <f t="shared" si="142"/>
        <v>0</v>
      </c>
      <c r="BG106" s="345" t="e">
        <f t="shared" si="119"/>
        <v>#DIV/0!</v>
      </c>
      <c r="BH106" s="345">
        <f t="shared" si="143"/>
        <v>0</v>
      </c>
      <c r="BI106" s="345" t="e">
        <f t="shared" si="120"/>
        <v>#DIV/0!</v>
      </c>
      <c r="BJ106" s="345">
        <f t="shared" si="144"/>
        <v>9.3262411347517768E-2</v>
      </c>
      <c r="BK106" s="345" t="e">
        <f t="shared" si="121"/>
        <v>#DIV/0!</v>
      </c>
      <c r="BL106" s="345">
        <f t="shared" si="145"/>
        <v>0</v>
      </c>
      <c r="BM106" s="345" t="e">
        <f t="shared" si="122"/>
        <v>#DIV/0!</v>
      </c>
      <c r="BN106" s="345">
        <f t="shared" si="146"/>
        <v>0</v>
      </c>
      <c r="BO106" s="467"/>
    </row>
    <row r="107" spans="1:69" s="460" customFormat="1">
      <c r="A107" s="354"/>
      <c r="B107" s="395" t="s">
        <v>653</v>
      </c>
      <c r="C107" s="354" t="s">
        <v>29</v>
      </c>
      <c r="D107" s="458"/>
      <c r="E107" s="458"/>
      <c r="F107" s="458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458">
        <v>305</v>
      </c>
      <c r="R107" s="436"/>
      <c r="S107" s="345">
        <f t="shared" si="123"/>
        <v>0</v>
      </c>
      <c r="T107" s="436"/>
      <c r="U107" s="345">
        <f t="shared" si="124"/>
        <v>0</v>
      </c>
      <c r="V107" s="436"/>
      <c r="W107" s="345">
        <f t="shared" si="125"/>
        <v>0</v>
      </c>
      <c r="X107" s="436"/>
      <c r="Y107" s="345">
        <f t="shared" si="126"/>
        <v>0</v>
      </c>
      <c r="Z107" s="436"/>
      <c r="AA107" s="345">
        <f t="shared" si="127"/>
        <v>0</v>
      </c>
      <c r="AB107" s="436">
        <v>100</v>
      </c>
      <c r="AC107" s="345">
        <f t="shared" si="128"/>
        <v>100</v>
      </c>
      <c r="AD107" s="436"/>
      <c r="AE107" s="345">
        <f t="shared" si="129"/>
        <v>100</v>
      </c>
      <c r="AF107" s="436"/>
      <c r="AG107" s="345">
        <f t="shared" si="130"/>
        <v>100</v>
      </c>
      <c r="AH107" s="436"/>
      <c r="AI107" s="345">
        <f t="shared" si="131"/>
        <v>100</v>
      </c>
      <c r="AJ107" s="436">
        <f>424.87-100</f>
        <v>324.87</v>
      </c>
      <c r="AK107" s="345">
        <f t="shared" si="132"/>
        <v>424.87</v>
      </c>
      <c r="AL107" s="436"/>
      <c r="AM107" s="345">
        <f t="shared" si="133"/>
        <v>424.87</v>
      </c>
      <c r="AN107" s="436"/>
      <c r="AO107" s="345">
        <f t="shared" si="134"/>
        <v>424.87</v>
      </c>
      <c r="AP107" s="458"/>
      <c r="AQ107" s="345" t="e">
        <f t="shared" si="111"/>
        <v>#DIV/0!</v>
      </c>
      <c r="AR107" s="345">
        <f t="shared" si="135"/>
        <v>0</v>
      </c>
      <c r="AS107" s="345" t="e">
        <f t="shared" si="112"/>
        <v>#DIV/0!</v>
      </c>
      <c r="AT107" s="345">
        <f t="shared" si="136"/>
        <v>0</v>
      </c>
      <c r="AU107" s="345" t="e">
        <f t="shared" si="113"/>
        <v>#DIV/0!</v>
      </c>
      <c r="AV107" s="345">
        <f t="shared" si="137"/>
        <v>0</v>
      </c>
      <c r="AW107" s="345" t="e">
        <f t="shared" si="114"/>
        <v>#DIV/0!</v>
      </c>
      <c r="AX107" s="345">
        <f t="shared" si="138"/>
        <v>0</v>
      </c>
      <c r="AY107" s="345" t="e">
        <f t="shared" si="115"/>
        <v>#DIV/0!</v>
      </c>
      <c r="AZ107" s="345">
        <f t="shared" si="139"/>
        <v>0</v>
      </c>
      <c r="BA107" s="345" t="e">
        <f t="shared" si="116"/>
        <v>#DIV/0!</v>
      </c>
      <c r="BB107" s="345">
        <f t="shared" si="140"/>
        <v>0.32786885245901637</v>
      </c>
      <c r="BC107" s="345" t="e">
        <f t="shared" si="117"/>
        <v>#DIV/0!</v>
      </c>
      <c r="BD107" s="345">
        <f t="shared" si="141"/>
        <v>0</v>
      </c>
      <c r="BE107" s="345" t="e">
        <f t="shared" si="118"/>
        <v>#DIV/0!</v>
      </c>
      <c r="BF107" s="345">
        <f t="shared" si="142"/>
        <v>0</v>
      </c>
      <c r="BG107" s="345" t="e">
        <f t="shared" si="119"/>
        <v>#DIV/0!</v>
      </c>
      <c r="BH107" s="345">
        <f t="shared" si="143"/>
        <v>0</v>
      </c>
      <c r="BI107" s="345" t="e">
        <f t="shared" si="120"/>
        <v>#DIV/0!</v>
      </c>
      <c r="BJ107" s="345">
        <f t="shared" si="144"/>
        <v>1.0651475409836066</v>
      </c>
      <c r="BK107" s="345" t="e">
        <f t="shared" si="121"/>
        <v>#DIV/0!</v>
      </c>
      <c r="BL107" s="345">
        <f t="shared" si="145"/>
        <v>0</v>
      </c>
      <c r="BM107" s="345" t="e">
        <f t="shared" si="122"/>
        <v>#DIV/0!</v>
      </c>
      <c r="BN107" s="345">
        <f t="shared" si="146"/>
        <v>0</v>
      </c>
      <c r="BO107" s="459"/>
    </row>
    <row r="108" spans="1:69">
      <c r="A108" s="350"/>
      <c r="B108" s="351" t="s">
        <v>176</v>
      </c>
      <c r="C108" s="350" t="s">
        <v>29</v>
      </c>
      <c r="D108" s="468"/>
      <c r="E108" s="468"/>
      <c r="F108" s="46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468">
        <v>723</v>
      </c>
      <c r="R108" s="341"/>
      <c r="S108" s="345">
        <f t="shared" si="123"/>
        <v>0</v>
      </c>
      <c r="T108" s="341"/>
      <c r="U108" s="345">
        <f t="shared" si="124"/>
        <v>0</v>
      </c>
      <c r="V108" s="341"/>
      <c r="W108" s="345">
        <f t="shared" si="125"/>
        <v>0</v>
      </c>
      <c r="X108" s="341"/>
      <c r="Y108" s="345">
        <f t="shared" si="126"/>
        <v>0</v>
      </c>
      <c r="Z108" s="341"/>
      <c r="AA108" s="345">
        <f t="shared" si="127"/>
        <v>0</v>
      </c>
      <c r="AB108" s="341"/>
      <c r="AC108" s="345">
        <f t="shared" si="128"/>
        <v>0</v>
      </c>
      <c r="AD108" s="341"/>
      <c r="AE108" s="345">
        <f t="shared" si="129"/>
        <v>0</v>
      </c>
      <c r="AF108" s="341"/>
      <c r="AG108" s="345">
        <f t="shared" si="130"/>
        <v>0</v>
      </c>
      <c r="AH108" s="341"/>
      <c r="AI108" s="345">
        <f t="shared" si="131"/>
        <v>0</v>
      </c>
      <c r="AJ108" s="341"/>
      <c r="AK108" s="345">
        <f t="shared" si="132"/>
        <v>0</v>
      </c>
      <c r="AL108" s="341"/>
      <c r="AM108" s="345">
        <f t="shared" si="133"/>
        <v>0</v>
      </c>
      <c r="AN108" s="341"/>
      <c r="AO108" s="345">
        <f t="shared" si="134"/>
        <v>0</v>
      </c>
      <c r="AP108" s="468"/>
      <c r="AQ108" s="345" t="e">
        <f t="shared" si="111"/>
        <v>#DIV/0!</v>
      </c>
      <c r="AR108" s="345">
        <f t="shared" si="135"/>
        <v>0</v>
      </c>
      <c r="AS108" s="345" t="e">
        <f t="shared" si="112"/>
        <v>#DIV/0!</v>
      </c>
      <c r="AT108" s="345">
        <f t="shared" si="136"/>
        <v>0</v>
      </c>
      <c r="AU108" s="345" t="e">
        <f t="shared" si="113"/>
        <v>#DIV/0!</v>
      </c>
      <c r="AV108" s="345">
        <f t="shared" si="137"/>
        <v>0</v>
      </c>
      <c r="AW108" s="345" t="e">
        <f t="shared" si="114"/>
        <v>#DIV/0!</v>
      </c>
      <c r="AX108" s="345">
        <f t="shared" si="138"/>
        <v>0</v>
      </c>
      <c r="AY108" s="345" t="e">
        <f t="shared" si="115"/>
        <v>#DIV/0!</v>
      </c>
      <c r="AZ108" s="345">
        <f t="shared" si="139"/>
        <v>0</v>
      </c>
      <c r="BA108" s="345" t="e">
        <f t="shared" si="116"/>
        <v>#DIV/0!</v>
      </c>
      <c r="BB108" s="345">
        <f t="shared" si="140"/>
        <v>0</v>
      </c>
      <c r="BC108" s="345" t="e">
        <f t="shared" si="117"/>
        <v>#DIV/0!</v>
      </c>
      <c r="BD108" s="345">
        <f t="shared" si="141"/>
        <v>0</v>
      </c>
      <c r="BE108" s="345" t="e">
        <f t="shared" si="118"/>
        <v>#DIV/0!</v>
      </c>
      <c r="BF108" s="345">
        <f t="shared" si="142"/>
        <v>0</v>
      </c>
      <c r="BG108" s="345" t="e">
        <f t="shared" si="119"/>
        <v>#DIV/0!</v>
      </c>
      <c r="BH108" s="345">
        <f t="shared" si="143"/>
        <v>0</v>
      </c>
      <c r="BI108" s="345" t="e">
        <f t="shared" si="120"/>
        <v>#DIV/0!</v>
      </c>
      <c r="BJ108" s="345">
        <f t="shared" si="144"/>
        <v>0</v>
      </c>
      <c r="BK108" s="345" t="e">
        <f t="shared" si="121"/>
        <v>#DIV/0!</v>
      </c>
      <c r="BL108" s="345">
        <f t="shared" si="145"/>
        <v>0</v>
      </c>
      <c r="BM108" s="345" t="e">
        <f t="shared" si="122"/>
        <v>#DIV/0!</v>
      </c>
      <c r="BN108" s="345">
        <f t="shared" si="146"/>
        <v>0</v>
      </c>
      <c r="BO108" s="467"/>
    </row>
    <row r="109" spans="1:69">
      <c r="A109" s="350"/>
      <c r="B109" s="556" t="s">
        <v>654</v>
      </c>
      <c r="C109" s="350" t="s">
        <v>29</v>
      </c>
      <c r="D109" s="468"/>
      <c r="E109" s="468"/>
      <c r="F109" s="468"/>
      <c r="G109" s="508"/>
      <c r="H109" s="508"/>
      <c r="I109" s="508"/>
      <c r="J109" s="508"/>
      <c r="K109" s="508"/>
      <c r="L109" s="508"/>
      <c r="M109" s="508"/>
      <c r="N109" s="508"/>
      <c r="O109" s="508"/>
      <c r="P109" s="508"/>
      <c r="Q109" s="468">
        <v>100</v>
      </c>
      <c r="R109" s="341"/>
      <c r="S109" s="345">
        <f t="shared" si="123"/>
        <v>0</v>
      </c>
      <c r="T109" s="341"/>
      <c r="U109" s="345">
        <f t="shared" si="124"/>
        <v>0</v>
      </c>
      <c r="V109" s="341"/>
      <c r="W109" s="345">
        <f t="shared" si="125"/>
        <v>0</v>
      </c>
      <c r="X109" s="341"/>
      <c r="Y109" s="345">
        <f t="shared" si="126"/>
        <v>0</v>
      </c>
      <c r="Z109" s="341"/>
      <c r="AA109" s="345">
        <f t="shared" si="127"/>
        <v>0</v>
      </c>
      <c r="AB109" s="341"/>
      <c r="AC109" s="345">
        <f t="shared" si="128"/>
        <v>0</v>
      </c>
      <c r="AD109" s="341"/>
      <c r="AE109" s="345">
        <f t="shared" si="129"/>
        <v>0</v>
      </c>
      <c r="AF109" s="341"/>
      <c r="AG109" s="345">
        <f t="shared" si="130"/>
        <v>0</v>
      </c>
      <c r="AH109" s="341"/>
      <c r="AI109" s="345">
        <f t="shared" si="131"/>
        <v>0</v>
      </c>
      <c r="AJ109" s="341"/>
      <c r="AK109" s="345">
        <f t="shared" si="132"/>
        <v>0</v>
      </c>
      <c r="AL109" s="341"/>
      <c r="AM109" s="345">
        <f t="shared" si="133"/>
        <v>0</v>
      </c>
      <c r="AN109" s="341"/>
      <c r="AO109" s="345">
        <f t="shared" si="134"/>
        <v>0</v>
      </c>
      <c r="AP109" s="468"/>
      <c r="AQ109" s="345" t="e">
        <f t="shared" si="111"/>
        <v>#DIV/0!</v>
      </c>
      <c r="AR109" s="345">
        <f t="shared" si="135"/>
        <v>0</v>
      </c>
      <c r="AS109" s="345" t="e">
        <f t="shared" si="112"/>
        <v>#DIV/0!</v>
      </c>
      <c r="AT109" s="345">
        <f t="shared" si="136"/>
        <v>0</v>
      </c>
      <c r="AU109" s="345" t="e">
        <f t="shared" si="113"/>
        <v>#DIV/0!</v>
      </c>
      <c r="AV109" s="345">
        <f t="shared" si="137"/>
        <v>0</v>
      </c>
      <c r="AW109" s="345" t="e">
        <f t="shared" si="114"/>
        <v>#DIV/0!</v>
      </c>
      <c r="AX109" s="345">
        <f t="shared" si="138"/>
        <v>0</v>
      </c>
      <c r="AY109" s="345" t="e">
        <f t="shared" si="115"/>
        <v>#DIV/0!</v>
      </c>
      <c r="AZ109" s="345">
        <f t="shared" si="139"/>
        <v>0</v>
      </c>
      <c r="BA109" s="345" t="e">
        <f t="shared" si="116"/>
        <v>#DIV/0!</v>
      </c>
      <c r="BB109" s="345">
        <f t="shared" si="140"/>
        <v>0</v>
      </c>
      <c r="BC109" s="345" t="e">
        <f t="shared" si="117"/>
        <v>#DIV/0!</v>
      </c>
      <c r="BD109" s="345">
        <f t="shared" si="141"/>
        <v>0</v>
      </c>
      <c r="BE109" s="345" t="e">
        <f t="shared" si="118"/>
        <v>#DIV/0!</v>
      </c>
      <c r="BF109" s="345">
        <f t="shared" si="142"/>
        <v>0</v>
      </c>
      <c r="BG109" s="345" t="e">
        <f t="shared" si="119"/>
        <v>#DIV/0!</v>
      </c>
      <c r="BH109" s="345">
        <f t="shared" si="143"/>
        <v>0</v>
      </c>
      <c r="BI109" s="345" t="e">
        <f t="shared" si="120"/>
        <v>#DIV/0!</v>
      </c>
      <c r="BJ109" s="345">
        <f t="shared" si="144"/>
        <v>0</v>
      </c>
      <c r="BK109" s="345" t="e">
        <f t="shared" si="121"/>
        <v>#DIV/0!</v>
      </c>
      <c r="BL109" s="345">
        <f t="shared" si="145"/>
        <v>0</v>
      </c>
      <c r="BM109" s="345" t="e">
        <f t="shared" si="122"/>
        <v>#DIV/0!</v>
      </c>
      <c r="BN109" s="345">
        <f t="shared" si="146"/>
        <v>0</v>
      </c>
      <c r="BO109" s="467"/>
    </row>
    <row r="110" spans="1:69">
      <c r="A110" s="350"/>
      <c r="B110" s="556" t="s">
        <v>644</v>
      </c>
      <c r="C110" s="350" t="s">
        <v>684</v>
      </c>
      <c r="D110" s="468"/>
      <c r="E110" s="468"/>
      <c r="F110" s="468"/>
      <c r="G110" s="508"/>
      <c r="H110" s="508"/>
      <c r="I110" s="508"/>
      <c r="J110" s="508"/>
      <c r="K110" s="508"/>
      <c r="L110" s="508"/>
      <c r="M110" s="508"/>
      <c r="N110" s="508"/>
      <c r="O110" s="508"/>
      <c r="P110" s="508"/>
      <c r="Q110" s="468">
        <v>50</v>
      </c>
      <c r="R110" s="341"/>
      <c r="S110" s="345">
        <f t="shared" si="123"/>
        <v>0</v>
      </c>
      <c r="T110" s="341"/>
      <c r="U110" s="345">
        <f t="shared" si="124"/>
        <v>0</v>
      </c>
      <c r="V110" s="341"/>
      <c r="W110" s="345">
        <f t="shared" si="125"/>
        <v>0</v>
      </c>
      <c r="X110" s="341"/>
      <c r="Y110" s="345">
        <f t="shared" si="126"/>
        <v>0</v>
      </c>
      <c r="Z110" s="341"/>
      <c r="AA110" s="345">
        <f t="shared" si="127"/>
        <v>0</v>
      </c>
      <c r="AB110" s="341"/>
      <c r="AC110" s="345">
        <f t="shared" si="128"/>
        <v>0</v>
      </c>
      <c r="AD110" s="341"/>
      <c r="AE110" s="345">
        <f t="shared" si="129"/>
        <v>0</v>
      </c>
      <c r="AF110" s="341"/>
      <c r="AG110" s="345">
        <f t="shared" si="130"/>
        <v>0</v>
      </c>
      <c r="AH110" s="341"/>
      <c r="AI110" s="345">
        <f t="shared" si="131"/>
        <v>0</v>
      </c>
      <c r="AJ110" s="341"/>
      <c r="AK110" s="345">
        <f t="shared" si="132"/>
        <v>0</v>
      </c>
      <c r="AL110" s="341"/>
      <c r="AM110" s="345">
        <f t="shared" si="133"/>
        <v>0</v>
      </c>
      <c r="AN110" s="341"/>
      <c r="AO110" s="345">
        <f t="shared" si="134"/>
        <v>0</v>
      </c>
      <c r="AP110" s="468"/>
      <c r="AQ110" s="345" t="e">
        <f t="shared" si="111"/>
        <v>#DIV/0!</v>
      </c>
      <c r="AR110" s="345">
        <f t="shared" si="135"/>
        <v>0</v>
      </c>
      <c r="AS110" s="345" t="e">
        <f t="shared" si="112"/>
        <v>#DIV/0!</v>
      </c>
      <c r="AT110" s="345">
        <f t="shared" si="136"/>
        <v>0</v>
      </c>
      <c r="AU110" s="345" t="e">
        <f t="shared" si="113"/>
        <v>#DIV/0!</v>
      </c>
      <c r="AV110" s="345">
        <f t="shared" si="137"/>
        <v>0</v>
      </c>
      <c r="AW110" s="345" t="e">
        <f t="shared" si="114"/>
        <v>#DIV/0!</v>
      </c>
      <c r="AX110" s="345">
        <f t="shared" si="138"/>
        <v>0</v>
      </c>
      <c r="AY110" s="345" t="e">
        <f t="shared" si="115"/>
        <v>#DIV/0!</v>
      </c>
      <c r="AZ110" s="345">
        <f t="shared" si="139"/>
        <v>0</v>
      </c>
      <c r="BA110" s="345" t="e">
        <f t="shared" si="116"/>
        <v>#DIV/0!</v>
      </c>
      <c r="BB110" s="345">
        <f t="shared" si="140"/>
        <v>0</v>
      </c>
      <c r="BC110" s="345" t="e">
        <f t="shared" si="117"/>
        <v>#DIV/0!</v>
      </c>
      <c r="BD110" s="345">
        <f t="shared" si="141"/>
        <v>0</v>
      </c>
      <c r="BE110" s="345" t="e">
        <f t="shared" si="118"/>
        <v>#DIV/0!</v>
      </c>
      <c r="BF110" s="345">
        <f t="shared" si="142"/>
        <v>0</v>
      </c>
      <c r="BG110" s="345" t="e">
        <f t="shared" si="119"/>
        <v>#DIV/0!</v>
      </c>
      <c r="BH110" s="345">
        <f t="shared" si="143"/>
        <v>0</v>
      </c>
      <c r="BI110" s="345" t="e">
        <f t="shared" si="120"/>
        <v>#DIV/0!</v>
      </c>
      <c r="BJ110" s="345">
        <f t="shared" si="144"/>
        <v>0</v>
      </c>
      <c r="BK110" s="345" t="e">
        <f t="shared" si="121"/>
        <v>#DIV/0!</v>
      </c>
      <c r="BL110" s="345">
        <f t="shared" si="145"/>
        <v>0</v>
      </c>
      <c r="BM110" s="345" t="e">
        <f t="shared" si="122"/>
        <v>#DIV/0!</v>
      </c>
      <c r="BN110" s="345">
        <f t="shared" si="146"/>
        <v>0</v>
      </c>
      <c r="BO110" s="467"/>
    </row>
    <row r="111" spans="1:69">
      <c r="A111" s="350"/>
      <c r="B111" s="556" t="s">
        <v>655</v>
      </c>
      <c r="C111" s="350" t="s">
        <v>157</v>
      </c>
      <c r="D111" s="468"/>
      <c r="E111" s="468"/>
      <c r="F111" s="46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468">
        <v>501</v>
      </c>
      <c r="R111" s="341"/>
      <c r="S111" s="345">
        <f t="shared" si="123"/>
        <v>0</v>
      </c>
      <c r="T111" s="341"/>
      <c r="U111" s="345">
        <f t="shared" si="124"/>
        <v>0</v>
      </c>
      <c r="V111" s="341"/>
      <c r="W111" s="345">
        <f t="shared" si="125"/>
        <v>0</v>
      </c>
      <c r="X111" s="341"/>
      <c r="Y111" s="345">
        <f t="shared" si="126"/>
        <v>0</v>
      </c>
      <c r="Z111" s="341"/>
      <c r="AA111" s="345">
        <f t="shared" si="127"/>
        <v>0</v>
      </c>
      <c r="AB111" s="341"/>
      <c r="AC111" s="345">
        <f t="shared" si="128"/>
        <v>0</v>
      </c>
      <c r="AD111" s="341"/>
      <c r="AE111" s="345">
        <f t="shared" si="129"/>
        <v>0</v>
      </c>
      <c r="AF111" s="341"/>
      <c r="AG111" s="345">
        <f t="shared" si="130"/>
        <v>0</v>
      </c>
      <c r="AH111" s="341"/>
      <c r="AI111" s="345">
        <f t="shared" si="131"/>
        <v>0</v>
      </c>
      <c r="AJ111" s="341"/>
      <c r="AK111" s="345">
        <f t="shared" si="132"/>
        <v>0</v>
      </c>
      <c r="AL111" s="341"/>
      <c r="AM111" s="345">
        <f t="shared" si="133"/>
        <v>0</v>
      </c>
      <c r="AN111" s="341"/>
      <c r="AO111" s="345">
        <f t="shared" si="134"/>
        <v>0</v>
      </c>
      <c r="AP111" s="468"/>
      <c r="AQ111" s="345" t="e">
        <f t="shared" si="111"/>
        <v>#DIV/0!</v>
      </c>
      <c r="AR111" s="345">
        <f t="shared" si="135"/>
        <v>0</v>
      </c>
      <c r="AS111" s="345" t="e">
        <f t="shared" si="112"/>
        <v>#DIV/0!</v>
      </c>
      <c r="AT111" s="345">
        <f t="shared" si="136"/>
        <v>0</v>
      </c>
      <c r="AU111" s="345" t="e">
        <f t="shared" si="113"/>
        <v>#DIV/0!</v>
      </c>
      <c r="AV111" s="345">
        <f t="shared" si="137"/>
        <v>0</v>
      </c>
      <c r="AW111" s="345" t="e">
        <f t="shared" si="114"/>
        <v>#DIV/0!</v>
      </c>
      <c r="AX111" s="345">
        <f t="shared" si="138"/>
        <v>0</v>
      </c>
      <c r="AY111" s="345" t="e">
        <f t="shared" si="115"/>
        <v>#DIV/0!</v>
      </c>
      <c r="AZ111" s="345">
        <f t="shared" si="139"/>
        <v>0</v>
      </c>
      <c r="BA111" s="345" t="e">
        <f t="shared" si="116"/>
        <v>#DIV/0!</v>
      </c>
      <c r="BB111" s="345">
        <f t="shared" si="140"/>
        <v>0</v>
      </c>
      <c r="BC111" s="345" t="e">
        <f t="shared" si="117"/>
        <v>#DIV/0!</v>
      </c>
      <c r="BD111" s="345">
        <f t="shared" si="141"/>
        <v>0</v>
      </c>
      <c r="BE111" s="345" t="e">
        <f t="shared" si="118"/>
        <v>#DIV/0!</v>
      </c>
      <c r="BF111" s="345">
        <f t="shared" si="142"/>
        <v>0</v>
      </c>
      <c r="BG111" s="345" t="e">
        <f t="shared" si="119"/>
        <v>#DIV/0!</v>
      </c>
      <c r="BH111" s="345">
        <f t="shared" si="143"/>
        <v>0</v>
      </c>
      <c r="BI111" s="345" t="e">
        <f t="shared" si="120"/>
        <v>#DIV/0!</v>
      </c>
      <c r="BJ111" s="345">
        <f t="shared" si="144"/>
        <v>0</v>
      </c>
      <c r="BK111" s="345" t="e">
        <f t="shared" si="121"/>
        <v>#DIV/0!</v>
      </c>
      <c r="BL111" s="345">
        <f t="shared" si="145"/>
        <v>0</v>
      </c>
      <c r="BM111" s="345" t="e">
        <f t="shared" si="122"/>
        <v>#DIV/0!</v>
      </c>
      <c r="BN111" s="345">
        <f t="shared" si="146"/>
        <v>0</v>
      </c>
      <c r="BO111" s="467"/>
    </row>
    <row r="112" spans="1:69" s="460" customFormat="1" ht="19.5">
      <c r="A112" s="358" t="s">
        <v>285</v>
      </c>
      <c r="B112" s="361" t="s">
        <v>182</v>
      </c>
      <c r="C112" s="358"/>
      <c r="D112" s="459"/>
      <c r="E112" s="459"/>
      <c r="F112" s="459"/>
      <c r="G112" s="506"/>
      <c r="H112" s="506"/>
      <c r="I112" s="506"/>
      <c r="J112" s="506"/>
      <c r="K112" s="506"/>
      <c r="L112" s="506"/>
      <c r="M112" s="506"/>
      <c r="N112" s="506"/>
      <c r="O112" s="506"/>
      <c r="P112" s="506"/>
      <c r="Q112" s="458"/>
      <c r="R112" s="436"/>
      <c r="S112" s="345" t="str">
        <f t="shared" si="123"/>
        <v xml:space="preserve"> </v>
      </c>
      <c r="T112" s="436"/>
      <c r="U112" s="345" t="str">
        <f t="shared" si="124"/>
        <v xml:space="preserve"> </v>
      </c>
      <c r="V112" s="436"/>
      <c r="W112" s="345" t="str">
        <f t="shared" si="125"/>
        <v xml:space="preserve"> </v>
      </c>
      <c r="X112" s="436"/>
      <c r="Y112" s="345" t="str">
        <f t="shared" si="126"/>
        <v xml:space="preserve"> </v>
      </c>
      <c r="Z112" s="436"/>
      <c r="AA112" s="345" t="str">
        <f t="shared" si="127"/>
        <v xml:space="preserve"> </v>
      </c>
      <c r="AB112" s="436"/>
      <c r="AC112" s="345" t="str">
        <f t="shared" si="128"/>
        <v xml:space="preserve"> </v>
      </c>
      <c r="AD112" s="436"/>
      <c r="AE112" s="345" t="str">
        <f t="shared" si="129"/>
        <v xml:space="preserve"> </v>
      </c>
      <c r="AF112" s="436"/>
      <c r="AG112" s="345" t="str">
        <f t="shared" si="130"/>
        <v xml:space="preserve"> </v>
      </c>
      <c r="AH112" s="436"/>
      <c r="AI112" s="345" t="str">
        <f t="shared" si="131"/>
        <v xml:space="preserve"> </v>
      </c>
      <c r="AJ112" s="436"/>
      <c r="AK112" s="345" t="str">
        <f t="shared" si="132"/>
        <v xml:space="preserve"> </v>
      </c>
      <c r="AL112" s="436"/>
      <c r="AM112" s="345" t="str">
        <f t="shared" si="133"/>
        <v xml:space="preserve"> </v>
      </c>
      <c r="AN112" s="436"/>
      <c r="AO112" s="345" t="str">
        <f t="shared" si="134"/>
        <v xml:space="preserve"> </v>
      </c>
      <c r="AP112" s="458"/>
      <c r="AQ112" s="345" t="str">
        <f t="shared" si="111"/>
        <v xml:space="preserve"> </v>
      </c>
      <c r="AR112" s="345" t="str">
        <f t="shared" si="135"/>
        <v xml:space="preserve"> </v>
      </c>
      <c r="AS112" s="345" t="str">
        <f t="shared" si="112"/>
        <v xml:space="preserve"> </v>
      </c>
      <c r="AT112" s="345" t="str">
        <f t="shared" si="136"/>
        <v xml:space="preserve"> </v>
      </c>
      <c r="AU112" s="345" t="str">
        <f t="shared" si="113"/>
        <v xml:space="preserve"> </v>
      </c>
      <c r="AV112" s="345" t="str">
        <f t="shared" si="137"/>
        <v xml:space="preserve"> </v>
      </c>
      <c r="AW112" s="345" t="str">
        <f t="shared" si="114"/>
        <v xml:space="preserve"> </v>
      </c>
      <c r="AX112" s="345" t="str">
        <f t="shared" si="138"/>
        <v xml:space="preserve"> </v>
      </c>
      <c r="AY112" s="345" t="str">
        <f t="shared" si="115"/>
        <v xml:space="preserve"> </v>
      </c>
      <c r="AZ112" s="345" t="str">
        <f t="shared" si="139"/>
        <v xml:space="preserve"> </v>
      </c>
      <c r="BA112" s="345" t="str">
        <f t="shared" si="116"/>
        <v xml:space="preserve"> </v>
      </c>
      <c r="BB112" s="345" t="str">
        <f t="shared" si="140"/>
        <v xml:space="preserve"> </v>
      </c>
      <c r="BC112" s="345" t="str">
        <f t="shared" si="117"/>
        <v xml:space="preserve"> </v>
      </c>
      <c r="BD112" s="345" t="str">
        <f t="shared" si="141"/>
        <v xml:space="preserve"> </v>
      </c>
      <c r="BE112" s="345" t="str">
        <f t="shared" si="118"/>
        <v xml:space="preserve"> </v>
      </c>
      <c r="BF112" s="345" t="str">
        <f t="shared" si="142"/>
        <v xml:space="preserve"> </v>
      </c>
      <c r="BG112" s="345" t="str">
        <f t="shared" si="119"/>
        <v xml:space="preserve"> </v>
      </c>
      <c r="BH112" s="345" t="str">
        <f t="shared" si="143"/>
        <v xml:space="preserve"> </v>
      </c>
      <c r="BI112" s="345" t="str">
        <f t="shared" si="120"/>
        <v xml:space="preserve"> </v>
      </c>
      <c r="BJ112" s="345" t="str">
        <f t="shared" si="144"/>
        <v xml:space="preserve"> </v>
      </c>
      <c r="BK112" s="345" t="str">
        <f t="shared" si="121"/>
        <v xml:space="preserve"> </v>
      </c>
      <c r="BL112" s="345" t="str">
        <f t="shared" si="145"/>
        <v xml:space="preserve"> </v>
      </c>
      <c r="BM112" s="345" t="str">
        <f t="shared" si="122"/>
        <v xml:space="preserve"> </v>
      </c>
      <c r="BN112" s="345" t="str">
        <f t="shared" si="146"/>
        <v xml:space="preserve"> </v>
      </c>
      <c r="BO112" s="459"/>
    </row>
    <row r="113" spans="1:71">
      <c r="A113" s="350"/>
      <c r="B113" s="556" t="s">
        <v>643</v>
      </c>
      <c r="C113" s="350" t="s">
        <v>29</v>
      </c>
      <c r="D113" s="468"/>
      <c r="E113" s="468"/>
      <c r="F113" s="468"/>
      <c r="G113" s="508"/>
      <c r="H113" s="508"/>
      <c r="I113" s="508"/>
      <c r="J113" s="508"/>
      <c r="K113" s="508"/>
      <c r="L113" s="508"/>
      <c r="M113" s="508"/>
      <c r="N113" s="508"/>
      <c r="O113" s="508"/>
      <c r="P113" s="508"/>
      <c r="Q113" s="468">
        <v>1020</v>
      </c>
      <c r="R113" s="341">
        <v>1020</v>
      </c>
      <c r="S113" s="339">
        <f t="shared" si="123"/>
        <v>1020</v>
      </c>
      <c r="T113" s="341"/>
      <c r="U113" s="339">
        <f t="shared" si="124"/>
        <v>1020</v>
      </c>
      <c r="V113" s="341"/>
      <c r="W113" s="345">
        <f t="shared" si="125"/>
        <v>1020</v>
      </c>
      <c r="X113" s="341"/>
      <c r="Y113" s="345">
        <f t="shared" si="126"/>
        <v>1020</v>
      </c>
      <c r="Z113" s="341"/>
      <c r="AA113" s="345">
        <f t="shared" si="127"/>
        <v>1020</v>
      </c>
      <c r="AB113" s="341"/>
      <c r="AC113" s="345">
        <f t="shared" si="128"/>
        <v>1020</v>
      </c>
      <c r="AD113" s="341"/>
      <c r="AE113" s="345">
        <f t="shared" si="129"/>
        <v>1020</v>
      </c>
      <c r="AF113" s="341"/>
      <c r="AG113" s="345">
        <f t="shared" si="130"/>
        <v>1020</v>
      </c>
      <c r="AH113" s="341"/>
      <c r="AI113" s="345">
        <f t="shared" si="131"/>
        <v>1020</v>
      </c>
      <c r="AJ113" s="341"/>
      <c r="AK113" s="345">
        <f t="shared" si="132"/>
        <v>1020</v>
      </c>
      <c r="AL113" s="341"/>
      <c r="AM113" s="345">
        <f t="shared" si="133"/>
        <v>1020</v>
      </c>
      <c r="AN113" s="341"/>
      <c r="AO113" s="345">
        <f t="shared" si="134"/>
        <v>1020</v>
      </c>
      <c r="AP113" s="468">
        <f>+W113</f>
        <v>1020</v>
      </c>
      <c r="AQ113" s="345" t="e">
        <f t="shared" si="111"/>
        <v>#DIV/0!</v>
      </c>
      <c r="AR113" s="345">
        <f t="shared" si="135"/>
        <v>1</v>
      </c>
      <c r="AS113" s="345" t="e">
        <f t="shared" si="112"/>
        <v>#DIV/0!</v>
      </c>
      <c r="AT113" s="345">
        <f t="shared" si="136"/>
        <v>0</v>
      </c>
      <c r="AU113" s="345" t="e">
        <f t="shared" si="113"/>
        <v>#DIV/0!</v>
      </c>
      <c r="AV113" s="345">
        <f t="shared" si="137"/>
        <v>0</v>
      </c>
      <c r="AW113" s="345" t="e">
        <f t="shared" si="114"/>
        <v>#DIV/0!</v>
      </c>
      <c r="AX113" s="345">
        <f t="shared" si="138"/>
        <v>0</v>
      </c>
      <c r="AY113" s="345" t="e">
        <f t="shared" si="115"/>
        <v>#DIV/0!</v>
      </c>
      <c r="AZ113" s="345">
        <f t="shared" si="139"/>
        <v>0</v>
      </c>
      <c r="BA113" s="345" t="e">
        <f t="shared" si="116"/>
        <v>#DIV/0!</v>
      </c>
      <c r="BB113" s="345">
        <f t="shared" si="140"/>
        <v>0</v>
      </c>
      <c r="BC113" s="345" t="e">
        <f t="shared" si="117"/>
        <v>#DIV/0!</v>
      </c>
      <c r="BD113" s="345">
        <f t="shared" si="141"/>
        <v>0</v>
      </c>
      <c r="BE113" s="345" t="e">
        <f t="shared" si="118"/>
        <v>#DIV/0!</v>
      </c>
      <c r="BF113" s="345">
        <f t="shared" si="142"/>
        <v>0</v>
      </c>
      <c r="BG113" s="345" t="e">
        <f t="shared" si="119"/>
        <v>#DIV/0!</v>
      </c>
      <c r="BH113" s="345">
        <f t="shared" si="143"/>
        <v>0</v>
      </c>
      <c r="BI113" s="345" t="e">
        <f t="shared" si="120"/>
        <v>#DIV/0!</v>
      </c>
      <c r="BJ113" s="345">
        <f t="shared" si="144"/>
        <v>0</v>
      </c>
      <c r="BK113" s="345" t="e">
        <f t="shared" si="121"/>
        <v>#DIV/0!</v>
      </c>
      <c r="BL113" s="345">
        <f t="shared" si="145"/>
        <v>0</v>
      </c>
      <c r="BM113" s="345" t="e">
        <f t="shared" si="122"/>
        <v>#DIV/0!</v>
      </c>
      <c r="BN113" s="345">
        <f t="shared" si="146"/>
        <v>0</v>
      </c>
      <c r="BO113" s="467"/>
    </row>
    <row r="114" spans="1:71">
      <c r="A114" s="350"/>
      <c r="B114" s="395" t="s">
        <v>653</v>
      </c>
      <c r="C114" s="350" t="s">
        <v>29</v>
      </c>
      <c r="D114" s="436"/>
      <c r="E114" s="436"/>
      <c r="F114" s="436"/>
      <c r="G114" s="509"/>
      <c r="H114" s="509"/>
      <c r="I114" s="509"/>
      <c r="J114" s="509"/>
      <c r="K114" s="509"/>
      <c r="L114" s="509"/>
      <c r="M114" s="509"/>
      <c r="N114" s="509"/>
      <c r="O114" s="509"/>
      <c r="P114" s="509"/>
      <c r="Q114" s="468"/>
      <c r="R114" s="341"/>
      <c r="S114" s="345">
        <f t="shared" si="123"/>
        <v>0</v>
      </c>
      <c r="T114" s="341"/>
      <c r="U114" s="345">
        <f t="shared" si="124"/>
        <v>0</v>
      </c>
      <c r="V114" s="341"/>
      <c r="W114" s="345">
        <f t="shared" si="125"/>
        <v>0</v>
      </c>
      <c r="X114" s="341"/>
      <c r="Y114" s="345">
        <f t="shared" si="126"/>
        <v>0</v>
      </c>
      <c r="Z114" s="341"/>
      <c r="AA114" s="345">
        <f t="shared" si="127"/>
        <v>0</v>
      </c>
      <c r="AB114" s="341"/>
      <c r="AC114" s="345">
        <f t="shared" si="128"/>
        <v>0</v>
      </c>
      <c r="AD114" s="341"/>
      <c r="AE114" s="345">
        <f t="shared" si="129"/>
        <v>0</v>
      </c>
      <c r="AF114" s="341"/>
      <c r="AG114" s="345">
        <f t="shared" si="130"/>
        <v>0</v>
      </c>
      <c r="AH114" s="341"/>
      <c r="AI114" s="345">
        <f t="shared" si="131"/>
        <v>0</v>
      </c>
      <c r="AJ114" s="341"/>
      <c r="AK114" s="345">
        <f t="shared" si="132"/>
        <v>0</v>
      </c>
      <c r="AL114" s="341"/>
      <c r="AM114" s="345">
        <f t="shared" si="133"/>
        <v>0</v>
      </c>
      <c r="AN114" s="341"/>
      <c r="AO114" s="345">
        <f t="shared" si="134"/>
        <v>0</v>
      </c>
      <c r="AP114" s="468"/>
      <c r="AQ114" s="345" t="e">
        <f t="shared" si="111"/>
        <v>#DIV/0!</v>
      </c>
      <c r="AR114" s="345" t="e">
        <f t="shared" si="135"/>
        <v>#DIV/0!</v>
      </c>
      <c r="AS114" s="345" t="e">
        <f t="shared" si="112"/>
        <v>#DIV/0!</v>
      </c>
      <c r="AT114" s="345" t="e">
        <f t="shared" si="136"/>
        <v>#DIV/0!</v>
      </c>
      <c r="AU114" s="345" t="e">
        <f t="shared" si="113"/>
        <v>#DIV/0!</v>
      </c>
      <c r="AV114" s="345" t="e">
        <f t="shared" si="137"/>
        <v>#DIV/0!</v>
      </c>
      <c r="AW114" s="345" t="e">
        <f t="shared" si="114"/>
        <v>#DIV/0!</v>
      </c>
      <c r="AX114" s="345" t="e">
        <f t="shared" si="138"/>
        <v>#DIV/0!</v>
      </c>
      <c r="AY114" s="345" t="e">
        <f t="shared" si="115"/>
        <v>#DIV/0!</v>
      </c>
      <c r="AZ114" s="345" t="e">
        <f t="shared" si="139"/>
        <v>#DIV/0!</v>
      </c>
      <c r="BA114" s="345" t="e">
        <f t="shared" si="116"/>
        <v>#DIV/0!</v>
      </c>
      <c r="BB114" s="345" t="e">
        <f t="shared" si="140"/>
        <v>#DIV/0!</v>
      </c>
      <c r="BC114" s="345" t="e">
        <f t="shared" si="117"/>
        <v>#DIV/0!</v>
      </c>
      <c r="BD114" s="345" t="e">
        <f t="shared" si="141"/>
        <v>#DIV/0!</v>
      </c>
      <c r="BE114" s="345" t="e">
        <f t="shared" si="118"/>
        <v>#DIV/0!</v>
      </c>
      <c r="BF114" s="345" t="e">
        <f t="shared" si="142"/>
        <v>#DIV/0!</v>
      </c>
      <c r="BG114" s="345" t="e">
        <f t="shared" si="119"/>
        <v>#DIV/0!</v>
      </c>
      <c r="BH114" s="345" t="e">
        <f t="shared" si="143"/>
        <v>#DIV/0!</v>
      </c>
      <c r="BI114" s="345" t="e">
        <f t="shared" si="120"/>
        <v>#DIV/0!</v>
      </c>
      <c r="BJ114" s="345" t="e">
        <f t="shared" si="144"/>
        <v>#DIV/0!</v>
      </c>
      <c r="BK114" s="345" t="e">
        <f t="shared" si="121"/>
        <v>#DIV/0!</v>
      </c>
      <c r="BL114" s="345" t="e">
        <f t="shared" si="145"/>
        <v>#DIV/0!</v>
      </c>
      <c r="BM114" s="345" t="e">
        <f t="shared" si="122"/>
        <v>#DIV/0!</v>
      </c>
      <c r="BN114" s="345" t="e">
        <f t="shared" si="146"/>
        <v>#DIV/0!</v>
      </c>
      <c r="BO114" s="467"/>
      <c r="BQ114" s="387"/>
    </row>
    <row r="115" spans="1:71" s="367" customFormat="1">
      <c r="A115" s="466" t="s">
        <v>88</v>
      </c>
      <c r="B115" s="527" t="s">
        <v>951</v>
      </c>
      <c r="C115" s="466"/>
      <c r="D115" s="455"/>
      <c r="E115" s="455"/>
      <c r="F115" s="455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3"/>
      <c r="R115" s="372"/>
      <c r="S115" s="371"/>
      <c r="T115" s="372"/>
      <c r="U115" s="371"/>
      <c r="V115" s="372"/>
      <c r="W115" s="371"/>
      <c r="X115" s="372"/>
      <c r="Y115" s="371"/>
      <c r="Z115" s="372"/>
      <c r="AA115" s="371"/>
      <c r="AB115" s="372"/>
      <c r="AC115" s="371"/>
      <c r="AD115" s="372"/>
      <c r="AE115" s="371"/>
      <c r="AF115" s="372"/>
      <c r="AG115" s="371"/>
      <c r="AH115" s="372"/>
      <c r="AI115" s="371"/>
      <c r="AJ115" s="372"/>
      <c r="AK115" s="371"/>
      <c r="AL115" s="372"/>
      <c r="AM115" s="371"/>
      <c r="AN115" s="372"/>
      <c r="AO115" s="371"/>
      <c r="AP115" s="343"/>
      <c r="AQ115" s="371" t="str">
        <f t="shared" si="111"/>
        <v xml:space="preserve"> </v>
      </c>
      <c r="AR115" s="371"/>
      <c r="AS115" s="371" t="str">
        <f t="shared" si="112"/>
        <v xml:space="preserve"> </v>
      </c>
      <c r="AT115" s="371"/>
      <c r="AU115" s="371" t="str">
        <f t="shared" si="113"/>
        <v xml:space="preserve"> </v>
      </c>
      <c r="AV115" s="371"/>
      <c r="AW115" s="371" t="str">
        <f t="shared" si="114"/>
        <v xml:space="preserve"> </v>
      </c>
      <c r="AX115" s="371"/>
      <c r="AY115" s="371" t="str">
        <f t="shared" si="115"/>
        <v xml:space="preserve"> </v>
      </c>
      <c r="AZ115" s="371"/>
      <c r="BA115" s="371" t="str">
        <f t="shared" si="116"/>
        <v xml:space="preserve"> </v>
      </c>
      <c r="BB115" s="371"/>
      <c r="BC115" s="371" t="str">
        <f t="shared" si="117"/>
        <v xml:space="preserve"> </v>
      </c>
      <c r="BD115" s="371"/>
      <c r="BE115" s="371" t="str">
        <f t="shared" si="118"/>
        <v xml:space="preserve"> </v>
      </c>
      <c r="BF115" s="371"/>
      <c r="BG115" s="371" t="str">
        <f t="shared" si="119"/>
        <v xml:space="preserve"> </v>
      </c>
      <c r="BH115" s="371"/>
      <c r="BI115" s="371" t="str">
        <f t="shared" si="120"/>
        <v xml:space="preserve"> </v>
      </c>
      <c r="BJ115" s="371"/>
      <c r="BK115" s="371" t="str">
        <f t="shared" si="121"/>
        <v xml:space="preserve"> </v>
      </c>
      <c r="BL115" s="371"/>
      <c r="BM115" s="371" t="str">
        <f t="shared" si="122"/>
        <v xml:space="preserve"> </v>
      </c>
      <c r="BN115" s="371"/>
      <c r="BO115" s="340"/>
    </row>
    <row r="116" spans="1:71" s="456" customFormat="1">
      <c r="A116" s="466">
        <v>1</v>
      </c>
      <c r="B116" s="362" t="s">
        <v>642</v>
      </c>
      <c r="C116" s="466"/>
      <c r="D116" s="455"/>
      <c r="E116" s="455"/>
      <c r="F116" s="455"/>
      <c r="G116" s="340"/>
      <c r="H116" s="340"/>
      <c r="I116" s="340"/>
      <c r="J116" s="340"/>
      <c r="K116" s="340"/>
      <c r="L116" s="340"/>
      <c r="M116" s="340"/>
      <c r="N116" s="340"/>
      <c r="O116" s="340"/>
      <c r="P116" s="340"/>
      <c r="Q116" s="454"/>
      <c r="R116" s="342"/>
      <c r="S116" s="345" t="str">
        <f t="shared" ref="S116:S133" si="147">IF(LEN(C116)=0," ",R116)</f>
        <v xml:space="preserve"> </v>
      </c>
      <c r="T116" s="342"/>
      <c r="U116" s="345" t="str">
        <f t="shared" ref="U116:U133" si="148">IF(LEN(C116)=0," ",S116+T116)</f>
        <v xml:space="preserve"> </v>
      </c>
      <c r="V116" s="342"/>
      <c r="W116" s="345" t="str">
        <f t="shared" ref="W116:W133" si="149">IF(LEN($C116)=0," ",U116+V116)</f>
        <v xml:space="preserve"> </v>
      </c>
      <c r="X116" s="342"/>
      <c r="Y116" s="345" t="str">
        <f t="shared" ref="Y116:Y133" si="150">IF(LEN($C116)=0," ",W116+X116)</f>
        <v xml:space="preserve"> </v>
      </c>
      <c r="Z116" s="342"/>
      <c r="AA116" s="345" t="str">
        <f t="shared" ref="AA116:AA133" si="151">IF(LEN($C116)=0," ",Y116+Z116)</f>
        <v xml:space="preserve"> </v>
      </c>
      <c r="AB116" s="342"/>
      <c r="AC116" s="345" t="str">
        <f t="shared" ref="AC116:AC133" si="152">IF(LEN($C116)=0," ",AA116+AB116)</f>
        <v xml:space="preserve"> </v>
      </c>
      <c r="AD116" s="342"/>
      <c r="AE116" s="345" t="str">
        <f t="shared" ref="AE116:AE133" si="153">IF(LEN($C116)=0," ",AC116+AD116)</f>
        <v xml:space="preserve"> </v>
      </c>
      <c r="AF116" s="342"/>
      <c r="AG116" s="345" t="str">
        <f t="shared" ref="AG116:AG133" si="154">IF(LEN($C116)=0," ",AE116+AF116)</f>
        <v xml:space="preserve"> </v>
      </c>
      <c r="AH116" s="342"/>
      <c r="AI116" s="345" t="str">
        <f t="shared" ref="AI116:AI133" si="155">IF(LEN($C116)=0," ",AG116+AH116)</f>
        <v xml:space="preserve"> </v>
      </c>
      <c r="AJ116" s="342"/>
      <c r="AK116" s="345" t="str">
        <f t="shared" ref="AK116:AK133" si="156">IF(LEN($C116)=0," ",AI116+AJ116)</f>
        <v xml:space="preserve"> </v>
      </c>
      <c r="AL116" s="342"/>
      <c r="AM116" s="345" t="str">
        <f t="shared" ref="AM116:AM133" si="157">IF(LEN($C116)=0," ",AK116+AL116)</f>
        <v xml:space="preserve"> </v>
      </c>
      <c r="AN116" s="342"/>
      <c r="AO116" s="345" t="str">
        <f t="shared" ref="AO116:AO133" si="158">IF(LEN($C116)=0," ",AM116+AN116)</f>
        <v xml:space="preserve"> </v>
      </c>
      <c r="AP116" s="454"/>
      <c r="AQ116" s="345" t="str">
        <f t="shared" si="111"/>
        <v xml:space="preserve"> </v>
      </c>
      <c r="AR116" s="345" t="str">
        <f t="shared" ref="AR116:AR133" si="159">IF(LEN($C116)=0," ",R116/$Q116)</f>
        <v xml:space="preserve"> </v>
      </c>
      <c r="AS116" s="345" t="str">
        <f t="shared" si="112"/>
        <v xml:space="preserve"> </v>
      </c>
      <c r="AT116" s="345" t="str">
        <f t="shared" ref="AT116:AT133" si="160">IF(LEN($C116)=0," ",T116/$Q116)</f>
        <v xml:space="preserve"> </v>
      </c>
      <c r="AU116" s="345" t="str">
        <f t="shared" si="113"/>
        <v xml:space="preserve"> </v>
      </c>
      <c r="AV116" s="345" t="str">
        <f t="shared" ref="AV116:AV133" si="161">IF(LEN($C116)=0," ",V116/$Q116)</f>
        <v xml:space="preserve"> </v>
      </c>
      <c r="AW116" s="345" t="str">
        <f t="shared" si="114"/>
        <v xml:space="preserve"> </v>
      </c>
      <c r="AX116" s="345" t="str">
        <f t="shared" ref="AX116:AX133" si="162">IF(LEN($C116)=0," ",X116/$Q116)</f>
        <v xml:space="preserve"> </v>
      </c>
      <c r="AY116" s="345" t="str">
        <f t="shared" si="115"/>
        <v xml:space="preserve"> </v>
      </c>
      <c r="AZ116" s="345" t="str">
        <f t="shared" ref="AZ116:AZ133" si="163">IF(LEN($C116)=0," ",Z116/$Q116)</f>
        <v xml:space="preserve"> </v>
      </c>
      <c r="BA116" s="345" t="str">
        <f t="shared" si="116"/>
        <v xml:space="preserve"> </v>
      </c>
      <c r="BB116" s="345" t="str">
        <f t="shared" ref="BB116:BB133" si="164">IF(LEN($C116)=0," ",AB116/$Q116)</f>
        <v xml:space="preserve"> </v>
      </c>
      <c r="BC116" s="345" t="str">
        <f t="shared" si="117"/>
        <v xml:space="preserve"> </v>
      </c>
      <c r="BD116" s="345" t="str">
        <f t="shared" ref="BD116:BD133" si="165">IF(LEN($C116)=0," ",AD116/$Q116)</f>
        <v xml:space="preserve"> </v>
      </c>
      <c r="BE116" s="345" t="str">
        <f t="shared" si="118"/>
        <v xml:space="preserve"> </v>
      </c>
      <c r="BF116" s="345" t="str">
        <f t="shared" ref="BF116:BF133" si="166">IF(LEN($C116)=0," ",AF116/$Q116)</f>
        <v xml:space="preserve"> </v>
      </c>
      <c r="BG116" s="345" t="str">
        <f t="shared" si="119"/>
        <v xml:space="preserve"> </v>
      </c>
      <c r="BH116" s="345" t="str">
        <f t="shared" ref="BH116:BH133" si="167">IF(LEN($C116)=0," ",AH116/$Q116)</f>
        <v xml:space="preserve"> </v>
      </c>
      <c r="BI116" s="345" t="str">
        <f t="shared" si="120"/>
        <v xml:space="preserve"> </v>
      </c>
      <c r="BJ116" s="345" t="str">
        <f t="shared" ref="BJ116:BJ133" si="168">IF(LEN($C116)=0," ",AJ116/$Q116)</f>
        <v xml:space="preserve"> </v>
      </c>
      <c r="BK116" s="345" t="str">
        <f t="shared" si="121"/>
        <v xml:space="preserve"> </v>
      </c>
      <c r="BL116" s="345" t="str">
        <f t="shared" ref="BL116:BL133" si="169">IF(LEN($C116)=0," ",AL116/$Q116)</f>
        <v xml:space="preserve"> </v>
      </c>
      <c r="BM116" s="345" t="str">
        <f t="shared" si="122"/>
        <v xml:space="preserve"> </v>
      </c>
      <c r="BN116" s="345" t="str">
        <f t="shared" ref="BN116:BN133" si="170">IF(LEN($C116)=0," ",AN116/$Q116)</f>
        <v xml:space="preserve"> </v>
      </c>
      <c r="BO116" s="455"/>
      <c r="BQ116" s="444"/>
      <c r="BR116" s="444"/>
      <c r="BS116" s="444"/>
    </row>
    <row r="117" spans="1:71" s="460" customFormat="1" ht="19.5">
      <c r="A117" s="357"/>
      <c r="B117" s="395" t="s">
        <v>643</v>
      </c>
      <c r="C117" s="360" t="s">
        <v>29</v>
      </c>
      <c r="D117" s="459">
        <v>25</v>
      </c>
      <c r="E117" s="459"/>
      <c r="F117" s="459"/>
      <c r="G117" s="506"/>
      <c r="H117" s="506"/>
      <c r="I117" s="506"/>
      <c r="J117" s="506"/>
      <c r="K117" s="506"/>
      <c r="L117" s="506"/>
      <c r="M117" s="506"/>
      <c r="N117" s="506"/>
      <c r="O117" s="506"/>
      <c r="P117" s="506"/>
      <c r="Q117" s="458">
        <v>113</v>
      </c>
      <c r="R117" s="436"/>
      <c r="S117" s="345">
        <f t="shared" si="147"/>
        <v>0</v>
      </c>
      <c r="T117" s="436"/>
      <c r="U117" s="345">
        <f t="shared" si="148"/>
        <v>0</v>
      </c>
      <c r="V117" s="436"/>
      <c r="W117" s="345">
        <f t="shared" si="149"/>
        <v>0</v>
      </c>
      <c r="X117" s="436"/>
      <c r="Y117" s="345">
        <f t="shared" si="150"/>
        <v>0</v>
      </c>
      <c r="Z117" s="436"/>
      <c r="AA117" s="345">
        <f t="shared" si="151"/>
        <v>0</v>
      </c>
      <c r="AB117" s="436">
        <v>106.5</v>
      </c>
      <c r="AC117" s="345">
        <f t="shared" si="152"/>
        <v>106.5</v>
      </c>
      <c r="AD117" s="436"/>
      <c r="AE117" s="345">
        <f t="shared" si="153"/>
        <v>106.5</v>
      </c>
      <c r="AF117" s="436"/>
      <c r="AG117" s="345">
        <f t="shared" si="154"/>
        <v>106.5</v>
      </c>
      <c r="AH117" s="436"/>
      <c r="AI117" s="345">
        <f t="shared" si="155"/>
        <v>106.5</v>
      </c>
      <c r="AJ117" s="436"/>
      <c r="AK117" s="345">
        <f t="shared" si="156"/>
        <v>106.5</v>
      </c>
      <c r="AL117" s="436"/>
      <c r="AM117" s="345">
        <f t="shared" si="157"/>
        <v>106.5</v>
      </c>
      <c r="AN117" s="436"/>
      <c r="AO117" s="345">
        <f t="shared" si="158"/>
        <v>106.5</v>
      </c>
      <c r="AP117" s="458"/>
      <c r="AQ117" s="345">
        <f t="shared" si="111"/>
        <v>0</v>
      </c>
      <c r="AR117" s="345">
        <f t="shared" si="159"/>
        <v>0</v>
      </c>
      <c r="AS117" s="345" t="e">
        <f t="shared" si="112"/>
        <v>#DIV/0!</v>
      </c>
      <c r="AT117" s="345">
        <f t="shared" si="160"/>
        <v>0</v>
      </c>
      <c r="AU117" s="345" t="e">
        <f t="shared" si="113"/>
        <v>#DIV/0!</v>
      </c>
      <c r="AV117" s="345">
        <f t="shared" si="161"/>
        <v>0</v>
      </c>
      <c r="AW117" s="345" t="e">
        <f t="shared" si="114"/>
        <v>#DIV/0!</v>
      </c>
      <c r="AX117" s="345">
        <f t="shared" si="162"/>
        <v>0</v>
      </c>
      <c r="AY117" s="345" t="e">
        <f t="shared" si="115"/>
        <v>#DIV/0!</v>
      </c>
      <c r="AZ117" s="345">
        <f t="shared" si="163"/>
        <v>0</v>
      </c>
      <c r="BA117" s="345" t="e">
        <f t="shared" si="116"/>
        <v>#DIV/0!</v>
      </c>
      <c r="BB117" s="345">
        <f t="shared" si="164"/>
        <v>0.94247787610619471</v>
      </c>
      <c r="BC117" s="345" t="e">
        <f t="shared" si="117"/>
        <v>#DIV/0!</v>
      </c>
      <c r="BD117" s="345">
        <f t="shared" si="165"/>
        <v>0</v>
      </c>
      <c r="BE117" s="345" t="e">
        <f t="shared" si="118"/>
        <v>#DIV/0!</v>
      </c>
      <c r="BF117" s="345">
        <f t="shared" si="166"/>
        <v>0</v>
      </c>
      <c r="BG117" s="345" t="e">
        <f t="shared" si="119"/>
        <v>#DIV/0!</v>
      </c>
      <c r="BH117" s="345">
        <f t="shared" si="167"/>
        <v>0</v>
      </c>
      <c r="BI117" s="345" t="e">
        <f t="shared" si="120"/>
        <v>#DIV/0!</v>
      </c>
      <c r="BJ117" s="345">
        <f t="shared" si="168"/>
        <v>0</v>
      </c>
      <c r="BK117" s="345" t="e">
        <f t="shared" si="121"/>
        <v>#DIV/0!</v>
      </c>
      <c r="BL117" s="345">
        <f t="shared" si="169"/>
        <v>0</v>
      </c>
      <c r="BM117" s="345" t="e">
        <f t="shared" si="122"/>
        <v>#DIV/0!</v>
      </c>
      <c r="BN117" s="345">
        <f t="shared" si="170"/>
        <v>0</v>
      </c>
      <c r="BO117" s="459"/>
      <c r="BQ117" s="445"/>
      <c r="BR117" s="445"/>
      <c r="BS117" s="445"/>
    </row>
    <row r="118" spans="1:71" s="460" customFormat="1">
      <c r="A118" s="354"/>
      <c r="B118" s="395" t="s">
        <v>644</v>
      </c>
      <c r="C118" s="354" t="s">
        <v>684</v>
      </c>
      <c r="D118" s="459"/>
      <c r="E118" s="459"/>
      <c r="F118" s="459"/>
      <c r="G118" s="506"/>
      <c r="H118" s="506"/>
      <c r="I118" s="506"/>
      <c r="J118" s="506"/>
      <c r="K118" s="506"/>
      <c r="L118" s="506"/>
      <c r="M118" s="506"/>
      <c r="N118" s="506"/>
      <c r="O118" s="506"/>
      <c r="P118" s="506"/>
      <c r="Q118" s="458">
        <v>145.58000000000001</v>
      </c>
      <c r="R118" s="436"/>
      <c r="S118" s="345">
        <f t="shared" si="147"/>
        <v>0</v>
      </c>
      <c r="T118" s="436"/>
      <c r="U118" s="345">
        <f t="shared" si="148"/>
        <v>0</v>
      </c>
      <c r="V118" s="436"/>
      <c r="W118" s="345">
        <f t="shared" si="149"/>
        <v>0</v>
      </c>
      <c r="X118" s="436"/>
      <c r="Y118" s="345">
        <f t="shared" si="150"/>
        <v>0</v>
      </c>
      <c r="Z118" s="436"/>
      <c r="AA118" s="345">
        <f t="shared" si="151"/>
        <v>0</v>
      </c>
      <c r="AB118" s="436"/>
      <c r="AC118" s="345">
        <f t="shared" si="152"/>
        <v>0</v>
      </c>
      <c r="AD118" s="436"/>
      <c r="AE118" s="345">
        <f t="shared" si="153"/>
        <v>0</v>
      </c>
      <c r="AF118" s="436"/>
      <c r="AG118" s="345">
        <f t="shared" si="154"/>
        <v>0</v>
      </c>
      <c r="AH118" s="436"/>
      <c r="AI118" s="345">
        <f t="shared" si="155"/>
        <v>0</v>
      </c>
      <c r="AJ118" s="436"/>
      <c r="AK118" s="345">
        <f t="shared" si="156"/>
        <v>0</v>
      </c>
      <c r="AL118" s="436"/>
      <c r="AM118" s="345">
        <f t="shared" si="157"/>
        <v>0</v>
      </c>
      <c r="AN118" s="436"/>
      <c r="AO118" s="345">
        <f t="shared" si="158"/>
        <v>0</v>
      </c>
      <c r="AP118" s="458"/>
      <c r="AQ118" s="345" t="e">
        <f t="shared" si="111"/>
        <v>#DIV/0!</v>
      </c>
      <c r="AR118" s="345">
        <f t="shared" si="159"/>
        <v>0</v>
      </c>
      <c r="AS118" s="345" t="e">
        <f t="shared" si="112"/>
        <v>#DIV/0!</v>
      </c>
      <c r="AT118" s="345">
        <f t="shared" si="160"/>
        <v>0</v>
      </c>
      <c r="AU118" s="345" t="e">
        <f t="shared" si="113"/>
        <v>#DIV/0!</v>
      </c>
      <c r="AV118" s="345">
        <f t="shared" si="161"/>
        <v>0</v>
      </c>
      <c r="AW118" s="345" t="e">
        <f t="shared" si="114"/>
        <v>#DIV/0!</v>
      </c>
      <c r="AX118" s="345">
        <f t="shared" si="162"/>
        <v>0</v>
      </c>
      <c r="AY118" s="345" t="e">
        <f t="shared" si="115"/>
        <v>#DIV/0!</v>
      </c>
      <c r="AZ118" s="345">
        <f t="shared" si="163"/>
        <v>0</v>
      </c>
      <c r="BA118" s="345" t="e">
        <f t="shared" si="116"/>
        <v>#DIV/0!</v>
      </c>
      <c r="BB118" s="345">
        <f t="shared" si="164"/>
        <v>0</v>
      </c>
      <c r="BC118" s="345" t="e">
        <f t="shared" si="117"/>
        <v>#DIV/0!</v>
      </c>
      <c r="BD118" s="345">
        <f t="shared" si="165"/>
        <v>0</v>
      </c>
      <c r="BE118" s="345" t="e">
        <f t="shared" si="118"/>
        <v>#DIV/0!</v>
      </c>
      <c r="BF118" s="345">
        <f t="shared" si="166"/>
        <v>0</v>
      </c>
      <c r="BG118" s="345" t="e">
        <f t="shared" si="119"/>
        <v>#DIV/0!</v>
      </c>
      <c r="BH118" s="345">
        <f t="shared" si="167"/>
        <v>0</v>
      </c>
      <c r="BI118" s="345" t="e">
        <f t="shared" si="120"/>
        <v>#DIV/0!</v>
      </c>
      <c r="BJ118" s="345">
        <f t="shared" si="168"/>
        <v>0</v>
      </c>
      <c r="BK118" s="345" t="e">
        <f t="shared" si="121"/>
        <v>#DIV/0!</v>
      </c>
      <c r="BL118" s="345">
        <f t="shared" si="169"/>
        <v>0</v>
      </c>
      <c r="BM118" s="345" t="e">
        <f t="shared" si="122"/>
        <v>#DIV/0!</v>
      </c>
      <c r="BN118" s="345">
        <f t="shared" si="170"/>
        <v>0</v>
      </c>
      <c r="BO118" s="459"/>
      <c r="BQ118" s="445"/>
    </row>
    <row r="119" spans="1:71" s="460" customFormat="1">
      <c r="A119" s="354"/>
      <c r="B119" s="395" t="s">
        <v>645</v>
      </c>
      <c r="C119" s="354" t="s">
        <v>157</v>
      </c>
      <c r="D119" s="459"/>
      <c r="E119" s="459"/>
      <c r="F119" s="459"/>
      <c r="G119" s="506"/>
      <c r="H119" s="506"/>
      <c r="I119" s="506"/>
      <c r="J119" s="506"/>
      <c r="K119" s="506"/>
      <c r="L119" s="506"/>
      <c r="M119" s="506"/>
      <c r="N119" s="506"/>
      <c r="O119" s="506"/>
      <c r="P119" s="506"/>
      <c r="Q119" s="458">
        <f>+Q118*Q117/10</f>
        <v>1645.0540000000001</v>
      </c>
      <c r="R119" s="436"/>
      <c r="S119" s="345">
        <f t="shared" si="147"/>
        <v>0</v>
      </c>
      <c r="T119" s="436"/>
      <c r="U119" s="345">
        <f t="shared" si="148"/>
        <v>0</v>
      </c>
      <c r="V119" s="436"/>
      <c r="W119" s="345">
        <f t="shared" si="149"/>
        <v>0</v>
      </c>
      <c r="X119" s="436"/>
      <c r="Y119" s="345">
        <f t="shared" si="150"/>
        <v>0</v>
      </c>
      <c r="Z119" s="436"/>
      <c r="AA119" s="345">
        <f t="shared" si="151"/>
        <v>0</v>
      </c>
      <c r="AB119" s="436"/>
      <c r="AC119" s="345">
        <f t="shared" si="152"/>
        <v>0</v>
      </c>
      <c r="AD119" s="436"/>
      <c r="AE119" s="345">
        <f t="shared" si="153"/>
        <v>0</v>
      </c>
      <c r="AF119" s="436"/>
      <c r="AG119" s="345">
        <f t="shared" si="154"/>
        <v>0</v>
      </c>
      <c r="AH119" s="436"/>
      <c r="AI119" s="345">
        <f t="shared" si="155"/>
        <v>0</v>
      </c>
      <c r="AJ119" s="436"/>
      <c r="AK119" s="345">
        <f t="shared" si="156"/>
        <v>0</v>
      </c>
      <c r="AL119" s="436"/>
      <c r="AM119" s="345">
        <f t="shared" si="157"/>
        <v>0</v>
      </c>
      <c r="AN119" s="436"/>
      <c r="AO119" s="345">
        <f t="shared" si="158"/>
        <v>0</v>
      </c>
      <c r="AP119" s="458"/>
      <c r="AQ119" s="345" t="e">
        <f t="shared" si="111"/>
        <v>#DIV/0!</v>
      </c>
      <c r="AR119" s="345">
        <f t="shared" si="159"/>
        <v>0</v>
      </c>
      <c r="AS119" s="345" t="e">
        <f t="shared" si="112"/>
        <v>#DIV/0!</v>
      </c>
      <c r="AT119" s="345">
        <f t="shared" si="160"/>
        <v>0</v>
      </c>
      <c r="AU119" s="345" t="e">
        <f t="shared" si="113"/>
        <v>#DIV/0!</v>
      </c>
      <c r="AV119" s="345">
        <f t="shared" si="161"/>
        <v>0</v>
      </c>
      <c r="AW119" s="345" t="e">
        <f t="shared" si="114"/>
        <v>#DIV/0!</v>
      </c>
      <c r="AX119" s="345">
        <f t="shared" si="162"/>
        <v>0</v>
      </c>
      <c r="AY119" s="345" t="e">
        <f t="shared" si="115"/>
        <v>#DIV/0!</v>
      </c>
      <c r="AZ119" s="345">
        <f t="shared" si="163"/>
        <v>0</v>
      </c>
      <c r="BA119" s="345" t="e">
        <f t="shared" si="116"/>
        <v>#DIV/0!</v>
      </c>
      <c r="BB119" s="345">
        <f t="shared" si="164"/>
        <v>0</v>
      </c>
      <c r="BC119" s="345" t="e">
        <f t="shared" si="117"/>
        <v>#DIV/0!</v>
      </c>
      <c r="BD119" s="345">
        <f t="shared" si="165"/>
        <v>0</v>
      </c>
      <c r="BE119" s="345" t="e">
        <f t="shared" si="118"/>
        <v>#DIV/0!</v>
      </c>
      <c r="BF119" s="345">
        <f t="shared" si="166"/>
        <v>0</v>
      </c>
      <c r="BG119" s="345" t="e">
        <f t="shared" si="119"/>
        <v>#DIV/0!</v>
      </c>
      <c r="BH119" s="345">
        <f t="shared" si="167"/>
        <v>0</v>
      </c>
      <c r="BI119" s="345" t="e">
        <f t="shared" si="120"/>
        <v>#DIV/0!</v>
      </c>
      <c r="BJ119" s="345">
        <f t="shared" si="168"/>
        <v>0</v>
      </c>
      <c r="BK119" s="345" t="e">
        <f t="shared" si="121"/>
        <v>#DIV/0!</v>
      </c>
      <c r="BL119" s="345">
        <f t="shared" si="169"/>
        <v>0</v>
      </c>
      <c r="BM119" s="345" t="e">
        <f t="shared" si="122"/>
        <v>#DIV/0!</v>
      </c>
      <c r="BN119" s="345">
        <f t="shared" si="170"/>
        <v>0</v>
      </c>
      <c r="BO119" s="459"/>
      <c r="BQ119" s="445"/>
    </row>
    <row r="120" spans="1:71" s="456" customFormat="1">
      <c r="A120" s="348">
        <v>2</v>
      </c>
      <c r="B120" s="362" t="s">
        <v>641</v>
      </c>
      <c r="C120" s="348"/>
      <c r="D120" s="455"/>
      <c r="E120" s="455"/>
      <c r="F120" s="455"/>
      <c r="G120" s="340"/>
      <c r="H120" s="340"/>
      <c r="I120" s="340"/>
      <c r="J120" s="340"/>
      <c r="K120" s="340"/>
      <c r="L120" s="340"/>
      <c r="M120" s="340"/>
      <c r="N120" s="340"/>
      <c r="O120" s="340"/>
      <c r="P120" s="340"/>
      <c r="Q120" s="454"/>
      <c r="R120" s="342"/>
      <c r="S120" s="345" t="str">
        <f t="shared" si="147"/>
        <v xml:space="preserve"> </v>
      </c>
      <c r="T120" s="342"/>
      <c r="U120" s="345" t="str">
        <f t="shared" si="148"/>
        <v xml:space="preserve"> </v>
      </c>
      <c r="V120" s="342"/>
      <c r="W120" s="345" t="str">
        <f t="shared" si="149"/>
        <v xml:space="preserve"> </v>
      </c>
      <c r="X120" s="342"/>
      <c r="Y120" s="345" t="str">
        <f t="shared" si="150"/>
        <v xml:space="preserve"> </v>
      </c>
      <c r="Z120" s="342"/>
      <c r="AA120" s="345" t="str">
        <f t="shared" si="151"/>
        <v xml:space="preserve"> </v>
      </c>
      <c r="AB120" s="342"/>
      <c r="AC120" s="345" t="str">
        <f t="shared" si="152"/>
        <v xml:space="preserve"> </v>
      </c>
      <c r="AD120" s="342"/>
      <c r="AE120" s="345" t="str">
        <f t="shared" si="153"/>
        <v xml:space="preserve"> </v>
      </c>
      <c r="AF120" s="342"/>
      <c r="AG120" s="345" t="str">
        <f t="shared" si="154"/>
        <v xml:space="preserve"> </v>
      </c>
      <c r="AH120" s="342"/>
      <c r="AI120" s="345" t="str">
        <f t="shared" si="155"/>
        <v xml:space="preserve"> </v>
      </c>
      <c r="AJ120" s="342"/>
      <c r="AK120" s="345" t="str">
        <f t="shared" si="156"/>
        <v xml:space="preserve"> </v>
      </c>
      <c r="AL120" s="342"/>
      <c r="AM120" s="345" t="str">
        <f t="shared" si="157"/>
        <v xml:space="preserve"> </v>
      </c>
      <c r="AN120" s="342"/>
      <c r="AO120" s="345" t="str">
        <f t="shared" si="158"/>
        <v xml:space="preserve"> </v>
      </c>
      <c r="AP120" s="454"/>
      <c r="AQ120" s="345" t="str">
        <f t="shared" si="111"/>
        <v xml:space="preserve"> </v>
      </c>
      <c r="AR120" s="345" t="str">
        <f t="shared" si="159"/>
        <v xml:space="preserve"> </v>
      </c>
      <c r="AS120" s="345" t="str">
        <f t="shared" si="112"/>
        <v xml:space="preserve"> </v>
      </c>
      <c r="AT120" s="345" t="str">
        <f t="shared" si="160"/>
        <v xml:space="preserve"> </v>
      </c>
      <c r="AU120" s="345" t="str">
        <f t="shared" si="113"/>
        <v xml:space="preserve"> </v>
      </c>
      <c r="AV120" s="345" t="str">
        <f t="shared" si="161"/>
        <v xml:space="preserve"> </v>
      </c>
      <c r="AW120" s="345" t="str">
        <f t="shared" si="114"/>
        <v xml:space="preserve"> </v>
      </c>
      <c r="AX120" s="345" t="str">
        <f t="shared" si="162"/>
        <v xml:space="preserve"> </v>
      </c>
      <c r="AY120" s="345" t="str">
        <f t="shared" si="115"/>
        <v xml:space="preserve"> </v>
      </c>
      <c r="AZ120" s="345" t="str">
        <f t="shared" si="163"/>
        <v xml:space="preserve"> </v>
      </c>
      <c r="BA120" s="345" t="str">
        <f t="shared" si="116"/>
        <v xml:space="preserve"> </v>
      </c>
      <c r="BB120" s="345" t="str">
        <f t="shared" si="164"/>
        <v xml:space="preserve"> </v>
      </c>
      <c r="BC120" s="345" t="str">
        <f t="shared" si="117"/>
        <v xml:space="preserve"> </v>
      </c>
      <c r="BD120" s="345" t="str">
        <f t="shared" si="165"/>
        <v xml:space="preserve"> </v>
      </c>
      <c r="BE120" s="345" t="str">
        <f t="shared" si="118"/>
        <v xml:space="preserve"> </v>
      </c>
      <c r="BF120" s="345" t="str">
        <f t="shared" si="166"/>
        <v xml:space="preserve"> </v>
      </c>
      <c r="BG120" s="345" t="str">
        <f t="shared" si="119"/>
        <v xml:space="preserve"> </v>
      </c>
      <c r="BH120" s="345" t="str">
        <f t="shared" si="167"/>
        <v xml:space="preserve"> </v>
      </c>
      <c r="BI120" s="345" t="str">
        <f t="shared" si="120"/>
        <v xml:space="preserve"> </v>
      </c>
      <c r="BJ120" s="345" t="str">
        <f t="shared" si="168"/>
        <v xml:space="preserve"> </v>
      </c>
      <c r="BK120" s="345" t="str">
        <f t="shared" si="121"/>
        <v xml:space="preserve"> </v>
      </c>
      <c r="BL120" s="345" t="str">
        <f t="shared" si="169"/>
        <v xml:space="preserve"> </v>
      </c>
      <c r="BM120" s="345" t="str">
        <f t="shared" si="122"/>
        <v xml:space="preserve"> </v>
      </c>
      <c r="BN120" s="345" t="str">
        <f t="shared" si="170"/>
        <v xml:space="preserve"> </v>
      </c>
      <c r="BO120" s="455"/>
      <c r="BQ120" s="444"/>
      <c r="BR120" s="444"/>
      <c r="BS120" s="444"/>
    </row>
    <row r="121" spans="1:71" s="460" customFormat="1" ht="19.5">
      <c r="A121" s="407"/>
      <c r="B121" s="395" t="s">
        <v>643</v>
      </c>
      <c r="C121" s="409" t="s">
        <v>29</v>
      </c>
      <c r="D121" s="459"/>
      <c r="E121" s="459"/>
      <c r="F121" s="459"/>
      <c r="G121" s="506"/>
      <c r="H121" s="506"/>
      <c r="I121" s="506"/>
      <c r="J121" s="506"/>
      <c r="K121" s="506"/>
      <c r="L121" s="506"/>
      <c r="M121" s="506"/>
      <c r="N121" s="506"/>
      <c r="O121" s="506"/>
      <c r="P121" s="506"/>
      <c r="Q121" s="458">
        <v>565</v>
      </c>
      <c r="R121" s="436"/>
      <c r="S121" s="345">
        <f t="shared" si="147"/>
        <v>0</v>
      </c>
      <c r="T121" s="436"/>
      <c r="U121" s="345">
        <f t="shared" si="148"/>
        <v>0</v>
      </c>
      <c r="V121" s="436"/>
      <c r="W121" s="345">
        <f t="shared" si="149"/>
        <v>0</v>
      </c>
      <c r="X121" s="458">
        <v>610</v>
      </c>
      <c r="Y121" s="345">
        <f t="shared" si="150"/>
        <v>610</v>
      </c>
      <c r="Z121" s="436">
        <v>3</v>
      </c>
      <c r="AA121" s="345">
        <f t="shared" si="151"/>
        <v>613</v>
      </c>
      <c r="AB121" s="436"/>
      <c r="AC121" s="345">
        <f t="shared" si="152"/>
        <v>613</v>
      </c>
      <c r="AD121" s="436">
        <f>644-AC121</f>
        <v>31</v>
      </c>
      <c r="AE121" s="345">
        <f t="shared" si="153"/>
        <v>644</v>
      </c>
      <c r="AF121" s="436"/>
      <c r="AG121" s="345">
        <f t="shared" si="154"/>
        <v>644</v>
      </c>
      <c r="AH121" s="436"/>
      <c r="AI121" s="345">
        <f t="shared" si="155"/>
        <v>644</v>
      </c>
      <c r="AJ121" s="436"/>
      <c r="AK121" s="345">
        <f t="shared" si="156"/>
        <v>644</v>
      </c>
      <c r="AL121" s="436"/>
      <c r="AM121" s="345">
        <f t="shared" si="157"/>
        <v>644</v>
      </c>
      <c r="AN121" s="436"/>
      <c r="AO121" s="345">
        <f t="shared" si="158"/>
        <v>644</v>
      </c>
      <c r="AP121" s="458"/>
      <c r="AQ121" s="345" t="e">
        <f t="shared" si="111"/>
        <v>#DIV/0!</v>
      </c>
      <c r="AR121" s="345">
        <f t="shared" si="159"/>
        <v>0</v>
      </c>
      <c r="AS121" s="345" t="e">
        <f t="shared" si="112"/>
        <v>#DIV/0!</v>
      </c>
      <c r="AT121" s="345">
        <f t="shared" si="160"/>
        <v>0</v>
      </c>
      <c r="AU121" s="345" t="e">
        <f t="shared" si="113"/>
        <v>#DIV/0!</v>
      </c>
      <c r="AV121" s="345">
        <f t="shared" si="161"/>
        <v>0</v>
      </c>
      <c r="AW121" s="345" t="e">
        <f t="shared" si="114"/>
        <v>#DIV/0!</v>
      </c>
      <c r="AX121" s="345">
        <f t="shared" si="162"/>
        <v>1.0796460176991149</v>
      </c>
      <c r="AY121" s="345" t="e">
        <f t="shared" si="115"/>
        <v>#DIV/0!</v>
      </c>
      <c r="AZ121" s="345">
        <f t="shared" si="163"/>
        <v>5.3097345132743362E-3</v>
      </c>
      <c r="BA121" s="345" t="e">
        <f t="shared" si="116"/>
        <v>#DIV/0!</v>
      </c>
      <c r="BB121" s="345">
        <f t="shared" si="164"/>
        <v>0</v>
      </c>
      <c r="BC121" s="345" t="e">
        <f t="shared" si="117"/>
        <v>#DIV/0!</v>
      </c>
      <c r="BD121" s="345">
        <f t="shared" si="165"/>
        <v>5.4867256637168141E-2</v>
      </c>
      <c r="BE121" s="345" t="e">
        <f t="shared" si="118"/>
        <v>#DIV/0!</v>
      </c>
      <c r="BF121" s="345">
        <f t="shared" si="166"/>
        <v>0</v>
      </c>
      <c r="BG121" s="345" t="e">
        <f t="shared" si="119"/>
        <v>#DIV/0!</v>
      </c>
      <c r="BH121" s="345">
        <f t="shared" si="167"/>
        <v>0</v>
      </c>
      <c r="BI121" s="345" t="e">
        <f t="shared" si="120"/>
        <v>#DIV/0!</v>
      </c>
      <c r="BJ121" s="345">
        <f t="shared" si="168"/>
        <v>0</v>
      </c>
      <c r="BK121" s="345" t="e">
        <f t="shared" si="121"/>
        <v>#DIV/0!</v>
      </c>
      <c r="BL121" s="345">
        <f t="shared" si="169"/>
        <v>0</v>
      </c>
      <c r="BM121" s="345" t="e">
        <f t="shared" si="122"/>
        <v>#DIV/0!</v>
      </c>
      <c r="BN121" s="345">
        <f t="shared" si="170"/>
        <v>0</v>
      </c>
      <c r="BO121" s="459"/>
      <c r="BQ121" s="444"/>
      <c r="BR121" s="445"/>
      <c r="BS121" s="445"/>
    </row>
    <row r="122" spans="1:71" s="460" customFormat="1">
      <c r="A122" s="354"/>
      <c r="B122" s="395" t="s">
        <v>644</v>
      </c>
      <c r="C122" s="354" t="s">
        <v>684</v>
      </c>
      <c r="D122" s="459"/>
      <c r="E122" s="459"/>
      <c r="F122" s="459"/>
      <c r="G122" s="506"/>
      <c r="H122" s="506"/>
      <c r="I122" s="506"/>
      <c r="J122" s="506"/>
      <c r="K122" s="506"/>
      <c r="L122" s="506"/>
      <c r="M122" s="506"/>
      <c r="N122" s="506"/>
      <c r="O122" s="506"/>
      <c r="P122" s="506"/>
      <c r="Q122" s="458">
        <v>114.69</v>
      </c>
      <c r="R122" s="436"/>
      <c r="S122" s="345">
        <f t="shared" si="147"/>
        <v>0</v>
      </c>
      <c r="T122" s="436"/>
      <c r="U122" s="345">
        <f t="shared" si="148"/>
        <v>0</v>
      </c>
      <c r="V122" s="436"/>
      <c r="W122" s="345">
        <f t="shared" si="149"/>
        <v>0</v>
      </c>
      <c r="X122" s="436"/>
      <c r="Y122" s="345">
        <f t="shared" si="150"/>
        <v>0</v>
      </c>
      <c r="Z122" s="436"/>
      <c r="AA122" s="345">
        <f t="shared" si="151"/>
        <v>0</v>
      </c>
      <c r="AB122" s="436"/>
      <c r="AC122" s="345">
        <f t="shared" si="152"/>
        <v>0</v>
      </c>
      <c r="AD122" s="436"/>
      <c r="AE122" s="345">
        <f t="shared" si="153"/>
        <v>0</v>
      </c>
      <c r="AF122" s="436"/>
      <c r="AG122" s="345">
        <f t="shared" si="154"/>
        <v>0</v>
      </c>
      <c r="AH122" s="436"/>
      <c r="AI122" s="345">
        <f t="shared" si="155"/>
        <v>0</v>
      </c>
      <c r="AJ122" s="436"/>
      <c r="AK122" s="345">
        <f t="shared" si="156"/>
        <v>0</v>
      </c>
      <c r="AL122" s="436"/>
      <c r="AM122" s="345">
        <f t="shared" si="157"/>
        <v>0</v>
      </c>
      <c r="AN122" s="436"/>
      <c r="AO122" s="345">
        <f t="shared" si="158"/>
        <v>0</v>
      </c>
      <c r="AP122" s="458"/>
      <c r="AQ122" s="345" t="e">
        <f t="shared" si="111"/>
        <v>#DIV/0!</v>
      </c>
      <c r="AR122" s="345">
        <f t="shared" si="159"/>
        <v>0</v>
      </c>
      <c r="AS122" s="345" t="e">
        <f t="shared" si="112"/>
        <v>#DIV/0!</v>
      </c>
      <c r="AT122" s="345">
        <f t="shared" si="160"/>
        <v>0</v>
      </c>
      <c r="AU122" s="345" t="e">
        <f t="shared" si="113"/>
        <v>#DIV/0!</v>
      </c>
      <c r="AV122" s="345">
        <f t="shared" si="161"/>
        <v>0</v>
      </c>
      <c r="AW122" s="345" t="e">
        <f t="shared" si="114"/>
        <v>#DIV/0!</v>
      </c>
      <c r="AX122" s="345">
        <f t="shared" si="162"/>
        <v>0</v>
      </c>
      <c r="AY122" s="345" t="e">
        <f t="shared" si="115"/>
        <v>#DIV/0!</v>
      </c>
      <c r="AZ122" s="345">
        <f t="shared" si="163"/>
        <v>0</v>
      </c>
      <c r="BA122" s="345" t="e">
        <f t="shared" si="116"/>
        <v>#DIV/0!</v>
      </c>
      <c r="BB122" s="345">
        <f t="shared" si="164"/>
        <v>0</v>
      </c>
      <c r="BC122" s="345" t="e">
        <f t="shared" si="117"/>
        <v>#DIV/0!</v>
      </c>
      <c r="BD122" s="345">
        <f t="shared" si="165"/>
        <v>0</v>
      </c>
      <c r="BE122" s="345" t="e">
        <f t="shared" si="118"/>
        <v>#DIV/0!</v>
      </c>
      <c r="BF122" s="345">
        <f t="shared" si="166"/>
        <v>0</v>
      </c>
      <c r="BG122" s="345" t="e">
        <f t="shared" si="119"/>
        <v>#DIV/0!</v>
      </c>
      <c r="BH122" s="345">
        <f t="shared" si="167"/>
        <v>0</v>
      </c>
      <c r="BI122" s="345" t="e">
        <f t="shared" si="120"/>
        <v>#DIV/0!</v>
      </c>
      <c r="BJ122" s="345">
        <f t="shared" si="168"/>
        <v>0</v>
      </c>
      <c r="BK122" s="345" t="e">
        <f t="shared" si="121"/>
        <v>#DIV/0!</v>
      </c>
      <c r="BL122" s="345">
        <f t="shared" si="169"/>
        <v>0</v>
      </c>
      <c r="BM122" s="345" t="e">
        <f t="shared" si="122"/>
        <v>#DIV/0!</v>
      </c>
      <c r="BN122" s="345">
        <f t="shared" si="170"/>
        <v>0</v>
      </c>
      <c r="BO122" s="459"/>
      <c r="BQ122" s="444"/>
      <c r="BR122" s="444"/>
      <c r="BS122" s="447"/>
    </row>
    <row r="123" spans="1:71" s="460" customFormat="1">
      <c r="A123" s="354"/>
      <c r="B123" s="395" t="s">
        <v>645</v>
      </c>
      <c r="C123" s="354" t="s">
        <v>157</v>
      </c>
      <c r="D123" s="459"/>
      <c r="E123" s="459"/>
      <c r="F123" s="459"/>
      <c r="G123" s="506"/>
      <c r="H123" s="506"/>
      <c r="I123" s="506"/>
      <c r="J123" s="506"/>
      <c r="K123" s="506"/>
      <c r="L123" s="506"/>
      <c r="M123" s="506"/>
      <c r="N123" s="506"/>
      <c r="O123" s="506"/>
      <c r="P123" s="506"/>
      <c r="Q123" s="458">
        <f>+Q122*Q121/10</f>
        <v>6479.9849999999997</v>
      </c>
      <c r="R123" s="436"/>
      <c r="S123" s="345">
        <f t="shared" si="147"/>
        <v>0</v>
      </c>
      <c r="T123" s="436"/>
      <c r="U123" s="345">
        <f t="shared" si="148"/>
        <v>0</v>
      </c>
      <c r="V123" s="436"/>
      <c r="W123" s="345">
        <f t="shared" si="149"/>
        <v>0</v>
      </c>
      <c r="X123" s="436"/>
      <c r="Y123" s="345">
        <f t="shared" si="150"/>
        <v>0</v>
      </c>
      <c r="Z123" s="436"/>
      <c r="AA123" s="345">
        <f t="shared" si="151"/>
        <v>0</v>
      </c>
      <c r="AB123" s="436"/>
      <c r="AC123" s="345">
        <f t="shared" si="152"/>
        <v>0</v>
      </c>
      <c r="AD123" s="436"/>
      <c r="AE123" s="345">
        <f t="shared" si="153"/>
        <v>0</v>
      </c>
      <c r="AF123" s="436"/>
      <c r="AG123" s="345">
        <f t="shared" si="154"/>
        <v>0</v>
      </c>
      <c r="AH123" s="436"/>
      <c r="AI123" s="345">
        <f t="shared" si="155"/>
        <v>0</v>
      </c>
      <c r="AJ123" s="436"/>
      <c r="AK123" s="345">
        <f t="shared" si="156"/>
        <v>0</v>
      </c>
      <c r="AL123" s="436"/>
      <c r="AM123" s="345">
        <f t="shared" si="157"/>
        <v>0</v>
      </c>
      <c r="AN123" s="436"/>
      <c r="AO123" s="345">
        <f t="shared" si="158"/>
        <v>0</v>
      </c>
      <c r="AP123" s="458"/>
      <c r="AQ123" s="345" t="e">
        <f t="shared" si="111"/>
        <v>#DIV/0!</v>
      </c>
      <c r="AR123" s="345">
        <f t="shared" si="159"/>
        <v>0</v>
      </c>
      <c r="AS123" s="345" t="e">
        <f t="shared" si="112"/>
        <v>#DIV/0!</v>
      </c>
      <c r="AT123" s="345">
        <f t="shared" si="160"/>
        <v>0</v>
      </c>
      <c r="AU123" s="345" t="e">
        <f t="shared" si="113"/>
        <v>#DIV/0!</v>
      </c>
      <c r="AV123" s="345">
        <f t="shared" si="161"/>
        <v>0</v>
      </c>
      <c r="AW123" s="345" t="e">
        <f t="shared" si="114"/>
        <v>#DIV/0!</v>
      </c>
      <c r="AX123" s="345">
        <f t="shared" si="162"/>
        <v>0</v>
      </c>
      <c r="AY123" s="345" t="e">
        <f t="shared" si="115"/>
        <v>#DIV/0!</v>
      </c>
      <c r="AZ123" s="345">
        <f t="shared" si="163"/>
        <v>0</v>
      </c>
      <c r="BA123" s="345" t="e">
        <f t="shared" si="116"/>
        <v>#DIV/0!</v>
      </c>
      <c r="BB123" s="345">
        <f t="shared" si="164"/>
        <v>0</v>
      </c>
      <c r="BC123" s="345" t="e">
        <f t="shared" si="117"/>
        <v>#DIV/0!</v>
      </c>
      <c r="BD123" s="345">
        <f t="shared" si="165"/>
        <v>0</v>
      </c>
      <c r="BE123" s="345" t="e">
        <f t="shared" si="118"/>
        <v>#DIV/0!</v>
      </c>
      <c r="BF123" s="345">
        <f t="shared" si="166"/>
        <v>0</v>
      </c>
      <c r="BG123" s="345" t="e">
        <f t="shared" si="119"/>
        <v>#DIV/0!</v>
      </c>
      <c r="BH123" s="345">
        <f t="shared" si="167"/>
        <v>0</v>
      </c>
      <c r="BI123" s="345" t="e">
        <f t="shared" si="120"/>
        <v>#DIV/0!</v>
      </c>
      <c r="BJ123" s="345">
        <f t="shared" si="168"/>
        <v>0</v>
      </c>
      <c r="BK123" s="345" t="e">
        <f t="shared" si="121"/>
        <v>#DIV/0!</v>
      </c>
      <c r="BL123" s="345">
        <f t="shared" si="169"/>
        <v>0</v>
      </c>
      <c r="BM123" s="345" t="e">
        <f t="shared" si="122"/>
        <v>#DIV/0!</v>
      </c>
      <c r="BN123" s="345">
        <f t="shared" si="170"/>
        <v>0</v>
      </c>
      <c r="BO123" s="459"/>
    </row>
    <row r="124" spans="1:71">
      <c r="A124" s="346">
        <v>3</v>
      </c>
      <c r="B124" s="356" t="s">
        <v>647</v>
      </c>
      <c r="C124" s="347"/>
      <c r="D124" s="467"/>
      <c r="E124" s="467"/>
      <c r="F124" s="467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467"/>
      <c r="R124" s="341"/>
      <c r="S124" s="345" t="str">
        <f t="shared" si="147"/>
        <v xml:space="preserve"> </v>
      </c>
      <c r="T124" s="341"/>
      <c r="U124" s="345" t="str">
        <f t="shared" si="148"/>
        <v xml:space="preserve"> </v>
      </c>
      <c r="V124" s="341"/>
      <c r="W124" s="345" t="str">
        <f t="shared" si="149"/>
        <v xml:space="preserve"> </v>
      </c>
      <c r="X124" s="341"/>
      <c r="Y124" s="345" t="str">
        <f t="shared" si="150"/>
        <v xml:space="preserve"> </v>
      </c>
      <c r="Z124" s="341"/>
      <c r="AA124" s="345" t="str">
        <f t="shared" si="151"/>
        <v xml:space="preserve"> </v>
      </c>
      <c r="AB124" s="341"/>
      <c r="AC124" s="345" t="str">
        <f t="shared" si="152"/>
        <v xml:space="preserve"> </v>
      </c>
      <c r="AD124" s="341"/>
      <c r="AE124" s="345" t="str">
        <f t="shared" si="153"/>
        <v xml:space="preserve"> </v>
      </c>
      <c r="AF124" s="341"/>
      <c r="AG124" s="345" t="str">
        <f t="shared" si="154"/>
        <v xml:space="preserve"> </v>
      </c>
      <c r="AH124" s="341"/>
      <c r="AI124" s="345" t="str">
        <f t="shared" si="155"/>
        <v xml:space="preserve"> </v>
      </c>
      <c r="AJ124" s="341"/>
      <c r="AK124" s="345" t="str">
        <f t="shared" si="156"/>
        <v xml:space="preserve"> </v>
      </c>
      <c r="AL124" s="341"/>
      <c r="AM124" s="345" t="str">
        <f t="shared" si="157"/>
        <v xml:space="preserve"> </v>
      </c>
      <c r="AN124" s="341"/>
      <c r="AO124" s="345" t="str">
        <f t="shared" si="158"/>
        <v xml:space="preserve"> </v>
      </c>
      <c r="AP124" s="467"/>
      <c r="AQ124" s="345" t="str">
        <f t="shared" si="111"/>
        <v xml:space="preserve"> </v>
      </c>
      <c r="AR124" s="345" t="str">
        <f t="shared" si="159"/>
        <v xml:space="preserve"> </v>
      </c>
      <c r="AS124" s="345" t="str">
        <f t="shared" si="112"/>
        <v xml:space="preserve"> </v>
      </c>
      <c r="AT124" s="345" t="str">
        <f t="shared" si="160"/>
        <v xml:space="preserve"> </v>
      </c>
      <c r="AU124" s="345" t="str">
        <f t="shared" si="113"/>
        <v xml:space="preserve"> </v>
      </c>
      <c r="AV124" s="345" t="str">
        <f t="shared" si="161"/>
        <v xml:space="preserve"> </v>
      </c>
      <c r="AW124" s="345" t="str">
        <f t="shared" si="114"/>
        <v xml:space="preserve"> </v>
      </c>
      <c r="AX124" s="345" t="str">
        <f t="shared" si="162"/>
        <v xml:space="preserve"> </v>
      </c>
      <c r="AY124" s="345" t="str">
        <f t="shared" si="115"/>
        <v xml:space="preserve"> </v>
      </c>
      <c r="AZ124" s="345" t="str">
        <f t="shared" si="163"/>
        <v xml:space="preserve"> </v>
      </c>
      <c r="BA124" s="345" t="str">
        <f t="shared" si="116"/>
        <v xml:space="preserve"> </v>
      </c>
      <c r="BB124" s="345" t="str">
        <f t="shared" si="164"/>
        <v xml:space="preserve"> </v>
      </c>
      <c r="BC124" s="345" t="str">
        <f t="shared" si="117"/>
        <v xml:space="preserve"> </v>
      </c>
      <c r="BD124" s="345" t="str">
        <f t="shared" si="165"/>
        <v xml:space="preserve"> </v>
      </c>
      <c r="BE124" s="345" t="str">
        <f t="shared" si="118"/>
        <v xml:space="preserve"> </v>
      </c>
      <c r="BF124" s="345" t="str">
        <f t="shared" si="166"/>
        <v xml:space="preserve"> </v>
      </c>
      <c r="BG124" s="345" t="str">
        <f t="shared" si="119"/>
        <v xml:space="preserve"> </v>
      </c>
      <c r="BH124" s="345" t="str">
        <f t="shared" si="167"/>
        <v xml:space="preserve"> </v>
      </c>
      <c r="BI124" s="345" t="str">
        <f t="shared" si="120"/>
        <v xml:space="preserve"> </v>
      </c>
      <c r="BJ124" s="345" t="str">
        <f t="shared" si="168"/>
        <v xml:space="preserve"> </v>
      </c>
      <c r="BK124" s="345" t="str">
        <f t="shared" si="121"/>
        <v xml:space="preserve"> </v>
      </c>
      <c r="BL124" s="345" t="str">
        <f t="shared" si="169"/>
        <v xml:space="preserve"> </v>
      </c>
      <c r="BM124" s="345" t="str">
        <f t="shared" si="122"/>
        <v xml:space="preserve"> </v>
      </c>
      <c r="BN124" s="345" t="str">
        <f t="shared" si="170"/>
        <v xml:space="preserve"> </v>
      </c>
      <c r="BO124" s="455"/>
      <c r="BQ124" s="469"/>
    </row>
    <row r="125" spans="1:71" s="460" customFormat="1" ht="19.5">
      <c r="A125" s="407"/>
      <c r="B125" s="395" t="s">
        <v>643</v>
      </c>
      <c r="C125" s="409" t="s">
        <v>29</v>
      </c>
      <c r="D125" s="459"/>
      <c r="E125" s="459"/>
      <c r="F125" s="459"/>
      <c r="G125" s="506"/>
      <c r="H125" s="506"/>
      <c r="I125" s="506"/>
      <c r="J125" s="506"/>
      <c r="K125" s="506"/>
      <c r="L125" s="506"/>
      <c r="M125" s="506"/>
      <c r="N125" s="506"/>
      <c r="O125" s="506"/>
      <c r="P125" s="506"/>
      <c r="Q125" s="458">
        <v>369</v>
      </c>
      <c r="R125" s="436"/>
      <c r="S125" s="345">
        <f t="shared" si="147"/>
        <v>0</v>
      </c>
      <c r="T125" s="436"/>
      <c r="U125" s="345">
        <f t="shared" si="148"/>
        <v>0</v>
      </c>
      <c r="V125" s="436"/>
      <c r="W125" s="345">
        <f t="shared" si="149"/>
        <v>0</v>
      </c>
      <c r="X125" s="458">
        <v>20</v>
      </c>
      <c r="Y125" s="345">
        <f t="shared" si="150"/>
        <v>20</v>
      </c>
      <c r="Z125" s="436">
        <v>50</v>
      </c>
      <c r="AA125" s="345">
        <f t="shared" si="151"/>
        <v>70</v>
      </c>
      <c r="AB125" s="436">
        <f>350-AA125</f>
        <v>280</v>
      </c>
      <c r="AC125" s="345">
        <f t="shared" si="152"/>
        <v>350</v>
      </c>
      <c r="AD125" s="436"/>
      <c r="AE125" s="345">
        <f t="shared" si="153"/>
        <v>350</v>
      </c>
      <c r="AF125" s="436"/>
      <c r="AG125" s="345">
        <f t="shared" si="154"/>
        <v>350</v>
      </c>
      <c r="AH125" s="436"/>
      <c r="AI125" s="345">
        <f t="shared" si="155"/>
        <v>350</v>
      </c>
      <c r="AJ125" s="436"/>
      <c r="AK125" s="345">
        <f t="shared" si="156"/>
        <v>350</v>
      </c>
      <c r="AL125" s="436"/>
      <c r="AM125" s="345">
        <f t="shared" si="157"/>
        <v>350</v>
      </c>
      <c r="AN125" s="436"/>
      <c r="AO125" s="345">
        <f t="shared" si="158"/>
        <v>350</v>
      </c>
      <c r="AP125" s="459"/>
      <c r="AQ125" s="345" t="e">
        <f t="shared" si="111"/>
        <v>#DIV/0!</v>
      </c>
      <c r="AR125" s="345">
        <f t="shared" si="159"/>
        <v>0</v>
      </c>
      <c r="AS125" s="345" t="e">
        <f t="shared" si="112"/>
        <v>#DIV/0!</v>
      </c>
      <c r="AT125" s="345">
        <f t="shared" si="160"/>
        <v>0</v>
      </c>
      <c r="AU125" s="345" t="e">
        <f t="shared" si="113"/>
        <v>#DIV/0!</v>
      </c>
      <c r="AV125" s="345">
        <f t="shared" si="161"/>
        <v>0</v>
      </c>
      <c r="AW125" s="345" t="e">
        <f t="shared" si="114"/>
        <v>#DIV/0!</v>
      </c>
      <c r="AX125" s="345">
        <f t="shared" si="162"/>
        <v>5.4200542005420058E-2</v>
      </c>
      <c r="AY125" s="345" t="e">
        <f t="shared" si="115"/>
        <v>#DIV/0!</v>
      </c>
      <c r="AZ125" s="345">
        <f t="shared" si="163"/>
        <v>0.13550135501355012</v>
      </c>
      <c r="BA125" s="345" t="e">
        <f t="shared" si="116"/>
        <v>#DIV/0!</v>
      </c>
      <c r="BB125" s="345">
        <f t="shared" si="164"/>
        <v>0.75880758807588078</v>
      </c>
      <c r="BC125" s="345" t="e">
        <f t="shared" si="117"/>
        <v>#DIV/0!</v>
      </c>
      <c r="BD125" s="345">
        <f t="shared" si="165"/>
        <v>0</v>
      </c>
      <c r="BE125" s="345" t="e">
        <f t="shared" si="118"/>
        <v>#DIV/0!</v>
      </c>
      <c r="BF125" s="345">
        <f t="shared" si="166"/>
        <v>0</v>
      </c>
      <c r="BG125" s="345" t="e">
        <f t="shared" si="119"/>
        <v>#DIV/0!</v>
      </c>
      <c r="BH125" s="345">
        <f t="shared" si="167"/>
        <v>0</v>
      </c>
      <c r="BI125" s="345" t="e">
        <f t="shared" si="120"/>
        <v>#DIV/0!</v>
      </c>
      <c r="BJ125" s="345">
        <f t="shared" si="168"/>
        <v>0</v>
      </c>
      <c r="BK125" s="345" t="e">
        <f t="shared" si="121"/>
        <v>#DIV/0!</v>
      </c>
      <c r="BL125" s="345">
        <f t="shared" si="169"/>
        <v>0</v>
      </c>
      <c r="BM125" s="345" t="e">
        <f t="shared" si="122"/>
        <v>#DIV/0!</v>
      </c>
      <c r="BN125" s="345">
        <f t="shared" si="170"/>
        <v>0</v>
      </c>
      <c r="BO125" s="459"/>
      <c r="BQ125" s="445"/>
    </row>
    <row r="126" spans="1:71" s="460" customFormat="1" ht="19.5">
      <c r="A126" s="407"/>
      <c r="B126" s="395" t="s">
        <v>644</v>
      </c>
      <c r="C126" s="354" t="s">
        <v>684</v>
      </c>
      <c r="D126" s="459"/>
      <c r="E126" s="459"/>
      <c r="F126" s="459"/>
      <c r="G126" s="506"/>
      <c r="H126" s="506"/>
      <c r="I126" s="506"/>
      <c r="J126" s="506"/>
      <c r="K126" s="506"/>
      <c r="L126" s="506"/>
      <c r="M126" s="506"/>
      <c r="N126" s="506"/>
      <c r="O126" s="506"/>
      <c r="P126" s="506"/>
      <c r="Q126" s="458">
        <v>88.45</v>
      </c>
      <c r="R126" s="436"/>
      <c r="S126" s="345">
        <f t="shared" si="147"/>
        <v>0</v>
      </c>
      <c r="T126" s="436"/>
      <c r="U126" s="345">
        <f t="shared" si="148"/>
        <v>0</v>
      </c>
      <c r="V126" s="436"/>
      <c r="W126" s="345">
        <f t="shared" si="149"/>
        <v>0</v>
      </c>
      <c r="X126" s="436"/>
      <c r="Y126" s="345">
        <f t="shared" si="150"/>
        <v>0</v>
      </c>
      <c r="Z126" s="436"/>
      <c r="AA126" s="345">
        <f t="shared" si="151"/>
        <v>0</v>
      </c>
      <c r="AB126" s="436"/>
      <c r="AC126" s="345">
        <f t="shared" si="152"/>
        <v>0</v>
      </c>
      <c r="AD126" s="436"/>
      <c r="AE126" s="345">
        <f t="shared" si="153"/>
        <v>0</v>
      </c>
      <c r="AF126" s="436"/>
      <c r="AG126" s="345">
        <f t="shared" si="154"/>
        <v>0</v>
      </c>
      <c r="AH126" s="436"/>
      <c r="AI126" s="345">
        <f t="shared" si="155"/>
        <v>0</v>
      </c>
      <c r="AJ126" s="436"/>
      <c r="AK126" s="345">
        <f t="shared" si="156"/>
        <v>0</v>
      </c>
      <c r="AL126" s="436"/>
      <c r="AM126" s="345">
        <f t="shared" si="157"/>
        <v>0</v>
      </c>
      <c r="AN126" s="436"/>
      <c r="AO126" s="345">
        <f t="shared" si="158"/>
        <v>0</v>
      </c>
      <c r="AP126" s="459"/>
      <c r="AQ126" s="345" t="e">
        <f t="shared" si="111"/>
        <v>#DIV/0!</v>
      </c>
      <c r="AR126" s="345">
        <f t="shared" si="159"/>
        <v>0</v>
      </c>
      <c r="AS126" s="345" t="e">
        <f t="shared" si="112"/>
        <v>#DIV/0!</v>
      </c>
      <c r="AT126" s="345">
        <f t="shared" si="160"/>
        <v>0</v>
      </c>
      <c r="AU126" s="345" t="e">
        <f t="shared" si="113"/>
        <v>#DIV/0!</v>
      </c>
      <c r="AV126" s="345">
        <f t="shared" si="161"/>
        <v>0</v>
      </c>
      <c r="AW126" s="345" t="e">
        <f t="shared" si="114"/>
        <v>#DIV/0!</v>
      </c>
      <c r="AX126" s="345">
        <f t="shared" si="162"/>
        <v>0</v>
      </c>
      <c r="AY126" s="345" t="e">
        <f t="shared" si="115"/>
        <v>#DIV/0!</v>
      </c>
      <c r="AZ126" s="345">
        <f t="shared" si="163"/>
        <v>0</v>
      </c>
      <c r="BA126" s="345" t="e">
        <f t="shared" si="116"/>
        <v>#DIV/0!</v>
      </c>
      <c r="BB126" s="345">
        <f t="shared" si="164"/>
        <v>0</v>
      </c>
      <c r="BC126" s="345" t="e">
        <f t="shared" si="117"/>
        <v>#DIV/0!</v>
      </c>
      <c r="BD126" s="345">
        <f t="shared" si="165"/>
        <v>0</v>
      </c>
      <c r="BE126" s="345" t="e">
        <f t="shared" si="118"/>
        <v>#DIV/0!</v>
      </c>
      <c r="BF126" s="345">
        <f t="shared" si="166"/>
        <v>0</v>
      </c>
      <c r="BG126" s="345" t="e">
        <f t="shared" si="119"/>
        <v>#DIV/0!</v>
      </c>
      <c r="BH126" s="345">
        <f t="shared" si="167"/>
        <v>0</v>
      </c>
      <c r="BI126" s="345" t="e">
        <f t="shared" si="120"/>
        <v>#DIV/0!</v>
      </c>
      <c r="BJ126" s="345">
        <f t="shared" si="168"/>
        <v>0</v>
      </c>
      <c r="BK126" s="345" t="e">
        <f t="shared" si="121"/>
        <v>#DIV/0!</v>
      </c>
      <c r="BL126" s="345">
        <f t="shared" si="169"/>
        <v>0</v>
      </c>
      <c r="BM126" s="345" t="e">
        <f t="shared" si="122"/>
        <v>#DIV/0!</v>
      </c>
      <c r="BN126" s="345">
        <f t="shared" si="170"/>
        <v>0</v>
      </c>
      <c r="BO126" s="459"/>
    </row>
    <row r="127" spans="1:71" s="460" customFormat="1" ht="19.5">
      <c r="A127" s="407"/>
      <c r="B127" s="395" t="s">
        <v>645</v>
      </c>
      <c r="C127" s="354" t="s">
        <v>157</v>
      </c>
      <c r="D127" s="459"/>
      <c r="E127" s="459"/>
      <c r="F127" s="459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458">
        <f>+Q126*Q125/10</f>
        <v>3263.8049999999998</v>
      </c>
      <c r="R127" s="436"/>
      <c r="S127" s="345">
        <f t="shared" si="147"/>
        <v>0</v>
      </c>
      <c r="T127" s="436"/>
      <c r="U127" s="345">
        <f t="shared" si="148"/>
        <v>0</v>
      </c>
      <c r="V127" s="436"/>
      <c r="W127" s="345">
        <f t="shared" si="149"/>
        <v>0</v>
      </c>
      <c r="X127" s="436"/>
      <c r="Y127" s="345">
        <f t="shared" si="150"/>
        <v>0</v>
      </c>
      <c r="Z127" s="436"/>
      <c r="AA127" s="345">
        <f t="shared" si="151"/>
        <v>0</v>
      </c>
      <c r="AB127" s="436"/>
      <c r="AC127" s="345">
        <f t="shared" si="152"/>
        <v>0</v>
      </c>
      <c r="AD127" s="436"/>
      <c r="AE127" s="345">
        <f t="shared" si="153"/>
        <v>0</v>
      </c>
      <c r="AF127" s="436"/>
      <c r="AG127" s="345">
        <f t="shared" si="154"/>
        <v>0</v>
      </c>
      <c r="AH127" s="436"/>
      <c r="AI127" s="345">
        <f t="shared" si="155"/>
        <v>0</v>
      </c>
      <c r="AJ127" s="436"/>
      <c r="AK127" s="345">
        <f t="shared" si="156"/>
        <v>0</v>
      </c>
      <c r="AL127" s="436"/>
      <c r="AM127" s="345">
        <f t="shared" si="157"/>
        <v>0</v>
      </c>
      <c r="AN127" s="436"/>
      <c r="AO127" s="345">
        <f t="shared" si="158"/>
        <v>0</v>
      </c>
      <c r="AP127" s="459"/>
      <c r="AQ127" s="345" t="e">
        <f t="shared" si="111"/>
        <v>#DIV/0!</v>
      </c>
      <c r="AR127" s="345">
        <f t="shared" si="159"/>
        <v>0</v>
      </c>
      <c r="AS127" s="345" t="e">
        <f t="shared" si="112"/>
        <v>#DIV/0!</v>
      </c>
      <c r="AT127" s="345">
        <f t="shared" si="160"/>
        <v>0</v>
      </c>
      <c r="AU127" s="345" t="e">
        <f t="shared" si="113"/>
        <v>#DIV/0!</v>
      </c>
      <c r="AV127" s="345">
        <f t="shared" si="161"/>
        <v>0</v>
      </c>
      <c r="AW127" s="345" t="e">
        <f t="shared" si="114"/>
        <v>#DIV/0!</v>
      </c>
      <c r="AX127" s="345">
        <f t="shared" si="162"/>
        <v>0</v>
      </c>
      <c r="AY127" s="345" t="e">
        <f t="shared" si="115"/>
        <v>#DIV/0!</v>
      </c>
      <c r="AZ127" s="345">
        <f t="shared" si="163"/>
        <v>0</v>
      </c>
      <c r="BA127" s="345" t="e">
        <f t="shared" si="116"/>
        <v>#DIV/0!</v>
      </c>
      <c r="BB127" s="345">
        <f t="shared" si="164"/>
        <v>0</v>
      </c>
      <c r="BC127" s="345" t="e">
        <f t="shared" si="117"/>
        <v>#DIV/0!</v>
      </c>
      <c r="BD127" s="345">
        <f t="shared" si="165"/>
        <v>0</v>
      </c>
      <c r="BE127" s="345" t="e">
        <f t="shared" si="118"/>
        <v>#DIV/0!</v>
      </c>
      <c r="BF127" s="345">
        <f t="shared" si="166"/>
        <v>0</v>
      </c>
      <c r="BG127" s="345" t="e">
        <f t="shared" si="119"/>
        <v>#DIV/0!</v>
      </c>
      <c r="BH127" s="345">
        <f t="shared" si="167"/>
        <v>0</v>
      </c>
      <c r="BI127" s="345" t="e">
        <f t="shared" si="120"/>
        <v>#DIV/0!</v>
      </c>
      <c r="BJ127" s="345">
        <f t="shared" si="168"/>
        <v>0</v>
      </c>
      <c r="BK127" s="345" t="e">
        <f t="shared" si="121"/>
        <v>#DIV/0!</v>
      </c>
      <c r="BL127" s="345">
        <f t="shared" si="169"/>
        <v>0</v>
      </c>
      <c r="BM127" s="345" t="e">
        <f t="shared" si="122"/>
        <v>#DIV/0!</v>
      </c>
      <c r="BN127" s="345">
        <f t="shared" si="170"/>
        <v>0</v>
      </c>
      <c r="BO127" s="459"/>
    </row>
    <row r="128" spans="1:71">
      <c r="A128" s="346">
        <v>4</v>
      </c>
      <c r="B128" s="356" t="s">
        <v>646</v>
      </c>
      <c r="C128" s="350"/>
      <c r="D128" s="467"/>
      <c r="E128" s="467"/>
      <c r="F128" s="467"/>
      <c r="G128" s="379"/>
      <c r="H128" s="379"/>
      <c r="I128" s="379"/>
      <c r="J128" s="379"/>
      <c r="K128" s="379"/>
      <c r="L128" s="379"/>
      <c r="M128" s="379"/>
      <c r="N128" s="379"/>
      <c r="O128" s="379"/>
      <c r="P128" s="379"/>
      <c r="Q128" s="467"/>
      <c r="R128" s="341"/>
      <c r="S128" s="345" t="str">
        <f t="shared" si="147"/>
        <v xml:space="preserve"> </v>
      </c>
      <c r="T128" s="341"/>
      <c r="U128" s="345" t="str">
        <f t="shared" si="148"/>
        <v xml:space="preserve"> </v>
      </c>
      <c r="V128" s="341"/>
      <c r="W128" s="345" t="str">
        <f t="shared" si="149"/>
        <v xml:space="preserve"> </v>
      </c>
      <c r="X128" s="341"/>
      <c r="Y128" s="345" t="str">
        <f t="shared" si="150"/>
        <v xml:space="preserve"> </v>
      </c>
      <c r="Z128" s="341"/>
      <c r="AA128" s="345" t="str">
        <f t="shared" si="151"/>
        <v xml:space="preserve"> </v>
      </c>
      <c r="AB128" s="341"/>
      <c r="AC128" s="345" t="str">
        <f t="shared" si="152"/>
        <v xml:space="preserve"> </v>
      </c>
      <c r="AD128" s="341"/>
      <c r="AE128" s="345" t="str">
        <f t="shared" si="153"/>
        <v xml:space="preserve"> </v>
      </c>
      <c r="AF128" s="341"/>
      <c r="AG128" s="345" t="str">
        <f t="shared" si="154"/>
        <v xml:space="preserve"> </v>
      </c>
      <c r="AH128" s="341"/>
      <c r="AI128" s="345" t="str">
        <f t="shared" si="155"/>
        <v xml:space="preserve"> </v>
      </c>
      <c r="AJ128" s="341"/>
      <c r="AK128" s="345" t="str">
        <f t="shared" si="156"/>
        <v xml:space="preserve"> </v>
      </c>
      <c r="AL128" s="341"/>
      <c r="AM128" s="345" t="str">
        <f t="shared" si="157"/>
        <v xml:space="preserve"> </v>
      </c>
      <c r="AN128" s="341"/>
      <c r="AO128" s="345" t="str">
        <f t="shared" si="158"/>
        <v xml:space="preserve"> </v>
      </c>
      <c r="AP128" s="467"/>
      <c r="AQ128" s="345" t="str">
        <f t="shared" si="111"/>
        <v xml:space="preserve"> </v>
      </c>
      <c r="AR128" s="345" t="str">
        <f t="shared" si="159"/>
        <v xml:space="preserve"> </v>
      </c>
      <c r="AS128" s="345" t="str">
        <f t="shared" si="112"/>
        <v xml:space="preserve"> </v>
      </c>
      <c r="AT128" s="345" t="str">
        <f t="shared" si="160"/>
        <v xml:space="preserve"> </v>
      </c>
      <c r="AU128" s="345" t="str">
        <f t="shared" si="113"/>
        <v xml:space="preserve"> </v>
      </c>
      <c r="AV128" s="345" t="str">
        <f t="shared" si="161"/>
        <v xml:space="preserve"> </v>
      </c>
      <c r="AW128" s="345" t="str">
        <f t="shared" si="114"/>
        <v xml:space="preserve"> </v>
      </c>
      <c r="AX128" s="345" t="str">
        <f t="shared" si="162"/>
        <v xml:space="preserve"> </v>
      </c>
      <c r="AY128" s="345" t="str">
        <f t="shared" si="115"/>
        <v xml:space="preserve"> </v>
      </c>
      <c r="AZ128" s="345" t="str">
        <f t="shared" si="163"/>
        <v xml:space="preserve"> </v>
      </c>
      <c r="BA128" s="345" t="str">
        <f t="shared" si="116"/>
        <v xml:space="preserve"> </v>
      </c>
      <c r="BB128" s="345" t="str">
        <f t="shared" si="164"/>
        <v xml:space="preserve"> </v>
      </c>
      <c r="BC128" s="345" t="str">
        <f t="shared" si="117"/>
        <v xml:space="preserve"> </v>
      </c>
      <c r="BD128" s="345" t="str">
        <f t="shared" si="165"/>
        <v xml:space="preserve"> </v>
      </c>
      <c r="BE128" s="345" t="str">
        <f t="shared" si="118"/>
        <v xml:space="preserve"> </v>
      </c>
      <c r="BF128" s="345" t="str">
        <f t="shared" si="166"/>
        <v xml:space="preserve"> </v>
      </c>
      <c r="BG128" s="345" t="str">
        <f t="shared" si="119"/>
        <v xml:space="preserve"> </v>
      </c>
      <c r="BH128" s="345" t="str">
        <f t="shared" si="167"/>
        <v xml:space="preserve"> </v>
      </c>
      <c r="BI128" s="345" t="str">
        <f t="shared" si="120"/>
        <v xml:space="preserve"> </v>
      </c>
      <c r="BJ128" s="345" t="str">
        <f t="shared" si="168"/>
        <v xml:space="preserve"> </v>
      </c>
      <c r="BK128" s="345" t="str">
        <f t="shared" si="121"/>
        <v xml:space="preserve"> </v>
      </c>
      <c r="BL128" s="345" t="str">
        <f t="shared" si="169"/>
        <v xml:space="preserve"> </v>
      </c>
      <c r="BM128" s="345" t="str">
        <f t="shared" si="122"/>
        <v xml:space="preserve"> </v>
      </c>
      <c r="BN128" s="345" t="str">
        <f t="shared" si="170"/>
        <v xml:space="preserve"> </v>
      </c>
      <c r="BO128" s="455"/>
    </row>
    <row r="129" spans="1:69">
      <c r="A129" s="346"/>
      <c r="B129" s="395" t="s">
        <v>643</v>
      </c>
      <c r="C129" s="350" t="s">
        <v>29</v>
      </c>
      <c r="D129" s="467"/>
      <c r="E129" s="467"/>
      <c r="F129" s="467"/>
      <c r="G129" s="379"/>
      <c r="H129" s="379"/>
      <c r="I129" s="379"/>
      <c r="J129" s="379"/>
      <c r="K129" s="379"/>
      <c r="L129" s="379"/>
      <c r="M129" s="379"/>
      <c r="N129" s="379"/>
      <c r="O129" s="379"/>
      <c r="P129" s="379"/>
      <c r="Q129" s="468">
        <v>208</v>
      </c>
      <c r="R129" s="341">
        <v>143</v>
      </c>
      <c r="S129" s="345">
        <f t="shared" si="147"/>
        <v>143</v>
      </c>
      <c r="T129" s="341"/>
      <c r="U129" s="345">
        <f t="shared" si="148"/>
        <v>143</v>
      </c>
      <c r="V129" s="341"/>
      <c r="W129" s="345">
        <f t="shared" si="149"/>
        <v>143</v>
      </c>
      <c r="X129" s="341"/>
      <c r="Y129" s="345">
        <f t="shared" si="150"/>
        <v>143</v>
      </c>
      <c r="Z129" s="341"/>
      <c r="AA129" s="345">
        <f t="shared" si="151"/>
        <v>143</v>
      </c>
      <c r="AB129" s="341"/>
      <c r="AC129" s="345">
        <f t="shared" si="152"/>
        <v>143</v>
      </c>
      <c r="AD129" s="341"/>
      <c r="AE129" s="345">
        <f t="shared" si="153"/>
        <v>143</v>
      </c>
      <c r="AF129" s="341"/>
      <c r="AG129" s="345">
        <f t="shared" si="154"/>
        <v>143</v>
      </c>
      <c r="AH129" s="341"/>
      <c r="AI129" s="345">
        <f t="shared" si="155"/>
        <v>143</v>
      </c>
      <c r="AJ129" s="341"/>
      <c r="AK129" s="345">
        <f t="shared" si="156"/>
        <v>143</v>
      </c>
      <c r="AL129" s="341"/>
      <c r="AM129" s="345">
        <f t="shared" si="157"/>
        <v>143</v>
      </c>
      <c r="AN129" s="341"/>
      <c r="AO129" s="345">
        <f t="shared" si="158"/>
        <v>143</v>
      </c>
      <c r="AP129" s="635">
        <f>+W129</f>
        <v>143</v>
      </c>
      <c r="AQ129" s="345" t="e">
        <f t="shared" si="111"/>
        <v>#DIV/0!</v>
      </c>
      <c r="AR129" s="345">
        <f t="shared" si="159"/>
        <v>0.6875</v>
      </c>
      <c r="AS129" s="345" t="e">
        <f t="shared" si="112"/>
        <v>#DIV/0!</v>
      </c>
      <c r="AT129" s="345">
        <f t="shared" si="160"/>
        <v>0</v>
      </c>
      <c r="AU129" s="345" t="e">
        <f t="shared" si="113"/>
        <v>#DIV/0!</v>
      </c>
      <c r="AV129" s="345">
        <f t="shared" si="161"/>
        <v>0</v>
      </c>
      <c r="AW129" s="345" t="e">
        <f t="shared" si="114"/>
        <v>#DIV/0!</v>
      </c>
      <c r="AX129" s="345">
        <f t="shared" si="162"/>
        <v>0</v>
      </c>
      <c r="AY129" s="345" t="e">
        <f t="shared" si="115"/>
        <v>#DIV/0!</v>
      </c>
      <c r="AZ129" s="345">
        <f t="shared" si="163"/>
        <v>0</v>
      </c>
      <c r="BA129" s="345" t="e">
        <f t="shared" si="116"/>
        <v>#DIV/0!</v>
      </c>
      <c r="BB129" s="345">
        <f t="shared" si="164"/>
        <v>0</v>
      </c>
      <c r="BC129" s="345" t="e">
        <f t="shared" si="117"/>
        <v>#DIV/0!</v>
      </c>
      <c r="BD129" s="345">
        <f t="shared" si="165"/>
        <v>0</v>
      </c>
      <c r="BE129" s="345" t="e">
        <f t="shared" si="118"/>
        <v>#DIV/0!</v>
      </c>
      <c r="BF129" s="345">
        <f t="shared" si="166"/>
        <v>0</v>
      </c>
      <c r="BG129" s="345" t="e">
        <f t="shared" si="119"/>
        <v>#DIV/0!</v>
      </c>
      <c r="BH129" s="345">
        <f t="shared" si="167"/>
        <v>0</v>
      </c>
      <c r="BI129" s="345" t="e">
        <f t="shared" si="120"/>
        <v>#DIV/0!</v>
      </c>
      <c r="BJ129" s="345">
        <f t="shared" si="168"/>
        <v>0</v>
      </c>
      <c r="BK129" s="345" t="e">
        <f t="shared" si="121"/>
        <v>#DIV/0!</v>
      </c>
      <c r="BL129" s="345">
        <f t="shared" si="169"/>
        <v>0</v>
      </c>
      <c r="BM129" s="345" t="e">
        <f t="shared" si="122"/>
        <v>#DIV/0!</v>
      </c>
      <c r="BN129" s="345">
        <f t="shared" si="170"/>
        <v>0</v>
      </c>
      <c r="BO129" s="467"/>
    </row>
    <row r="130" spans="1:69">
      <c r="A130" s="346"/>
      <c r="B130" s="395" t="s">
        <v>645</v>
      </c>
      <c r="C130" s="350" t="s">
        <v>157</v>
      </c>
      <c r="D130" s="467"/>
      <c r="E130" s="467"/>
      <c r="F130" s="467"/>
      <c r="G130" s="379"/>
      <c r="H130" s="379"/>
      <c r="I130" s="379"/>
      <c r="J130" s="379"/>
      <c r="K130" s="379"/>
      <c r="L130" s="379"/>
      <c r="M130" s="379"/>
      <c r="N130" s="379"/>
      <c r="O130" s="379"/>
      <c r="P130" s="379"/>
      <c r="Q130" s="468">
        <v>234</v>
      </c>
      <c r="R130" s="341"/>
      <c r="S130" s="345">
        <f t="shared" si="147"/>
        <v>0</v>
      </c>
      <c r="T130" s="341"/>
      <c r="U130" s="345">
        <f t="shared" si="148"/>
        <v>0</v>
      </c>
      <c r="V130" s="341"/>
      <c r="W130" s="345">
        <f t="shared" si="149"/>
        <v>0</v>
      </c>
      <c r="X130" s="341"/>
      <c r="Y130" s="345">
        <f t="shared" si="150"/>
        <v>0</v>
      </c>
      <c r="Z130" s="341"/>
      <c r="AA130" s="345">
        <f t="shared" si="151"/>
        <v>0</v>
      </c>
      <c r="AB130" s="341"/>
      <c r="AC130" s="345">
        <f t="shared" si="152"/>
        <v>0</v>
      </c>
      <c r="AD130" s="341"/>
      <c r="AE130" s="345">
        <f t="shared" si="153"/>
        <v>0</v>
      </c>
      <c r="AF130" s="341"/>
      <c r="AG130" s="345">
        <f t="shared" si="154"/>
        <v>0</v>
      </c>
      <c r="AH130" s="341"/>
      <c r="AI130" s="345">
        <f t="shared" si="155"/>
        <v>0</v>
      </c>
      <c r="AJ130" s="341"/>
      <c r="AK130" s="345">
        <f t="shared" si="156"/>
        <v>0</v>
      </c>
      <c r="AL130" s="341"/>
      <c r="AM130" s="345">
        <f t="shared" si="157"/>
        <v>0</v>
      </c>
      <c r="AN130" s="341"/>
      <c r="AO130" s="345">
        <f t="shared" si="158"/>
        <v>0</v>
      </c>
      <c r="AP130" s="467"/>
      <c r="AQ130" s="345" t="e">
        <f t="shared" si="111"/>
        <v>#DIV/0!</v>
      </c>
      <c r="AR130" s="345">
        <f t="shared" si="159"/>
        <v>0</v>
      </c>
      <c r="AS130" s="345" t="e">
        <f t="shared" si="112"/>
        <v>#DIV/0!</v>
      </c>
      <c r="AT130" s="345">
        <f t="shared" si="160"/>
        <v>0</v>
      </c>
      <c r="AU130" s="345" t="e">
        <f t="shared" si="113"/>
        <v>#DIV/0!</v>
      </c>
      <c r="AV130" s="345">
        <f t="shared" si="161"/>
        <v>0</v>
      </c>
      <c r="AW130" s="345" t="e">
        <f t="shared" si="114"/>
        <v>#DIV/0!</v>
      </c>
      <c r="AX130" s="345">
        <f t="shared" si="162"/>
        <v>0</v>
      </c>
      <c r="AY130" s="345" t="e">
        <f t="shared" si="115"/>
        <v>#DIV/0!</v>
      </c>
      <c r="AZ130" s="345">
        <f t="shared" si="163"/>
        <v>0</v>
      </c>
      <c r="BA130" s="345" t="e">
        <f t="shared" si="116"/>
        <v>#DIV/0!</v>
      </c>
      <c r="BB130" s="345">
        <f t="shared" si="164"/>
        <v>0</v>
      </c>
      <c r="BC130" s="345" t="e">
        <f t="shared" si="117"/>
        <v>#DIV/0!</v>
      </c>
      <c r="BD130" s="345">
        <f t="shared" si="165"/>
        <v>0</v>
      </c>
      <c r="BE130" s="345" t="e">
        <f t="shared" si="118"/>
        <v>#DIV/0!</v>
      </c>
      <c r="BF130" s="345">
        <f t="shared" si="166"/>
        <v>0</v>
      </c>
      <c r="BG130" s="345" t="e">
        <f t="shared" si="119"/>
        <v>#DIV/0!</v>
      </c>
      <c r="BH130" s="345">
        <f t="shared" si="167"/>
        <v>0</v>
      </c>
      <c r="BI130" s="345" t="e">
        <f t="shared" si="120"/>
        <v>#DIV/0!</v>
      </c>
      <c r="BJ130" s="345">
        <f t="shared" si="168"/>
        <v>0</v>
      </c>
      <c r="BK130" s="345" t="e">
        <f t="shared" si="121"/>
        <v>#DIV/0!</v>
      </c>
      <c r="BL130" s="345">
        <f t="shared" si="169"/>
        <v>0</v>
      </c>
      <c r="BM130" s="345" t="e">
        <f t="shared" si="122"/>
        <v>#DIV/0!</v>
      </c>
      <c r="BN130" s="345">
        <f t="shared" si="170"/>
        <v>0</v>
      </c>
      <c r="BO130" s="467"/>
    </row>
    <row r="131" spans="1:69" s="464" customFormat="1" ht="19.5">
      <c r="A131" s="358">
        <v>5</v>
      </c>
      <c r="B131" s="396" t="s">
        <v>656</v>
      </c>
      <c r="C131" s="358"/>
      <c r="D131" s="462"/>
      <c r="E131" s="462"/>
      <c r="F131" s="462"/>
      <c r="G131" s="505"/>
      <c r="H131" s="505"/>
      <c r="I131" s="505"/>
      <c r="J131" s="505"/>
      <c r="K131" s="505"/>
      <c r="L131" s="505"/>
      <c r="M131" s="505"/>
      <c r="N131" s="505"/>
      <c r="O131" s="505"/>
      <c r="P131" s="505"/>
      <c r="Q131" s="462"/>
      <c r="R131" s="520"/>
      <c r="S131" s="345" t="str">
        <f t="shared" si="147"/>
        <v xml:space="preserve"> </v>
      </c>
      <c r="T131" s="520"/>
      <c r="U131" s="345" t="str">
        <f t="shared" si="148"/>
        <v xml:space="preserve"> </v>
      </c>
      <c r="V131" s="520"/>
      <c r="W131" s="345" t="str">
        <f t="shared" si="149"/>
        <v xml:space="preserve"> </v>
      </c>
      <c r="X131" s="520"/>
      <c r="Y131" s="345" t="str">
        <f t="shared" si="150"/>
        <v xml:space="preserve"> </v>
      </c>
      <c r="Z131" s="520"/>
      <c r="AA131" s="345" t="str">
        <f t="shared" si="151"/>
        <v xml:space="preserve"> </v>
      </c>
      <c r="AB131" s="520"/>
      <c r="AC131" s="345" t="str">
        <f t="shared" si="152"/>
        <v xml:space="preserve"> </v>
      </c>
      <c r="AD131" s="520"/>
      <c r="AE131" s="345" t="str">
        <f t="shared" si="153"/>
        <v xml:space="preserve"> </v>
      </c>
      <c r="AF131" s="520"/>
      <c r="AG131" s="345" t="str">
        <f t="shared" si="154"/>
        <v xml:space="preserve"> </v>
      </c>
      <c r="AH131" s="520"/>
      <c r="AI131" s="345" t="str">
        <f t="shared" si="155"/>
        <v xml:space="preserve"> </v>
      </c>
      <c r="AJ131" s="520"/>
      <c r="AK131" s="345" t="str">
        <f t="shared" si="156"/>
        <v xml:space="preserve"> </v>
      </c>
      <c r="AL131" s="520"/>
      <c r="AM131" s="345" t="str">
        <f t="shared" si="157"/>
        <v xml:space="preserve"> </v>
      </c>
      <c r="AN131" s="520"/>
      <c r="AO131" s="345" t="str">
        <f t="shared" si="158"/>
        <v xml:space="preserve"> </v>
      </c>
      <c r="AP131" s="462"/>
      <c r="AQ131" s="345" t="str">
        <f t="shared" si="111"/>
        <v xml:space="preserve"> </v>
      </c>
      <c r="AR131" s="345" t="str">
        <f t="shared" si="159"/>
        <v xml:space="preserve"> </v>
      </c>
      <c r="AS131" s="345" t="str">
        <f t="shared" si="112"/>
        <v xml:space="preserve"> </v>
      </c>
      <c r="AT131" s="345" t="str">
        <f t="shared" si="160"/>
        <v xml:space="preserve"> </v>
      </c>
      <c r="AU131" s="345" t="str">
        <f t="shared" si="113"/>
        <v xml:space="preserve"> </v>
      </c>
      <c r="AV131" s="345" t="str">
        <f t="shared" si="161"/>
        <v xml:space="preserve"> </v>
      </c>
      <c r="AW131" s="345" t="str">
        <f t="shared" si="114"/>
        <v xml:space="preserve"> </v>
      </c>
      <c r="AX131" s="345" t="str">
        <f t="shared" si="162"/>
        <v xml:space="preserve"> </v>
      </c>
      <c r="AY131" s="345" t="str">
        <f t="shared" si="115"/>
        <v xml:space="preserve"> </v>
      </c>
      <c r="AZ131" s="345" t="str">
        <f t="shared" si="163"/>
        <v xml:space="preserve"> </v>
      </c>
      <c r="BA131" s="345" t="str">
        <f t="shared" si="116"/>
        <v xml:space="preserve"> </v>
      </c>
      <c r="BB131" s="345" t="str">
        <f t="shared" si="164"/>
        <v xml:space="preserve"> </v>
      </c>
      <c r="BC131" s="345" t="str">
        <f t="shared" si="117"/>
        <v xml:space="preserve"> </v>
      </c>
      <c r="BD131" s="345" t="str">
        <f t="shared" si="165"/>
        <v xml:space="preserve"> </v>
      </c>
      <c r="BE131" s="345" t="str">
        <f t="shared" si="118"/>
        <v xml:space="preserve"> </v>
      </c>
      <c r="BF131" s="345" t="str">
        <f t="shared" si="166"/>
        <v xml:space="preserve"> </v>
      </c>
      <c r="BG131" s="345" t="str">
        <f t="shared" si="119"/>
        <v xml:space="preserve"> </v>
      </c>
      <c r="BH131" s="345" t="str">
        <f t="shared" si="167"/>
        <v xml:space="preserve"> </v>
      </c>
      <c r="BI131" s="345" t="str">
        <f t="shared" si="120"/>
        <v xml:space="preserve"> </v>
      </c>
      <c r="BJ131" s="345" t="str">
        <f t="shared" si="168"/>
        <v xml:space="preserve"> </v>
      </c>
      <c r="BK131" s="345" t="str">
        <f t="shared" si="121"/>
        <v xml:space="preserve"> </v>
      </c>
      <c r="BL131" s="345" t="str">
        <f t="shared" si="169"/>
        <v xml:space="preserve"> </v>
      </c>
      <c r="BM131" s="345" t="str">
        <f t="shared" si="122"/>
        <v xml:space="preserve"> </v>
      </c>
      <c r="BN131" s="345" t="str">
        <f t="shared" si="170"/>
        <v xml:space="preserve"> </v>
      </c>
      <c r="BO131" s="455"/>
    </row>
    <row r="132" spans="1:69" s="460" customFormat="1" ht="19.5">
      <c r="A132" s="357"/>
      <c r="B132" s="395" t="s">
        <v>643</v>
      </c>
      <c r="C132" s="360" t="s">
        <v>29</v>
      </c>
      <c r="D132" s="459"/>
      <c r="E132" s="459"/>
      <c r="F132" s="459"/>
      <c r="G132" s="506"/>
      <c r="H132" s="506"/>
      <c r="I132" s="506"/>
      <c r="J132" s="506"/>
      <c r="K132" s="506"/>
      <c r="L132" s="506"/>
      <c r="M132" s="506"/>
      <c r="N132" s="506"/>
      <c r="O132" s="506"/>
      <c r="P132" s="506"/>
      <c r="Q132" s="458">
        <v>280</v>
      </c>
      <c r="R132" s="436">
        <v>265</v>
      </c>
      <c r="S132" s="345">
        <f t="shared" si="147"/>
        <v>265</v>
      </c>
      <c r="T132" s="436"/>
      <c r="U132" s="345">
        <f t="shared" si="148"/>
        <v>265</v>
      </c>
      <c r="V132" s="436"/>
      <c r="W132" s="345">
        <f t="shared" si="149"/>
        <v>265</v>
      </c>
      <c r="X132" s="436"/>
      <c r="Y132" s="345">
        <f t="shared" si="150"/>
        <v>265</v>
      </c>
      <c r="Z132" s="436"/>
      <c r="AA132" s="345">
        <f t="shared" si="151"/>
        <v>265</v>
      </c>
      <c r="AB132" s="436">
        <f>270-AA132</f>
        <v>5</v>
      </c>
      <c r="AC132" s="345">
        <f t="shared" si="152"/>
        <v>270</v>
      </c>
      <c r="AD132" s="436">
        <f>265-AC132</f>
        <v>-5</v>
      </c>
      <c r="AE132" s="345">
        <f t="shared" si="153"/>
        <v>265</v>
      </c>
      <c r="AF132" s="436"/>
      <c r="AG132" s="345">
        <f t="shared" si="154"/>
        <v>265</v>
      </c>
      <c r="AH132" s="436"/>
      <c r="AI132" s="345">
        <f t="shared" si="155"/>
        <v>265</v>
      </c>
      <c r="AJ132" s="436"/>
      <c r="AK132" s="345">
        <f t="shared" si="156"/>
        <v>265</v>
      </c>
      <c r="AL132" s="436"/>
      <c r="AM132" s="345">
        <f t="shared" si="157"/>
        <v>265</v>
      </c>
      <c r="AN132" s="436"/>
      <c r="AO132" s="345">
        <f t="shared" si="158"/>
        <v>265</v>
      </c>
      <c r="AP132" s="437">
        <f>+W132</f>
        <v>265</v>
      </c>
      <c r="AQ132" s="345" t="e">
        <f t="shared" si="111"/>
        <v>#DIV/0!</v>
      </c>
      <c r="AR132" s="345">
        <f t="shared" si="159"/>
        <v>0.9464285714285714</v>
      </c>
      <c r="AS132" s="345" t="e">
        <f t="shared" si="112"/>
        <v>#DIV/0!</v>
      </c>
      <c r="AT132" s="345">
        <f t="shared" si="160"/>
        <v>0</v>
      </c>
      <c r="AU132" s="345" t="e">
        <f t="shared" si="113"/>
        <v>#DIV/0!</v>
      </c>
      <c r="AV132" s="345">
        <f t="shared" si="161"/>
        <v>0</v>
      </c>
      <c r="AW132" s="345" t="e">
        <f t="shared" si="114"/>
        <v>#DIV/0!</v>
      </c>
      <c r="AX132" s="345">
        <f t="shared" si="162"/>
        <v>0</v>
      </c>
      <c r="AY132" s="345" t="e">
        <f t="shared" si="115"/>
        <v>#DIV/0!</v>
      </c>
      <c r="AZ132" s="345">
        <f t="shared" si="163"/>
        <v>0</v>
      </c>
      <c r="BA132" s="345" t="e">
        <f t="shared" si="116"/>
        <v>#DIV/0!</v>
      </c>
      <c r="BB132" s="345">
        <f t="shared" si="164"/>
        <v>1.7857142857142856E-2</v>
      </c>
      <c r="BC132" s="345" t="e">
        <f t="shared" si="117"/>
        <v>#DIV/0!</v>
      </c>
      <c r="BD132" s="345">
        <f t="shared" si="165"/>
        <v>-1.7857142857142856E-2</v>
      </c>
      <c r="BE132" s="345" t="e">
        <f t="shared" si="118"/>
        <v>#DIV/0!</v>
      </c>
      <c r="BF132" s="345">
        <f t="shared" si="166"/>
        <v>0</v>
      </c>
      <c r="BG132" s="345" t="e">
        <f t="shared" si="119"/>
        <v>#DIV/0!</v>
      </c>
      <c r="BH132" s="345">
        <f t="shared" si="167"/>
        <v>0</v>
      </c>
      <c r="BI132" s="345" t="e">
        <f t="shared" si="120"/>
        <v>#DIV/0!</v>
      </c>
      <c r="BJ132" s="345">
        <f t="shared" si="168"/>
        <v>0</v>
      </c>
      <c r="BK132" s="345" t="e">
        <f t="shared" si="121"/>
        <v>#DIV/0!</v>
      </c>
      <c r="BL132" s="345">
        <f t="shared" si="169"/>
        <v>0</v>
      </c>
      <c r="BM132" s="345" t="e">
        <f t="shared" si="122"/>
        <v>#DIV/0!</v>
      </c>
      <c r="BN132" s="345">
        <f t="shared" si="170"/>
        <v>0</v>
      </c>
      <c r="BO132" s="459"/>
    </row>
    <row r="133" spans="1:69" s="460" customFormat="1">
      <c r="A133" s="354"/>
      <c r="B133" s="395" t="s">
        <v>653</v>
      </c>
      <c r="C133" s="354" t="s">
        <v>29</v>
      </c>
      <c r="D133" s="458"/>
      <c r="E133" s="458"/>
      <c r="F133" s="458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458">
        <v>5</v>
      </c>
      <c r="R133" s="436">
        <v>0</v>
      </c>
      <c r="S133" s="345">
        <f t="shared" si="147"/>
        <v>0</v>
      </c>
      <c r="T133" s="436"/>
      <c r="U133" s="345">
        <f t="shared" si="148"/>
        <v>0</v>
      </c>
      <c r="V133" s="436"/>
      <c r="W133" s="345">
        <f t="shared" si="149"/>
        <v>0</v>
      </c>
      <c r="X133" s="436"/>
      <c r="Y133" s="345">
        <f t="shared" si="150"/>
        <v>0</v>
      </c>
      <c r="Z133" s="436"/>
      <c r="AA133" s="345">
        <f t="shared" si="151"/>
        <v>0</v>
      </c>
      <c r="AB133" s="436"/>
      <c r="AC133" s="345">
        <f t="shared" si="152"/>
        <v>0</v>
      </c>
      <c r="AD133" s="436"/>
      <c r="AE133" s="345">
        <f t="shared" si="153"/>
        <v>0</v>
      </c>
      <c r="AF133" s="436"/>
      <c r="AG133" s="345">
        <f t="shared" si="154"/>
        <v>0</v>
      </c>
      <c r="AH133" s="436"/>
      <c r="AI133" s="345">
        <f t="shared" si="155"/>
        <v>0</v>
      </c>
      <c r="AJ133" s="436"/>
      <c r="AK133" s="345">
        <f t="shared" si="156"/>
        <v>0</v>
      </c>
      <c r="AL133" s="436"/>
      <c r="AM133" s="345">
        <f t="shared" si="157"/>
        <v>0</v>
      </c>
      <c r="AN133" s="436"/>
      <c r="AO133" s="345">
        <f t="shared" si="158"/>
        <v>0</v>
      </c>
      <c r="AP133" s="458"/>
      <c r="AQ133" s="345" t="e">
        <f t="shared" si="111"/>
        <v>#DIV/0!</v>
      </c>
      <c r="AR133" s="345">
        <f t="shared" si="159"/>
        <v>0</v>
      </c>
      <c r="AS133" s="345" t="e">
        <f t="shared" si="112"/>
        <v>#DIV/0!</v>
      </c>
      <c r="AT133" s="345">
        <f t="shared" si="160"/>
        <v>0</v>
      </c>
      <c r="AU133" s="345" t="e">
        <f t="shared" si="113"/>
        <v>#DIV/0!</v>
      </c>
      <c r="AV133" s="345">
        <f t="shared" si="161"/>
        <v>0</v>
      </c>
      <c r="AW133" s="345" t="e">
        <f t="shared" si="114"/>
        <v>#DIV/0!</v>
      </c>
      <c r="AX133" s="345">
        <f t="shared" si="162"/>
        <v>0</v>
      </c>
      <c r="AY133" s="345" t="e">
        <f t="shared" si="115"/>
        <v>#DIV/0!</v>
      </c>
      <c r="AZ133" s="345">
        <f t="shared" si="163"/>
        <v>0</v>
      </c>
      <c r="BA133" s="345" t="e">
        <f t="shared" si="116"/>
        <v>#DIV/0!</v>
      </c>
      <c r="BB133" s="345">
        <f t="shared" si="164"/>
        <v>0</v>
      </c>
      <c r="BC133" s="345" t="e">
        <f t="shared" si="117"/>
        <v>#DIV/0!</v>
      </c>
      <c r="BD133" s="345">
        <f t="shared" si="165"/>
        <v>0</v>
      </c>
      <c r="BE133" s="345" t="e">
        <f t="shared" si="118"/>
        <v>#DIV/0!</v>
      </c>
      <c r="BF133" s="345">
        <f t="shared" si="166"/>
        <v>0</v>
      </c>
      <c r="BG133" s="345" t="e">
        <f t="shared" si="119"/>
        <v>#DIV/0!</v>
      </c>
      <c r="BH133" s="345">
        <f t="shared" si="167"/>
        <v>0</v>
      </c>
      <c r="BI133" s="345" t="e">
        <f t="shared" si="120"/>
        <v>#DIV/0!</v>
      </c>
      <c r="BJ133" s="345">
        <f t="shared" si="168"/>
        <v>0</v>
      </c>
      <c r="BK133" s="345" t="e">
        <f t="shared" si="121"/>
        <v>#DIV/0!</v>
      </c>
      <c r="BL133" s="345">
        <f t="shared" si="169"/>
        <v>0</v>
      </c>
      <c r="BM133" s="345" t="e">
        <f t="shared" si="122"/>
        <v>#DIV/0!</v>
      </c>
      <c r="BN133" s="345">
        <f t="shared" si="170"/>
        <v>0</v>
      </c>
      <c r="BO133" s="459"/>
    </row>
    <row r="134" spans="1:69" s="460" customFormat="1">
      <c r="A134" s="354"/>
      <c r="B134" s="395" t="s">
        <v>645</v>
      </c>
      <c r="C134" s="354" t="s">
        <v>157</v>
      </c>
      <c r="D134" s="458"/>
      <c r="E134" s="458"/>
      <c r="F134" s="458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458">
        <v>160</v>
      </c>
      <c r="R134" s="436"/>
      <c r="S134" s="345"/>
      <c r="T134" s="436"/>
      <c r="U134" s="345"/>
      <c r="V134" s="436"/>
      <c r="W134" s="345"/>
      <c r="X134" s="436"/>
      <c r="Y134" s="345"/>
      <c r="Z134" s="436"/>
      <c r="AA134" s="345"/>
      <c r="AB134" s="436"/>
      <c r="AC134" s="345"/>
      <c r="AD134" s="436"/>
      <c r="AE134" s="345"/>
      <c r="AF134" s="436"/>
      <c r="AG134" s="345"/>
      <c r="AH134" s="436"/>
      <c r="AI134" s="345"/>
      <c r="AJ134" s="436"/>
      <c r="AK134" s="345"/>
      <c r="AL134" s="436"/>
      <c r="AM134" s="345"/>
      <c r="AN134" s="436"/>
      <c r="AO134" s="345"/>
      <c r="AP134" s="458"/>
      <c r="AQ134" s="345" t="e">
        <f t="shared" si="111"/>
        <v>#DIV/0!</v>
      </c>
      <c r="AR134" s="345"/>
      <c r="AS134" s="345" t="e">
        <f t="shared" si="112"/>
        <v>#DIV/0!</v>
      </c>
      <c r="AT134" s="345"/>
      <c r="AU134" s="345" t="e">
        <f t="shared" si="113"/>
        <v>#DIV/0!</v>
      </c>
      <c r="AV134" s="345"/>
      <c r="AW134" s="345" t="e">
        <f t="shared" si="114"/>
        <v>#DIV/0!</v>
      </c>
      <c r="AX134" s="345"/>
      <c r="AY134" s="345" t="e">
        <f t="shared" si="115"/>
        <v>#DIV/0!</v>
      </c>
      <c r="AZ134" s="345"/>
      <c r="BA134" s="345" t="e">
        <f t="shared" si="116"/>
        <v>#DIV/0!</v>
      </c>
      <c r="BB134" s="345"/>
      <c r="BC134" s="345" t="e">
        <f t="shared" si="117"/>
        <v>#DIV/0!</v>
      </c>
      <c r="BD134" s="345"/>
      <c r="BE134" s="345" t="e">
        <f t="shared" si="118"/>
        <v>#DIV/0!</v>
      </c>
      <c r="BF134" s="345"/>
      <c r="BG134" s="345" t="e">
        <f t="shared" si="119"/>
        <v>#DIV/0!</v>
      </c>
      <c r="BH134" s="345"/>
      <c r="BI134" s="345" t="e">
        <f t="shared" si="120"/>
        <v>#DIV/0!</v>
      </c>
      <c r="BJ134" s="345"/>
      <c r="BK134" s="345" t="e">
        <f t="shared" si="121"/>
        <v>#DIV/0!</v>
      </c>
      <c r="BL134" s="345"/>
      <c r="BM134" s="345" t="e">
        <f t="shared" si="122"/>
        <v>#DIV/0!</v>
      </c>
      <c r="BN134" s="345"/>
      <c r="BO134" s="459"/>
    </row>
    <row r="135" spans="1:69" ht="37.5">
      <c r="A135" s="346">
        <v>6</v>
      </c>
      <c r="B135" s="356" t="s">
        <v>648</v>
      </c>
      <c r="C135" s="350" t="s">
        <v>29</v>
      </c>
      <c r="D135" s="467"/>
      <c r="E135" s="467"/>
      <c r="F135" s="467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468">
        <v>90</v>
      </c>
      <c r="R135" s="341"/>
      <c r="S135" s="345">
        <f>IF(LEN(C135)=0," ",R135)</f>
        <v>0</v>
      </c>
      <c r="T135" s="341"/>
      <c r="U135" s="345">
        <f>IF(LEN(C135)=0," ",S135+T135)</f>
        <v>0</v>
      </c>
      <c r="V135" s="341"/>
      <c r="W135" s="345">
        <f>IF(LEN($C135)=0," ",U135+V135)</f>
        <v>0</v>
      </c>
      <c r="X135" s="341"/>
      <c r="Y135" s="345">
        <f>IF(LEN($C135)=0," ",W135+X135)</f>
        <v>0</v>
      </c>
      <c r="Z135" s="341"/>
      <c r="AA135" s="345">
        <f>IF(LEN($C135)=0," ",Y135+Z135)</f>
        <v>0</v>
      </c>
      <c r="AB135" s="341"/>
      <c r="AC135" s="345">
        <f>IF(LEN($C135)=0," ",AA135+AB135)</f>
        <v>0</v>
      </c>
      <c r="AD135" s="341"/>
      <c r="AE135" s="345">
        <f>IF(LEN($C135)=0," ",AC135+AD135)</f>
        <v>0</v>
      </c>
      <c r="AF135" s="341"/>
      <c r="AG135" s="345">
        <f>IF(LEN($C135)=0," ",AE135+AF135)</f>
        <v>0</v>
      </c>
      <c r="AH135" s="341"/>
      <c r="AI135" s="345">
        <f>IF(LEN($C135)=0," ",AG135+AH135)</f>
        <v>0</v>
      </c>
      <c r="AJ135" s="341"/>
      <c r="AK135" s="345">
        <f>IF(LEN($C135)=0," ",AI135+AJ135)</f>
        <v>0</v>
      </c>
      <c r="AL135" s="341"/>
      <c r="AM135" s="345">
        <f>IF(LEN($C135)=0," ",AK135+AL135)</f>
        <v>0</v>
      </c>
      <c r="AN135" s="341"/>
      <c r="AO135" s="345">
        <f>IF(LEN($C135)=0," ",AM135+AN135)</f>
        <v>0</v>
      </c>
      <c r="AP135" s="467"/>
      <c r="AQ135" s="345" t="e">
        <f t="shared" si="111"/>
        <v>#DIV/0!</v>
      </c>
      <c r="AR135" s="345">
        <f>IF(LEN($C135)=0," ",R135/$Q135)</f>
        <v>0</v>
      </c>
      <c r="AS135" s="345" t="e">
        <f t="shared" si="112"/>
        <v>#DIV/0!</v>
      </c>
      <c r="AT135" s="345">
        <f>IF(LEN($C135)=0," ",T135/$Q135)</f>
        <v>0</v>
      </c>
      <c r="AU135" s="345" t="e">
        <f t="shared" si="113"/>
        <v>#DIV/0!</v>
      </c>
      <c r="AV135" s="345">
        <f>IF(LEN($C135)=0," ",V135/$Q135)</f>
        <v>0</v>
      </c>
      <c r="AW135" s="345" t="e">
        <f t="shared" si="114"/>
        <v>#DIV/0!</v>
      </c>
      <c r="AX135" s="345">
        <f>IF(LEN($C135)=0," ",X135/$Q135)</f>
        <v>0</v>
      </c>
      <c r="AY135" s="345" t="e">
        <f t="shared" si="115"/>
        <v>#DIV/0!</v>
      </c>
      <c r="AZ135" s="345">
        <f>IF(LEN($C135)=0," ",Z135/$Q135)</f>
        <v>0</v>
      </c>
      <c r="BA135" s="345" t="e">
        <f t="shared" si="116"/>
        <v>#DIV/0!</v>
      </c>
      <c r="BB135" s="345">
        <f>IF(LEN($C135)=0," ",AB135/$Q135)</f>
        <v>0</v>
      </c>
      <c r="BC135" s="345" t="e">
        <f t="shared" si="117"/>
        <v>#DIV/0!</v>
      </c>
      <c r="BD135" s="345">
        <f>IF(LEN($C135)=0," ",AD135/$Q135)</f>
        <v>0</v>
      </c>
      <c r="BE135" s="345" t="e">
        <f t="shared" si="118"/>
        <v>#DIV/0!</v>
      </c>
      <c r="BF135" s="345">
        <f>IF(LEN($C135)=0," ",AF135/$Q135)</f>
        <v>0</v>
      </c>
      <c r="BG135" s="345" t="e">
        <f t="shared" si="119"/>
        <v>#DIV/0!</v>
      </c>
      <c r="BH135" s="345">
        <f>IF(LEN($C135)=0," ",AH135/$Q135)</f>
        <v>0</v>
      </c>
      <c r="BI135" s="345" t="e">
        <f t="shared" si="120"/>
        <v>#DIV/0!</v>
      </c>
      <c r="BJ135" s="345">
        <f>IF(LEN($C135)=0," ",AJ135/$Q135)</f>
        <v>0</v>
      </c>
      <c r="BK135" s="345" t="e">
        <f t="shared" si="121"/>
        <v>#DIV/0!</v>
      </c>
      <c r="BL135" s="345">
        <f>IF(LEN($C135)=0," ",AL135/$Q135)</f>
        <v>0</v>
      </c>
      <c r="BM135" s="345" t="e">
        <f t="shared" si="122"/>
        <v>#DIV/0!</v>
      </c>
      <c r="BN135" s="345">
        <f>IF(LEN($C135)=0," ",AN135/$Q135)</f>
        <v>0</v>
      </c>
      <c r="BO135" s="455"/>
    </row>
    <row r="136" spans="1:69">
      <c r="A136" s="346" t="s">
        <v>88</v>
      </c>
      <c r="B136" s="346" t="s">
        <v>192</v>
      </c>
      <c r="C136" s="347"/>
      <c r="D136" s="467"/>
      <c r="E136" s="467"/>
      <c r="F136" s="467"/>
      <c r="G136" s="379"/>
      <c r="H136" s="379"/>
      <c r="I136" s="379"/>
      <c r="J136" s="379"/>
      <c r="K136" s="379"/>
      <c r="L136" s="379"/>
      <c r="M136" s="379"/>
      <c r="N136" s="379"/>
      <c r="O136" s="379"/>
      <c r="P136" s="379"/>
      <c r="Q136" s="467"/>
      <c r="R136" s="341"/>
      <c r="S136" s="345" t="str">
        <f t="shared" ref="S136:S176" si="171">IF(LEN(C136)=0," ",R136)</f>
        <v xml:space="preserve"> </v>
      </c>
      <c r="T136" s="341"/>
      <c r="U136" s="345" t="str">
        <f t="shared" ref="U136:U174" si="172">IF(LEN(C136)=0," ",S136+T136)</f>
        <v xml:space="preserve"> </v>
      </c>
      <c r="V136" s="341"/>
      <c r="W136" s="345" t="str">
        <f t="shared" ref="W136:W174" si="173">IF(LEN($C136)=0," ",U136+V136)</f>
        <v xml:space="preserve"> </v>
      </c>
      <c r="X136" s="341"/>
      <c r="Y136" s="345" t="str">
        <f t="shared" ref="Y136:Y174" si="174">IF(LEN($C136)=0," ",W136+X136)</f>
        <v xml:space="preserve"> </v>
      </c>
      <c r="Z136" s="341"/>
      <c r="AA136" s="345" t="str">
        <f t="shared" ref="AA136:AA174" si="175">IF(LEN($C136)=0," ",Y136+Z136)</f>
        <v xml:space="preserve"> </v>
      </c>
      <c r="AB136" s="341"/>
      <c r="AC136" s="345" t="str">
        <f t="shared" ref="AC136:AC174" si="176">IF(LEN($C136)=0," ",AA136+AB136)</f>
        <v xml:space="preserve"> </v>
      </c>
      <c r="AD136" s="341"/>
      <c r="AE136" s="345" t="str">
        <f t="shared" ref="AE136:AK174" si="177">IF(LEN($C136)=0," ",AC136+AD136)</f>
        <v xml:space="preserve"> </v>
      </c>
      <c r="AF136" s="341"/>
      <c r="AG136" s="345" t="str">
        <f t="shared" si="177"/>
        <v xml:space="preserve"> </v>
      </c>
      <c r="AH136" s="341"/>
      <c r="AI136" s="345" t="str">
        <f t="shared" si="177"/>
        <v xml:space="preserve"> </v>
      </c>
      <c r="AJ136" s="341"/>
      <c r="AK136" s="345" t="str">
        <f t="shared" si="177"/>
        <v xml:space="preserve"> </v>
      </c>
      <c r="AL136" s="341"/>
      <c r="AM136" s="345" t="str">
        <f t="shared" ref="AM136:AM174" si="178">IF(LEN($C136)=0," ",AK136+AL136)</f>
        <v xml:space="preserve"> </v>
      </c>
      <c r="AN136" s="341"/>
      <c r="AO136" s="345" t="str">
        <f t="shared" ref="AO136:AO174" si="179">IF(LEN($C136)=0," ",AM136+AN136)</f>
        <v xml:space="preserve"> </v>
      </c>
      <c r="AP136" s="467"/>
      <c r="AQ136" s="345" t="str">
        <f t="shared" si="111"/>
        <v xml:space="preserve"> </v>
      </c>
      <c r="AR136" s="345" t="str">
        <f t="shared" ref="AR136:AX174" si="180">IF(LEN($C136)=0," ",R136/$Q136)</f>
        <v xml:space="preserve"> </v>
      </c>
      <c r="AS136" s="345" t="str">
        <f t="shared" si="112"/>
        <v xml:space="preserve"> </v>
      </c>
      <c r="AT136" s="345" t="str">
        <f t="shared" si="180"/>
        <v xml:space="preserve"> </v>
      </c>
      <c r="AU136" s="345" t="str">
        <f t="shared" si="113"/>
        <v xml:space="preserve"> </v>
      </c>
      <c r="AV136" s="345" t="str">
        <f t="shared" si="180"/>
        <v xml:space="preserve"> </v>
      </c>
      <c r="AW136" s="345" t="str">
        <f t="shared" si="114"/>
        <v xml:space="preserve"> </v>
      </c>
      <c r="AX136" s="345" t="str">
        <f t="shared" si="180"/>
        <v xml:space="preserve"> </v>
      </c>
      <c r="AY136" s="345" t="str">
        <f t="shared" si="115"/>
        <v xml:space="preserve"> </v>
      </c>
      <c r="AZ136" s="345" t="str">
        <f t="shared" ref="AZ136:AZ174" si="181">IF(LEN($C136)=0," ",Z136/$Q136)</f>
        <v xml:space="preserve"> </v>
      </c>
      <c r="BA136" s="345" t="str">
        <f t="shared" si="116"/>
        <v xml:space="preserve"> </v>
      </c>
      <c r="BB136" s="345" t="str">
        <f t="shared" ref="BB136:BB174" si="182">IF(LEN($C136)=0," ",AB136/$Q136)</f>
        <v xml:space="preserve"> </v>
      </c>
      <c r="BC136" s="345" t="str">
        <f t="shared" si="117"/>
        <v xml:space="preserve"> </v>
      </c>
      <c r="BD136" s="345" t="str">
        <f t="shared" ref="BD136:BD174" si="183">IF(LEN($C136)=0," ",AD136/$Q136)</f>
        <v xml:space="preserve"> </v>
      </c>
      <c r="BE136" s="345" t="str">
        <f t="shared" si="118"/>
        <v xml:space="preserve"> </v>
      </c>
      <c r="BF136" s="345" t="str">
        <f t="shared" ref="BF136:BF174" si="184">IF(LEN($C136)=0," ",AF136/$Q136)</f>
        <v xml:space="preserve"> </v>
      </c>
      <c r="BG136" s="345" t="str">
        <f t="shared" si="119"/>
        <v xml:space="preserve"> </v>
      </c>
      <c r="BH136" s="345" t="str">
        <f t="shared" ref="BH136:BH174" si="185">IF(LEN($C136)=0," ",AH136/$Q136)</f>
        <v xml:space="preserve"> </v>
      </c>
      <c r="BI136" s="345" t="str">
        <f t="shared" si="120"/>
        <v xml:space="preserve"> </v>
      </c>
      <c r="BJ136" s="345" t="str">
        <f t="shared" ref="BJ136:BJ174" si="186">IF(LEN($C136)=0," ",AJ136/$Q136)</f>
        <v xml:space="preserve"> </v>
      </c>
      <c r="BK136" s="345" t="str">
        <f t="shared" si="121"/>
        <v xml:space="preserve"> </v>
      </c>
      <c r="BL136" s="345" t="str">
        <f t="shared" ref="BL136:BL174" si="187">IF(LEN($C136)=0," ",AL136/$Q136)</f>
        <v xml:space="preserve"> </v>
      </c>
      <c r="BM136" s="345" t="str">
        <f t="shared" si="122"/>
        <v xml:space="preserve"> </v>
      </c>
      <c r="BN136" s="345" t="str">
        <f t="shared" ref="BN136:BN174" si="188">IF(LEN($C136)=0," ",AN136/$Q136)</f>
        <v xml:space="preserve"> </v>
      </c>
      <c r="BO136" s="467"/>
      <c r="BQ136" s="391"/>
    </row>
    <row r="137" spans="1:69" s="456" customFormat="1">
      <c r="A137" s="346">
        <v>1</v>
      </c>
      <c r="B137" s="352" t="s">
        <v>867</v>
      </c>
      <c r="C137" s="346"/>
      <c r="D137" s="454">
        <f t="shared" ref="D137:P137" si="189">SUM(D138:D140)</f>
        <v>57800</v>
      </c>
      <c r="E137" s="454">
        <f t="shared" si="189"/>
        <v>61230</v>
      </c>
      <c r="F137" s="454">
        <f t="shared" si="189"/>
        <v>0</v>
      </c>
      <c r="G137" s="454">
        <f t="shared" si="189"/>
        <v>0</v>
      </c>
      <c r="H137" s="454">
        <f t="shared" si="189"/>
        <v>0</v>
      </c>
      <c r="I137" s="454">
        <f t="shared" si="189"/>
        <v>0</v>
      </c>
      <c r="J137" s="454">
        <f t="shared" si="189"/>
        <v>0</v>
      </c>
      <c r="K137" s="454">
        <f t="shared" si="189"/>
        <v>0</v>
      </c>
      <c r="L137" s="454">
        <f t="shared" si="189"/>
        <v>0</v>
      </c>
      <c r="M137" s="454">
        <f t="shared" si="189"/>
        <v>0</v>
      </c>
      <c r="N137" s="454">
        <f t="shared" si="189"/>
        <v>0</v>
      </c>
      <c r="O137" s="454">
        <f t="shared" si="189"/>
        <v>0</v>
      </c>
      <c r="P137" s="454">
        <f t="shared" si="189"/>
        <v>0</v>
      </c>
      <c r="Q137" s="454">
        <f>SUM(Q138:Q140)</f>
        <v>65835</v>
      </c>
      <c r="R137" s="454">
        <f>SUM(R138:R140)</f>
        <v>61262</v>
      </c>
      <c r="S137" s="454">
        <f>SUM(S138:S140)</f>
        <v>61262</v>
      </c>
      <c r="T137" s="342">
        <f>SUM(T138:T140)</f>
        <v>5550</v>
      </c>
      <c r="U137" s="479">
        <f>SUM(U138:U140)</f>
        <v>66812</v>
      </c>
      <c r="V137" s="342"/>
      <c r="W137" s="371" t="str">
        <f t="shared" si="173"/>
        <v xml:space="preserve"> </v>
      </c>
      <c r="X137" s="342"/>
      <c r="Y137" s="371" t="str">
        <f t="shared" si="174"/>
        <v xml:space="preserve"> </v>
      </c>
      <c r="Z137" s="342"/>
      <c r="AA137" s="371" t="str">
        <f t="shared" si="175"/>
        <v xml:space="preserve"> </v>
      </c>
      <c r="AB137" s="342"/>
      <c r="AC137" s="371" t="str">
        <f t="shared" si="176"/>
        <v xml:space="preserve"> </v>
      </c>
      <c r="AD137" s="342"/>
      <c r="AE137" s="371" t="str">
        <f t="shared" si="177"/>
        <v xml:space="preserve"> </v>
      </c>
      <c r="AF137" s="342"/>
      <c r="AG137" s="371" t="str">
        <f t="shared" si="177"/>
        <v xml:space="preserve"> </v>
      </c>
      <c r="AH137" s="342"/>
      <c r="AI137" s="371" t="str">
        <f t="shared" si="177"/>
        <v xml:space="preserve"> </v>
      </c>
      <c r="AJ137" s="342"/>
      <c r="AK137" s="371" t="str">
        <f t="shared" si="177"/>
        <v xml:space="preserve"> </v>
      </c>
      <c r="AL137" s="342"/>
      <c r="AM137" s="371" t="str">
        <f t="shared" si="178"/>
        <v xml:space="preserve"> </v>
      </c>
      <c r="AN137" s="342"/>
      <c r="AO137" s="371" t="str">
        <f t="shared" si="179"/>
        <v xml:space="preserve"> </v>
      </c>
      <c r="AP137" s="454"/>
      <c r="AQ137" s="371" t="str">
        <f t="shared" si="111"/>
        <v xml:space="preserve"> </v>
      </c>
      <c r="AR137" s="371" t="str">
        <f t="shared" si="180"/>
        <v xml:space="preserve"> </v>
      </c>
      <c r="AS137" s="371" t="str">
        <f t="shared" si="112"/>
        <v xml:space="preserve"> </v>
      </c>
      <c r="AT137" s="371" t="str">
        <f t="shared" si="180"/>
        <v xml:space="preserve"> </v>
      </c>
      <c r="AU137" s="371" t="str">
        <f t="shared" si="113"/>
        <v xml:space="preserve"> </v>
      </c>
      <c r="AV137" s="371" t="str">
        <f t="shared" si="180"/>
        <v xml:space="preserve"> </v>
      </c>
      <c r="AW137" s="371" t="str">
        <f t="shared" si="114"/>
        <v xml:space="preserve"> </v>
      </c>
      <c r="AX137" s="371" t="str">
        <f t="shared" si="180"/>
        <v xml:space="preserve"> </v>
      </c>
      <c r="AY137" s="371" t="str">
        <f t="shared" si="115"/>
        <v xml:space="preserve"> </v>
      </c>
      <c r="AZ137" s="371" t="str">
        <f t="shared" si="181"/>
        <v xml:space="preserve"> </v>
      </c>
      <c r="BA137" s="371" t="str">
        <f t="shared" si="116"/>
        <v xml:space="preserve"> </v>
      </c>
      <c r="BB137" s="371" t="str">
        <f t="shared" si="182"/>
        <v xml:space="preserve"> </v>
      </c>
      <c r="BC137" s="371" t="str">
        <f t="shared" si="117"/>
        <v xml:space="preserve"> </v>
      </c>
      <c r="BD137" s="371" t="str">
        <f t="shared" si="183"/>
        <v xml:space="preserve"> </v>
      </c>
      <c r="BE137" s="371" t="str">
        <f t="shared" si="118"/>
        <v xml:space="preserve"> </v>
      </c>
      <c r="BF137" s="371" t="str">
        <f t="shared" si="184"/>
        <v xml:space="preserve"> </v>
      </c>
      <c r="BG137" s="371" t="str">
        <f t="shared" si="119"/>
        <v xml:space="preserve"> </v>
      </c>
      <c r="BH137" s="371" t="str">
        <f t="shared" si="185"/>
        <v xml:space="preserve"> </v>
      </c>
      <c r="BI137" s="371" t="str">
        <f t="shared" si="120"/>
        <v xml:space="preserve"> </v>
      </c>
      <c r="BJ137" s="371" t="str">
        <f t="shared" si="186"/>
        <v xml:space="preserve"> </v>
      </c>
      <c r="BK137" s="371" t="str">
        <f t="shared" si="121"/>
        <v xml:space="preserve"> </v>
      </c>
      <c r="BL137" s="371" t="str">
        <f t="shared" si="187"/>
        <v xml:space="preserve"> </v>
      </c>
      <c r="BM137" s="371" t="str">
        <f t="shared" si="122"/>
        <v xml:space="preserve"> </v>
      </c>
      <c r="BN137" s="371" t="str">
        <f t="shared" si="188"/>
        <v xml:space="preserve"> </v>
      </c>
      <c r="BO137" s="455"/>
      <c r="BQ137" s="457"/>
    </row>
    <row r="138" spans="1:69">
      <c r="A138" s="347"/>
      <c r="B138" s="397" t="s">
        <v>657</v>
      </c>
      <c r="C138" s="347" t="s">
        <v>195</v>
      </c>
      <c r="D138" s="468">
        <v>15020</v>
      </c>
      <c r="E138" s="468">
        <v>14989</v>
      </c>
      <c r="F138" s="468"/>
      <c r="G138" s="508"/>
      <c r="H138" s="508"/>
      <c r="I138" s="508"/>
      <c r="J138" s="508"/>
      <c r="K138" s="508"/>
      <c r="L138" s="508"/>
      <c r="M138" s="508"/>
      <c r="N138" s="508"/>
      <c r="O138" s="508"/>
      <c r="P138" s="508"/>
      <c r="Q138" s="468">
        <v>16318</v>
      </c>
      <c r="R138" s="468">
        <v>15799</v>
      </c>
      <c r="S138" s="339">
        <f t="shared" si="171"/>
        <v>15799</v>
      </c>
      <c r="T138" s="468">
        <f>15963-15799</f>
        <v>164</v>
      </c>
      <c r="U138" s="339">
        <f t="shared" si="172"/>
        <v>15963</v>
      </c>
      <c r="V138" s="341"/>
      <c r="W138" s="345">
        <f t="shared" si="173"/>
        <v>15963</v>
      </c>
      <c r="X138" s="468">
        <v>275</v>
      </c>
      <c r="Y138" s="345">
        <f t="shared" si="174"/>
        <v>16238</v>
      </c>
      <c r="Z138" s="341"/>
      <c r="AA138" s="345">
        <f t="shared" si="175"/>
        <v>16238</v>
      </c>
      <c r="AB138" s="341"/>
      <c r="AC138" s="345">
        <f t="shared" si="176"/>
        <v>16238</v>
      </c>
      <c r="AD138" s="341"/>
      <c r="AE138" s="345">
        <f t="shared" si="177"/>
        <v>16238</v>
      </c>
      <c r="AF138" s="341"/>
      <c r="AG138" s="345">
        <f t="shared" si="177"/>
        <v>16238</v>
      </c>
      <c r="AH138" s="341"/>
      <c r="AI138" s="345">
        <f t="shared" si="177"/>
        <v>16238</v>
      </c>
      <c r="AJ138" s="341"/>
      <c r="AK138" s="345">
        <f t="shared" si="177"/>
        <v>16238</v>
      </c>
      <c r="AL138" s="341"/>
      <c r="AM138" s="345">
        <f t="shared" si="178"/>
        <v>16238</v>
      </c>
      <c r="AN138" s="341"/>
      <c r="AO138" s="345">
        <f t="shared" si="179"/>
        <v>16238</v>
      </c>
      <c r="AP138" s="468">
        <f>+W138</f>
        <v>15963</v>
      </c>
      <c r="AQ138" s="345">
        <f t="shared" si="111"/>
        <v>105.18641810918774</v>
      </c>
      <c r="AR138" s="345">
        <f t="shared" si="180"/>
        <v>0.9681946316950607</v>
      </c>
      <c r="AS138" s="345">
        <f t="shared" si="112"/>
        <v>1.0941356995129763</v>
      </c>
      <c r="AT138" s="345">
        <f t="shared" si="180"/>
        <v>1.0050251256281407E-2</v>
      </c>
      <c r="AU138" s="345" t="e">
        <f t="shared" si="113"/>
        <v>#DIV/0!</v>
      </c>
      <c r="AV138" s="345">
        <f t="shared" si="180"/>
        <v>0</v>
      </c>
      <c r="AW138" s="345" t="e">
        <f t="shared" si="114"/>
        <v>#DIV/0!</v>
      </c>
      <c r="AX138" s="345">
        <f t="shared" si="180"/>
        <v>1.6852555460227969E-2</v>
      </c>
      <c r="AY138" s="345" t="e">
        <f t="shared" si="115"/>
        <v>#DIV/0!</v>
      </c>
      <c r="AZ138" s="345">
        <f t="shared" si="181"/>
        <v>0</v>
      </c>
      <c r="BA138" s="345" t="e">
        <f t="shared" si="116"/>
        <v>#DIV/0!</v>
      </c>
      <c r="BB138" s="345">
        <f t="shared" si="182"/>
        <v>0</v>
      </c>
      <c r="BC138" s="345" t="e">
        <f t="shared" si="117"/>
        <v>#DIV/0!</v>
      </c>
      <c r="BD138" s="345">
        <f t="shared" si="183"/>
        <v>0</v>
      </c>
      <c r="BE138" s="345" t="e">
        <f t="shared" si="118"/>
        <v>#DIV/0!</v>
      </c>
      <c r="BF138" s="345">
        <f t="shared" si="184"/>
        <v>0</v>
      </c>
      <c r="BG138" s="345" t="e">
        <f t="shared" si="119"/>
        <v>#DIV/0!</v>
      </c>
      <c r="BH138" s="345">
        <f t="shared" si="185"/>
        <v>0</v>
      </c>
      <c r="BI138" s="345" t="e">
        <f t="shared" si="120"/>
        <v>#DIV/0!</v>
      </c>
      <c r="BJ138" s="345">
        <f t="shared" si="186"/>
        <v>0</v>
      </c>
      <c r="BK138" s="345" t="e">
        <f t="shared" si="121"/>
        <v>#DIV/0!</v>
      </c>
      <c r="BL138" s="345">
        <f t="shared" si="187"/>
        <v>0</v>
      </c>
      <c r="BM138" s="345" t="e">
        <f t="shared" si="122"/>
        <v>#DIV/0!</v>
      </c>
      <c r="BN138" s="345">
        <f t="shared" si="188"/>
        <v>0</v>
      </c>
      <c r="BO138" s="467"/>
    </row>
    <row r="139" spans="1:69">
      <c r="A139" s="347"/>
      <c r="B139" s="397" t="s">
        <v>658</v>
      </c>
      <c r="C139" s="347" t="s">
        <v>195</v>
      </c>
      <c r="D139" s="468">
        <v>5070</v>
      </c>
      <c r="E139" s="468">
        <v>5091</v>
      </c>
      <c r="F139" s="468"/>
      <c r="G139" s="508"/>
      <c r="H139" s="508"/>
      <c r="I139" s="508"/>
      <c r="J139" s="508"/>
      <c r="K139" s="508"/>
      <c r="L139" s="508"/>
      <c r="M139" s="508"/>
      <c r="N139" s="508"/>
      <c r="O139" s="508"/>
      <c r="P139" s="508"/>
      <c r="Q139" s="468">
        <v>6067</v>
      </c>
      <c r="R139" s="468">
        <v>5930</v>
      </c>
      <c r="S139" s="339">
        <f t="shared" si="171"/>
        <v>5930</v>
      </c>
      <c r="T139" s="468">
        <f>5849-5930</f>
        <v>-81</v>
      </c>
      <c r="U139" s="339">
        <f t="shared" si="172"/>
        <v>5849</v>
      </c>
      <c r="V139" s="341"/>
      <c r="W139" s="345">
        <f t="shared" si="173"/>
        <v>5849</v>
      </c>
      <c r="X139" s="468">
        <v>100</v>
      </c>
      <c r="Y139" s="345">
        <f t="shared" si="174"/>
        <v>5949</v>
      </c>
      <c r="Z139" s="341"/>
      <c r="AA139" s="345">
        <f t="shared" si="175"/>
        <v>5949</v>
      </c>
      <c r="AB139" s="341"/>
      <c r="AC139" s="345">
        <f t="shared" si="176"/>
        <v>5949</v>
      </c>
      <c r="AD139" s="341"/>
      <c r="AE139" s="345">
        <f t="shared" si="177"/>
        <v>5949</v>
      </c>
      <c r="AF139" s="341"/>
      <c r="AG139" s="345">
        <f t="shared" si="177"/>
        <v>5949</v>
      </c>
      <c r="AH139" s="341"/>
      <c r="AI139" s="345">
        <f t="shared" si="177"/>
        <v>5949</v>
      </c>
      <c r="AJ139" s="341"/>
      <c r="AK139" s="345">
        <f t="shared" si="177"/>
        <v>5949</v>
      </c>
      <c r="AL139" s="341"/>
      <c r="AM139" s="345">
        <f t="shared" si="178"/>
        <v>5949</v>
      </c>
      <c r="AN139" s="341"/>
      <c r="AO139" s="345">
        <f t="shared" si="179"/>
        <v>5949</v>
      </c>
      <c r="AP139" s="468">
        <f>+W139</f>
        <v>5849</v>
      </c>
      <c r="AQ139" s="345">
        <f t="shared" ref="AQ139:AQ203" si="190">IF(LEN($C139)=0," ",R139/D139*100)</f>
        <v>116.96252465483235</v>
      </c>
      <c r="AR139" s="345">
        <f t="shared" si="180"/>
        <v>0.97741882314158568</v>
      </c>
      <c r="AS139" s="345">
        <f t="shared" ref="AS139:AS203" si="191">IF(LEN($C139)=0," ",T139/E139*100)</f>
        <v>-1.5910430170889804</v>
      </c>
      <c r="AT139" s="345">
        <f t="shared" si="180"/>
        <v>-1.3350914784901928E-2</v>
      </c>
      <c r="AU139" s="345" t="e">
        <f t="shared" ref="AU139:AU203" si="192">IF(LEN($C139)=0," ",V139/F139*100)</f>
        <v>#DIV/0!</v>
      </c>
      <c r="AV139" s="345">
        <f t="shared" si="180"/>
        <v>0</v>
      </c>
      <c r="AW139" s="345" t="e">
        <f t="shared" ref="AW139:AW203" si="193">IF(LEN($C139)=0," ",X139/G139*100)</f>
        <v>#DIV/0!</v>
      </c>
      <c r="AX139" s="345">
        <f t="shared" si="180"/>
        <v>1.6482610845557938E-2</v>
      </c>
      <c r="AY139" s="345" t="e">
        <f t="shared" ref="AY139:AY203" si="194">IF(LEN($C139)=0," ",Z139/H139*100)</f>
        <v>#DIV/0!</v>
      </c>
      <c r="AZ139" s="345">
        <f t="shared" si="181"/>
        <v>0</v>
      </c>
      <c r="BA139" s="345" t="e">
        <f t="shared" ref="BA139:BA203" si="195">IF(LEN($C139)=0," ",AB139/I139*100)</f>
        <v>#DIV/0!</v>
      </c>
      <c r="BB139" s="345">
        <f t="shared" si="182"/>
        <v>0</v>
      </c>
      <c r="BC139" s="345" t="e">
        <f t="shared" ref="BC139:BC203" si="196">IF(LEN($C139)=0," ",AD139/J139*100)</f>
        <v>#DIV/0!</v>
      </c>
      <c r="BD139" s="345">
        <f t="shared" si="183"/>
        <v>0</v>
      </c>
      <c r="BE139" s="345" t="e">
        <f t="shared" ref="BE139:BE203" si="197">IF(LEN($C139)=0," ",AF139/K139*100)</f>
        <v>#DIV/0!</v>
      </c>
      <c r="BF139" s="345">
        <f t="shared" si="184"/>
        <v>0</v>
      </c>
      <c r="BG139" s="345" t="e">
        <f t="shared" ref="BG139:BG203" si="198">IF(LEN($C139)=0," ",AH139/L139*100)</f>
        <v>#DIV/0!</v>
      </c>
      <c r="BH139" s="345">
        <f t="shared" si="185"/>
        <v>0</v>
      </c>
      <c r="BI139" s="345" t="e">
        <f t="shared" ref="BI139:BI203" si="199">IF(LEN($C139)=0," ",AJ139/M139*100)</f>
        <v>#DIV/0!</v>
      </c>
      <c r="BJ139" s="345">
        <f t="shared" si="186"/>
        <v>0</v>
      </c>
      <c r="BK139" s="345" t="e">
        <f t="shared" ref="BK139:BK203" si="200">IF(LEN($C139)=0," ",AL139/N139*100)</f>
        <v>#DIV/0!</v>
      </c>
      <c r="BL139" s="345">
        <f t="shared" si="187"/>
        <v>0</v>
      </c>
      <c r="BM139" s="345" t="e">
        <f t="shared" ref="BM139:BM203" si="201">IF(LEN($C139)=0," ",AN139/O139*100)</f>
        <v>#DIV/0!</v>
      </c>
      <c r="BN139" s="345">
        <f t="shared" si="188"/>
        <v>0</v>
      </c>
      <c r="BO139" s="467"/>
    </row>
    <row r="140" spans="1:69">
      <c r="A140" s="347"/>
      <c r="B140" s="397" t="s">
        <v>659</v>
      </c>
      <c r="C140" s="347" t="s">
        <v>195</v>
      </c>
      <c r="D140" s="468">
        <v>37710</v>
      </c>
      <c r="E140" s="468">
        <v>41150</v>
      </c>
      <c r="F140" s="468"/>
      <c r="G140" s="508"/>
      <c r="H140" s="508"/>
      <c r="I140" s="508"/>
      <c r="J140" s="508"/>
      <c r="K140" s="508"/>
      <c r="L140" s="508"/>
      <c r="M140" s="508"/>
      <c r="N140" s="508"/>
      <c r="O140" s="508"/>
      <c r="P140" s="508"/>
      <c r="Q140" s="468">
        <v>43450</v>
      </c>
      <c r="R140" s="468">
        <v>39533</v>
      </c>
      <c r="S140" s="339">
        <f t="shared" si="171"/>
        <v>39533</v>
      </c>
      <c r="T140" s="468">
        <f>45000-39533</f>
        <v>5467</v>
      </c>
      <c r="U140" s="339">
        <f t="shared" si="172"/>
        <v>45000</v>
      </c>
      <c r="V140" s="341"/>
      <c r="W140" s="345">
        <f t="shared" si="173"/>
        <v>45000</v>
      </c>
      <c r="X140" s="468">
        <v>54</v>
      </c>
      <c r="Y140" s="345">
        <f t="shared" si="174"/>
        <v>45054</v>
      </c>
      <c r="Z140" s="341"/>
      <c r="AA140" s="345">
        <f t="shared" si="175"/>
        <v>45054</v>
      </c>
      <c r="AB140" s="341"/>
      <c r="AC140" s="345">
        <f t="shared" si="176"/>
        <v>45054</v>
      </c>
      <c r="AD140" s="341"/>
      <c r="AE140" s="345">
        <f t="shared" si="177"/>
        <v>45054</v>
      </c>
      <c r="AF140" s="341"/>
      <c r="AG140" s="345">
        <f t="shared" si="177"/>
        <v>45054</v>
      </c>
      <c r="AH140" s="341"/>
      <c r="AI140" s="345">
        <f t="shared" si="177"/>
        <v>45054</v>
      </c>
      <c r="AJ140" s="341"/>
      <c r="AK140" s="345">
        <f t="shared" si="177"/>
        <v>45054</v>
      </c>
      <c r="AL140" s="341"/>
      <c r="AM140" s="345">
        <f t="shared" si="178"/>
        <v>45054</v>
      </c>
      <c r="AN140" s="341"/>
      <c r="AO140" s="345">
        <f t="shared" si="179"/>
        <v>45054</v>
      </c>
      <c r="AP140" s="468">
        <f>+W140</f>
        <v>45000</v>
      </c>
      <c r="AQ140" s="345">
        <f t="shared" si="190"/>
        <v>104.83426146910632</v>
      </c>
      <c r="AR140" s="345">
        <f t="shared" si="180"/>
        <v>0.90985040276179519</v>
      </c>
      <c r="AS140" s="345">
        <f t="shared" si="191"/>
        <v>13.285540704738761</v>
      </c>
      <c r="AT140" s="345">
        <f t="shared" si="180"/>
        <v>0.12582278481012657</v>
      </c>
      <c r="AU140" s="345" t="e">
        <f t="shared" si="192"/>
        <v>#DIV/0!</v>
      </c>
      <c r="AV140" s="345">
        <f t="shared" si="180"/>
        <v>0</v>
      </c>
      <c r="AW140" s="345" t="e">
        <f t="shared" si="193"/>
        <v>#DIV/0!</v>
      </c>
      <c r="AX140" s="345">
        <f t="shared" si="180"/>
        <v>1.2428078250863062E-3</v>
      </c>
      <c r="AY140" s="345" t="e">
        <f t="shared" si="194"/>
        <v>#DIV/0!</v>
      </c>
      <c r="AZ140" s="345">
        <f t="shared" si="181"/>
        <v>0</v>
      </c>
      <c r="BA140" s="345" t="e">
        <f t="shared" si="195"/>
        <v>#DIV/0!</v>
      </c>
      <c r="BB140" s="345">
        <f t="shared" si="182"/>
        <v>0</v>
      </c>
      <c r="BC140" s="345" t="e">
        <f t="shared" si="196"/>
        <v>#DIV/0!</v>
      </c>
      <c r="BD140" s="345">
        <f t="shared" si="183"/>
        <v>0</v>
      </c>
      <c r="BE140" s="345" t="e">
        <f t="shared" si="197"/>
        <v>#DIV/0!</v>
      </c>
      <c r="BF140" s="345">
        <f t="shared" si="184"/>
        <v>0</v>
      </c>
      <c r="BG140" s="345" t="e">
        <f t="shared" si="198"/>
        <v>#DIV/0!</v>
      </c>
      <c r="BH140" s="345">
        <f t="shared" si="185"/>
        <v>0</v>
      </c>
      <c r="BI140" s="345" t="e">
        <f t="shared" si="199"/>
        <v>#DIV/0!</v>
      </c>
      <c r="BJ140" s="345">
        <f t="shared" si="186"/>
        <v>0</v>
      </c>
      <c r="BK140" s="345" t="e">
        <f t="shared" si="200"/>
        <v>#DIV/0!</v>
      </c>
      <c r="BL140" s="345">
        <f t="shared" si="187"/>
        <v>0</v>
      </c>
      <c r="BM140" s="345" t="e">
        <f t="shared" si="201"/>
        <v>#DIV/0!</v>
      </c>
      <c r="BN140" s="345">
        <f t="shared" si="188"/>
        <v>0</v>
      </c>
      <c r="BO140" s="467"/>
    </row>
    <row r="141" spans="1:69" s="456" customFormat="1">
      <c r="A141" s="346">
        <v>2</v>
      </c>
      <c r="B141" s="398" t="s">
        <v>660</v>
      </c>
      <c r="C141" s="346" t="s">
        <v>24</v>
      </c>
      <c r="D141" s="376"/>
      <c r="E141" s="376"/>
      <c r="F141" s="376"/>
      <c r="G141" s="510"/>
      <c r="H141" s="510"/>
      <c r="I141" s="510"/>
      <c r="J141" s="510"/>
      <c r="K141" s="510"/>
      <c r="L141" s="510"/>
      <c r="M141" s="510"/>
      <c r="N141" s="510"/>
      <c r="O141" s="510"/>
      <c r="P141" s="510"/>
      <c r="Q141" s="557">
        <v>7.5</v>
      </c>
      <c r="R141" s="522"/>
      <c r="S141" s="371">
        <f t="shared" si="171"/>
        <v>0</v>
      </c>
      <c r="T141" s="522"/>
      <c r="U141" s="371">
        <f t="shared" si="172"/>
        <v>0</v>
      </c>
      <c r="V141" s="522"/>
      <c r="W141" s="371">
        <f t="shared" si="173"/>
        <v>0</v>
      </c>
      <c r="X141" s="522"/>
      <c r="Y141" s="371">
        <f t="shared" si="174"/>
        <v>0</v>
      </c>
      <c r="Z141" s="522"/>
      <c r="AA141" s="371">
        <f t="shared" si="175"/>
        <v>0</v>
      </c>
      <c r="AB141" s="522"/>
      <c r="AC141" s="371">
        <f t="shared" si="176"/>
        <v>0</v>
      </c>
      <c r="AD141" s="522"/>
      <c r="AE141" s="371">
        <f t="shared" si="177"/>
        <v>0</v>
      </c>
      <c r="AF141" s="522"/>
      <c r="AG141" s="371">
        <f t="shared" si="177"/>
        <v>0</v>
      </c>
      <c r="AH141" s="522"/>
      <c r="AI141" s="371">
        <f t="shared" si="177"/>
        <v>0</v>
      </c>
      <c r="AJ141" s="522"/>
      <c r="AK141" s="371">
        <f t="shared" si="177"/>
        <v>0</v>
      </c>
      <c r="AL141" s="522"/>
      <c r="AM141" s="371">
        <f t="shared" si="178"/>
        <v>0</v>
      </c>
      <c r="AN141" s="522"/>
      <c r="AO141" s="371">
        <f t="shared" si="179"/>
        <v>0</v>
      </c>
      <c r="AP141" s="487"/>
      <c r="AQ141" s="371" t="e">
        <f t="shared" si="190"/>
        <v>#DIV/0!</v>
      </c>
      <c r="AR141" s="371">
        <f t="shared" si="180"/>
        <v>0</v>
      </c>
      <c r="AS141" s="371" t="e">
        <f t="shared" si="191"/>
        <v>#DIV/0!</v>
      </c>
      <c r="AT141" s="371">
        <f t="shared" si="180"/>
        <v>0</v>
      </c>
      <c r="AU141" s="371" t="e">
        <f t="shared" si="192"/>
        <v>#DIV/0!</v>
      </c>
      <c r="AV141" s="371">
        <f t="shared" si="180"/>
        <v>0</v>
      </c>
      <c r="AW141" s="371" t="e">
        <f t="shared" si="193"/>
        <v>#DIV/0!</v>
      </c>
      <c r="AX141" s="371">
        <f t="shared" si="180"/>
        <v>0</v>
      </c>
      <c r="AY141" s="371" t="e">
        <f t="shared" si="194"/>
        <v>#DIV/0!</v>
      </c>
      <c r="AZ141" s="371">
        <f t="shared" si="181"/>
        <v>0</v>
      </c>
      <c r="BA141" s="371" t="e">
        <f t="shared" si="195"/>
        <v>#DIV/0!</v>
      </c>
      <c r="BB141" s="371">
        <f t="shared" si="182"/>
        <v>0</v>
      </c>
      <c r="BC141" s="371" t="e">
        <f t="shared" si="196"/>
        <v>#DIV/0!</v>
      </c>
      <c r="BD141" s="371">
        <f t="shared" si="183"/>
        <v>0</v>
      </c>
      <c r="BE141" s="371" t="e">
        <f t="shared" si="197"/>
        <v>#DIV/0!</v>
      </c>
      <c r="BF141" s="371">
        <f t="shared" si="184"/>
        <v>0</v>
      </c>
      <c r="BG141" s="371" t="e">
        <f t="shared" si="198"/>
        <v>#DIV/0!</v>
      </c>
      <c r="BH141" s="371">
        <f t="shared" si="185"/>
        <v>0</v>
      </c>
      <c r="BI141" s="371" t="e">
        <f t="shared" si="199"/>
        <v>#DIV/0!</v>
      </c>
      <c r="BJ141" s="371">
        <f t="shared" si="186"/>
        <v>0</v>
      </c>
      <c r="BK141" s="371" t="e">
        <f t="shared" si="200"/>
        <v>#DIV/0!</v>
      </c>
      <c r="BL141" s="371">
        <f t="shared" si="187"/>
        <v>0</v>
      </c>
      <c r="BM141" s="371" t="e">
        <f t="shared" si="201"/>
        <v>#DIV/0!</v>
      </c>
      <c r="BN141" s="371">
        <f t="shared" si="188"/>
        <v>0</v>
      </c>
      <c r="BO141" s="455"/>
    </row>
    <row r="142" spans="1:69" s="456" customFormat="1">
      <c r="A142" s="346">
        <v>3</v>
      </c>
      <c r="B142" s="356" t="s">
        <v>661</v>
      </c>
      <c r="C142" s="363" t="s">
        <v>201</v>
      </c>
      <c r="D142" s="455">
        <v>185</v>
      </c>
      <c r="E142" s="455"/>
      <c r="F142" s="455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454">
        <v>233</v>
      </c>
      <c r="R142" s="454"/>
      <c r="S142" s="479">
        <f t="shared" si="171"/>
        <v>0</v>
      </c>
      <c r="T142" s="342"/>
      <c r="U142" s="479">
        <f t="shared" si="172"/>
        <v>0</v>
      </c>
      <c r="V142" s="342"/>
      <c r="W142" s="371">
        <f t="shared" si="173"/>
        <v>0</v>
      </c>
      <c r="X142" s="342"/>
      <c r="Y142" s="371">
        <f t="shared" si="174"/>
        <v>0</v>
      </c>
      <c r="Z142" s="342"/>
      <c r="AA142" s="371">
        <f t="shared" si="175"/>
        <v>0</v>
      </c>
      <c r="AB142" s="342"/>
      <c r="AC142" s="371">
        <f t="shared" si="176"/>
        <v>0</v>
      </c>
      <c r="AD142" s="342"/>
      <c r="AE142" s="371">
        <f t="shared" si="177"/>
        <v>0</v>
      </c>
      <c r="AF142" s="342"/>
      <c r="AG142" s="371">
        <f t="shared" si="177"/>
        <v>0</v>
      </c>
      <c r="AH142" s="342"/>
      <c r="AI142" s="371">
        <f t="shared" si="177"/>
        <v>0</v>
      </c>
      <c r="AJ142" s="342"/>
      <c r="AK142" s="371">
        <f t="shared" si="177"/>
        <v>0</v>
      </c>
      <c r="AL142" s="342"/>
      <c r="AM142" s="371">
        <f t="shared" si="178"/>
        <v>0</v>
      </c>
      <c r="AN142" s="342"/>
      <c r="AO142" s="371">
        <f t="shared" si="179"/>
        <v>0</v>
      </c>
      <c r="AP142" s="454"/>
      <c r="AQ142" s="371">
        <f t="shared" si="190"/>
        <v>0</v>
      </c>
      <c r="AR142" s="371">
        <f t="shared" si="180"/>
        <v>0</v>
      </c>
      <c r="AS142" s="371" t="e">
        <f t="shared" si="191"/>
        <v>#DIV/0!</v>
      </c>
      <c r="AT142" s="371">
        <f t="shared" si="180"/>
        <v>0</v>
      </c>
      <c r="AU142" s="371" t="e">
        <f t="shared" si="192"/>
        <v>#DIV/0!</v>
      </c>
      <c r="AV142" s="371">
        <f t="shared" si="180"/>
        <v>0</v>
      </c>
      <c r="AW142" s="371" t="e">
        <f t="shared" si="193"/>
        <v>#DIV/0!</v>
      </c>
      <c r="AX142" s="371">
        <f t="shared" si="180"/>
        <v>0</v>
      </c>
      <c r="AY142" s="371" t="e">
        <f t="shared" si="194"/>
        <v>#DIV/0!</v>
      </c>
      <c r="AZ142" s="371">
        <f t="shared" si="181"/>
        <v>0</v>
      </c>
      <c r="BA142" s="371" t="e">
        <f t="shared" si="195"/>
        <v>#DIV/0!</v>
      </c>
      <c r="BB142" s="371">
        <f t="shared" si="182"/>
        <v>0</v>
      </c>
      <c r="BC142" s="371" t="e">
        <f t="shared" si="196"/>
        <v>#DIV/0!</v>
      </c>
      <c r="BD142" s="371">
        <f t="shared" si="183"/>
        <v>0</v>
      </c>
      <c r="BE142" s="371" t="e">
        <f t="shared" si="197"/>
        <v>#DIV/0!</v>
      </c>
      <c r="BF142" s="371">
        <f t="shared" si="184"/>
        <v>0</v>
      </c>
      <c r="BG142" s="371" t="e">
        <f t="shared" si="198"/>
        <v>#DIV/0!</v>
      </c>
      <c r="BH142" s="371">
        <f t="shared" si="185"/>
        <v>0</v>
      </c>
      <c r="BI142" s="371" t="e">
        <f t="shared" si="199"/>
        <v>#DIV/0!</v>
      </c>
      <c r="BJ142" s="371">
        <f t="shared" si="186"/>
        <v>0</v>
      </c>
      <c r="BK142" s="371" t="e">
        <f t="shared" si="200"/>
        <v>#DIV/0!</v>
      </c>
      <c r="BL142" s="371">
        <f t="shared" si="187"/>
        <v>0</v>
      </c>
      <c r="BM142" s="371" t="e">
        <f t="shared" si="201"/>
        <v>#DIV/0!</v>
      </c>
      <c r="BN142" s="371">
        <f t="shared" si="188"/>
        <v>0</v>
      </c>
      <c r="BO142" s="455"/>
    </row>
    <row r="143" spans="1:69" s="456" customFormat="1">
      <c r="A143" s="363">
        <v>4</v>
      </c>
      <c r="B143" s="356" t="s">
        <v>203</v>
      </c>
      <c r="C143" s="363" t="s">
        <v>662</v>
      </c>
      <c r="D143" s="455"/>
      <c r="E143" s="455"/>
      <c r="F143" s="455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558">
        <v>2.5</v>
      </c>
      <c r="R143" s="342"/>
      <c r="S143" s="371">
        <f t="shared" si="171"/>
        <v>0</v>
      </c>
      <c r="T143" s="342"/>
      <c r="U143" s="371">
        <f t="shared" si="172"/>
        <v>0</v>
      </c>
      <c r="V143" s="342"/>
      <c r="W143" s="371">
        <f t="shared" si="173"/>
        <v>0</v>
      </c>
      <c r="X143" s="342"/>
      <c r="Y143" s="371">
        <f t="shared" si="174"/>
        <v>0</v>
      </c>
      <c r="Z143" s="342"/>
      <c r="AA143" s="371">
        <f t="shared" si="175"/>
        <v>0</v>
      </c>
      <c r="AB143" s="342">
        <f>1.2-AA143</f>
        <v>1.2</v>
      </c>
      <c r="AC143" s="371">
        <f t="shared" si="176"/>
        <v>1.2</v>
      </c>
      <c r="AD143" s="342"/>
      <c r="AE143" s="371">
        <f t="shared" si="177"/>
        <v>1.2</v>
      </c>
      <c r="AF143" s="342"/>
      <c r="AG143" s="371">
        <f t="shared" si="177"/>
        <v>1.2</v>
      </c>
      <c r="AH143" s="342"/>
      <c r="AI143" s="371">
        <f t="shared" si="177"/>
        <v>1.2</v>
      </c>
      <c r="AJ143" s="342"/>
      <c r="AK143" s="371">
        <f t="shared" si="177"/>
        <v>1.2</v>
      </c>
      <c r="AL143" s="342"/>
      <c r="AM143" s="371">
        <f t="shared" si="178"/>
        <v>1.2</v>
      </c>
      <c r="AN143" s="342"/>
      <c r="AO143" s="371">
        <f t="shared" si="179"/>
        <v>1.2</v>
      </c>
      <c r="AP143" s="558"/>
      <c r="AQ143" s="371" t="e">
        <f t="shared" si="190"/>
        <v>#DIV/0!</v>
      </c>
      <c r="AR143" s="371">
        <f t="shared" si="180"/>
        <v>0</v>
      </c>
      <c r="AS143" s="371" t="e">
        <f t="shared" si="191"/>
        <v>#DIV/0!</v>
      </c>
      <c r="AT143" s="371">
        <f t="shared" si="180"/>
        <v>0</v>
      </c>
      <c r="AU143" s="371" t="e">
        <f t="shared" si="192"/>
        <v>#DIV/0!</v>
      </c>
      <c r="AV143" s="371">
        <f t="shared" si="180"/>
        <v>0</v>
      </c>
      <c r="AW143" s="371" t="e">
        <f t="shared" si="193"/>
        <v>#DIV/0!</v>
      </c>
      <c r="AX143" s="371">
        <f t="shared" si="180"/>
        <v>0</v>
      </c>
      <c r="AY143" s="371" t="e">
        <f t="shared" si="194"/>
        <v>#DIV/0!</v>
      </c>
      <c r="AZ143" s="371">
        <f t="shared" si="181"/>
        <v>0</v>
      </c>
      <c r="BA143" s="371" t="e">
        <f t="shared" si="195"/>
        <v>#DIV/0!</v>
      </c>
      <c r="BB143" s="371">
        <f t="shared" si="182"/>
        <v>0.48</v>
      </c>
      <c r="BC143" s="371" t="e">
        <f t="shared" si="196"/>
        <v>#DIV/0!</v>
      </c>
      <c r="BD143" s="371">
        <f t="shared" si="183"/>
        <v>0</v>
      </c>
      <c r="BE143" s="371" t="e">
        <f t="shared" si="197"/>
        <v>#DIV/0!</v>
      </c>
      <c r="BF143" s="371">
        <f t="shared" si="184"/>
        <v>0</v>
      </c>
      <c r="BG143" s="371" t="e">
        <f t="shared" si="198"/>
        <v>#DIV/0!</v>
      </c>
      <c r="BH143" s="371">
        <f t="shared" si="185"/>
        <v>0</v>
      </c>
      <c r="BI143" s="371" t="e">
        <f t="shared" si="199"/>
        <v>#DIV/0!</v>
      </c>
      <c r="BJ143" s="371">
        <f t="shared" si="186"/>
        <v>0</v>
      </c>
      <c r="BK143" s="371" t="e">
        <f t="shared" si="200"/>
        <v>#DIV/0!</v>
      </c>
      <c r="BL143" s="371">
        <f t="shared" si="187"/>
        <v>0</v>
      </c>
      <c r="BM143" s="371" t="e">
        <f t="shared" si="201"/>
        <v>#DIV/0!</v>
      </c>
      <c r="BN143" s="371">
        <f t="shared" si="188"/>
        <v>0</v>
      </c>
      <c r="BO143" s="455"/>
    </row>
    <row r="144" spans="1:69" s="460" customFormat="1" ht="19.5">
      <c r="A144" s="400"/>
      <c r="B144" s="399" t="s">
        <v>663</v>
      </c>
      <c r="C144" s="401" t="str">
        <f>+C143</f>
        <v>Nghìn Tấn</v>
      </c>
      <c r="D144" s="459"/>
      <c r="E144" s="459"/>
      <c r="F144" s="459"/>
      <c r="G144" s="506"/>
      <c r="H144" s="506"/>
      <c r="I144" s="506"/>
      <c r="J144" s="506"/>
      <c r="K144" s="506"/>
      <c r="L144" s="506"/>
      <c r="M144" s="506"/>
      <c r="N144" s="506"/>
      <c r="O144" s="506"/>
      <c r="P144" s="506"/>
      <c r="Q144" s="437">
        <v>1.8</v>
      </c>
      <c r="R144" s="436"/>
      <c r="S144" s="345">
        <f t="shared" si="171"/>
        <v>0</v>
      </c>
      <c r="T144" s="436"/>
      <c r="U144" s="345">
        <f t="shared" si="172"/>
        <v>0</v>
      </c>
      <c r="V144" s="436"/>
      <c r="W144" s="345">
        <f t="shared" si="173"/>
        <v>0</v>
      </c>
      <c r="X144" s="436"/>
      <c r="Y144" s="345">
        <f t="shared" si="174"/>
        <v>0</v>
      </c>
      <c r="Z144" s="436"/>
      <c r="AA144" s="345">
        <f t="shared" si="175"/>
        <v>0</v>
      </c>
      <c r="AB144" s="436"/>
      <c r="AC144" s="345">
        <f t="shared" si="176"/>
        <v>0</v>
      </c>
      <c r="AD144" s="436"/>
      <c r="AE144" s="345">
        <f t="shared" si="177"/>
        <v>0</v>
      </c>
      <c r="AF144" s="436"/>
      <c r="AG144" s="345">
        <f t="shared" si="177"/>
        <v>0</v>
      </c>
      <c r="AH144" s="436"/>
      <c r="AI144" s="345">
        <f t="shared" si="177"/>
        <v>0</v>
      </c>
      <c r="AJ144" s="436"/>
      <c r="AK144" s="345">
        <f t="shared" si="177"/>
        <v>0</v>
      </c>
      <c r="AL144" s="436"/>
      <c r="AM144" s="345">
        <f t="shared" si="178"/>
        <v>0</v>
      </c>
      <c r="AN144" s="436"/>
      <c r="AO144" s="345">
        <f t="shared" si="179"/>
        <v>0</v>
      </c>
      <c r="AP144" s="437"/>
      <c r="AQ144" s="345" t="e">
        <f t="shared" si="190"/>
        <v>#DIV/0!</v>
      </c>
      <c r="AR144" s="345">
        <f t="shared" si="180"/>
        <v>0</v>
      </c>
      <c r="AS144" s="345" t="e">
        <f t="shared" si="191"/>
        <v>#DIV/0!</v>
      </c>
      <c r="AT144" s="345">
        <f t="shared" si="180"/>
        <v>0</v>
      </c>
      <c r="AU144" s="345" t="e">
        <f t="shared" si="192"/>
        <v>#DIV/0!</v>
      </c>
      <c r="AV144" s="345">
        <f t="shared" si="180"/>
        <v>0</v>
      </c>
      <c r="AW144" s="345" t="e">
        <f t="shared" si="193"/>
        <v>#DIV/0!</v>
      </c>
      <c r="AX144" s="345">
        <f t="shared" si="180"/>
        <v>0</v>
      </c>
      <c r="AY144" s="345" t="e">
        <f t="shared" si="194"/>
        <v>#DIV/0!</v>
      </c>
      <c r="AZ144" s="345">
        <f t="shared" si="181"/>
        <v>0</v>
      </c>
      <c r="BA144" s="345" t="e">
        <f t="shared" si="195"/>
        <v>#DIV/0!</v>
      </c>
      <c r="BB144" s="345">
        <f t="shared" si="182"/>
        <v>0</v>
      </c>
      <c r="BC144" s="345" t="e">
        <f t="shared" si="196"/>
        <v>#DIV/0!</v>
      </c>
      <c r="BD144" s="345">
        <f t="shared" si="183"/>
        <v>0</v>
      </c>
      <c r="BE144" s="345" t="e">
        <f t="shared" si="197"/>
        <v>#DIV/0!</v>
      </c>
      <c r="BF144" s="345">
        <f t="shared" si="184"/>
        <v>0</v>
      </c>
      <c r="BG144" s="345" t="e">
        <f t="shared" si="198"/>
        <v>#DIV/0!</v>
      </c>
      <c r="BH144" s="345">
        <f t="shared" si="185"/>
        <v>0</v>
      </c>
      <c r="BI144" s="345" t="e">
        <f t="shared" si="199"/>
        <v>#DIV/0!</v>
      </c>
      <c r="BJ144" s="345">
        <f t="shared" si="186"/>
        <v>0</v>
      </c>
      <c r="BK144" s="345" t="e">
        <f t="shared" si="200"/>
        <v>#DIV/0!</v>
      </c>
      <c r="BL144" s="345">
        <f t="shared" si="187"/>
        <v>0</v>
      </c>
      <c r="BM144" s="345" t="e">
        <f t="shared" si="201"/>
        <v>#DIV/0!</v>
      </c>
      <c r="BN144" s="345">
        <f t="shared" si="188"/>
        <v>0</v>
      </c>
      <c r="BO144" s="459"/>
    </row>
    <row r="145" spans="1:69">
      <c r="A145" s="346" t="s">
        <v>186</v>
      </c>
      <c r="B145" s="346" t="s">
        <v>204</v>
      </c>
      <c r="C145" s="347"/>
      <c r="D145" s="467"/>
      <c r="E145" s="467"/>
      <c r="F145" s="467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467"/>
      <c r="R145" s="341"/>
      <c r="S145" s="345" t="str">
        <f t="shared" si="171"/>
        <v xml:space="preserve"> </v>
      </c>
      <c r="T145" s="341"/>
      <c r="U145" s="345" t="str">
        <f t="shared" si="172"/>
        <v xml:space="preserve"> </v>
      </c>
      <c r="V145" s="341"/>
      <c r="W145" s="345" t="str">
        <f t="shared" si="173"/>
        <v xml:space="preserve"> </v>
      </c>
      <c r="X145" s="341"/>
      <c r="Y145" s="345" t="str">
        <f t="shared" si="174"/>
        <v xml:space="preserve"> </v>
      </c>
      <c r="Z145" s="341"/>
      <c r="AA145" s="345" t="str">
        <f t="shared" si="175"/>
        <v xml:space="preserve"> </v>
      </c>
      <c r="AB145" s="341"/>
      <c r="AC145" s="345" t="str">
        <f t="shared" si="176"/>
        <v xml:space="preserve"> </v>
      </c>
      <c r="AD145" s="341"/>
      <c r="AE145" s="345" t="str">
        <f t="shared" si="177"/>
        <v xml:space="preserve"> </v>
      </c>
      <c r="AF145" s="341"/>
      <c r="AG145" s="345" t="str">
        <f t="shared" si="177"/>
        <v xml:space="preserve"> </v>
      </c>
      <c r="AH145" s="341"/>
      <c r="AI145" s="345" t="str">
        <f t="shared" si="177"/>
        <v xml:space="preserve"> </v>
      </c>
      <c r="AJ145" s="341"/>
      <c r="AK145" s="345" t="str">
        <f t="shared" si="177"/>
        <v xml:space="preserve"> </v>
      </c>
      <c r="AL145" s="341"/>
      <c r="AM145" s="345" t="str">
        <f t="shared" si="178"/>
        <v xml:space="preserve"> </v>
      </c>
      <c r="AN145" s="341"/>
      <c r="AO145" s="345" t="str">
        <f t="shared" si="179"/>
        <v xml:space="preserve"> </v>
      </c>
      <c r="AP145" s="467"/>
      <c r="AQ145" s="345" t="str">
        <f t="shared" si="190"/>
        <v xml:space="preserve"> </v>
      </c>
      <c r="AR145" s="345" t="str">
        <f t="shared" si="180"/>
        <v xml:space="preserve"> </v>
      </c>
      <c r="AS145" s="345" t="str">
        <f t="shared" si="191"/>
        <v xml:space="preserve"> </v>
      </c>
      <c r="AT145" s="345" t="str">
        <f t="shared" si="180"/>
        <v xml:space="preserve"> </v>
      </c>
      <c r="AU145" s="345" t="str">
        <f t="shared" si="192"/>
        <v xml:space="preserve"> </v>
      </c>
      <c r="AV145" s="345" t="str">
        <f t="shared" si="180"/>
        <v xml:space="preserve"> </v>
      </c>
      <c r="AW145" s="345" t="str">
        <f t="shared" si="193"/>
        <v xml:space="preserve"> </v>
      </c>
      <c r="AX145" s="345" t="str">
        <f t="shared" si="180"/>
        <v xml:space="preserve"> </v>
      </c>
      <c r="AY145" s="345" t="str">
        <f t="shared" si="194"/>
        <v xml:space="preserve"> </v>
      </c>
      <c r="AZ145" s="345" t="str">
        <f t="shared" si="181"/>
        <v xml:space="preserve"> </v>
      </c>
      <c r="BA145" s="345" t="str">
        <f t="shared" si="195"/>
        <v xml:space="preserve"> </v>
      </c>
      <c r="BB145" s="345" t="str">
        <f t="shared" si="182"/>
        <v xml:space="preserve"> </v>
      </c>
      <c r="BC145" s="345" t="str">
        <f t="shared" si="196"/>
        <v xml:space="preserve"> </v>
      </c>
      <c r="BD145" s="345" t="str">
        <f t="shared" si="183"/>
        <v xml:space="preserve"> </v>
      </c>
      <c r="BE145" s="345" t="str">
        <f t="shared" si="197"/>
        <v xml:space="preserve"> </v>
      </c>
      <c r="BF145" s="345" t="str">
        <f t="shared" si="184"/>
        <v xml:space="preserve"> </v>
      </c>
      <c r="BG145" s="345" t="str">
        <f t="shared" si="198"/>
        <v xml:space="preserve"> </v>
      </c>
      <c r="BH145" s="345" t="str">
        <f t="shared" si="185"/>
        <v xml:space="preserve"> </v>
      </c>
      <c r="BI145" s="345" t="str">
        <f t="shared" si="199"/>
        <v xml:space="preserve"> </v>
      </c>
      <c r="BJ145" s="345" t="str">
        <f t="shared" si="186"/>
        <v xml:space="preserve"> </v>
      </c>
      <c r="BK145" s="345" t="str">
        <f t="shared" si="200"/>
        <v xml:space="preserve"> </v>
      </c>
      <c r="BL145" s="345" t="str">
        <f t="shared" si="187"/>
        <v xml:space="preserve"> </v>
      </c>
      <c r="BM145" s="345" t="str">
        <f t="shared" si="201"/>
        <v xml:space="preserve"> </v>
      </c>
      <c r="BN145" s="345" t="str">
        <f t="shared" si="188"/>
        <v xml:space="preserve"> </v>
      </c>
      <c r="BO145" s="467"/>
    </row>
    <row r="146" spans="1:69">
      <c r="A146" s="355"/>
      <c r="B146" s="402" t="s">
        <v>665</v>
      </c>
      <c r="C146" s="355" t="s">
        <v>29</v>
      </c>
      <c r="D146" s="468">
        <v>160</v>
      </c>
      <c r="E146" s="468"/>
      <c r="F146" s="468"/>
      <c r="G146" s="508"/>
      <c r="H146" s="508"/>
      <c r="I146" s="508"/>
      <c r="J146" s="508"/>
      <c r="K146" s="508"/>
      <c r="L146" s="508"/>
      <c r="M146" s="508"/>
      <c r="N146" s="508"/>
      <c r="O146" s="508"/>
      <c r="P146" s="508"/>
      <c r="Q146" s="474">
        <v>184</v>
      </c>
      <c r="R146" s="341">
        <v>175.97</v>
      </c>
      <c r="S146" s="345">
        <f t="shared" si="171"/>
        <v>175.97</v>
      </c>
      <c r="T146" s="341"/>
      <c r="U146" s="345">
        <f t="shared" si="172"/>
        <v>175.97</v>
      </c>
      <c r="V146" s="341"/>
      <c r="W146" s="345">
        <f t="shared" si="173"/>
        <v>175.97</v>
      </c>
      <c r="X146" s="341"/>
      <c r="Y146" s="345">
        <f t="shared" si="174"/>
        <v>175.97</v>
      </c>
      <c r="Z146" s="341"/>
      <c r="AA146" s="345">
        <f t="shared" si="175"/>
        <v>175.97</v>
      </c>
      <c r="AB146" s="341">
        <f>176-AA146</f>
        <v>3.0000000000001137E-2</v>
      </c>
      <c r="AC146" s="345">
        <f t="shared" si="176"/>
        <v>176</v>
      </c>
      <c r="AD146" s="341"/>
      <c r="AE146" s="345">
        <f t="shared" si="177"/>
        <v>176</v>
      </c>
      <c r="AF146" s="341"/>
      <c r="AG146" s="345">
        <f t="shared" si="177"/>
        <v>176</v>
      </c>
      <c r="AH146" s="341"/>
      <c r="AI146" s="345">
        <f t="shared" si="177"/>
        <v>176</v>
      </c>
      <c r="AJ146" s="341"/>
      <c r="AK146" s="345">
        <f t="shared" si="177"/>
        <v>176</v>
      </c>
      <c r="AL146" s="341"/>
      <c r="AM146" s="345">
        <f t="shared" si="178"/>
        <v>176</v>
      </c>
      <c r="AN146" s="341"/>
      <c r="AO146" s="345">
        <f t="shared" si="179"/>
        <v>176</v>
      </c>
      <c r="AP146" s="636">
        <f>+W146</f>
        <v>175.97</v>
      </c>
      <c r="AQ146" s="345">
        <f t="shared" si="190"/>
        <v>109.98125</v>
      </c>
      <c r="AR146" s="345">
        <f t="shared" si="180"/>
        <v>0.95635869565217391</v>
      </c>
      <c r="AS146" s="345" t="e">
        <f t="shared" si="191"/>
        <v>#DIV/0!</v>
      </c>
      <c r="AT146" s="345">
        <f t="shared" si="180"/>
        <v>0</v>
      </c>
      <c r="AU146" s="345" t="e">
        <f t="shared" si="192"/>
        <v>#DIV/0!</v>
      </c>
      <c r="AV146" s="345">
        <f t="shared" si="180"/>
        <v>0</v>
      </c>
      <c r="AW146" s="345" t="e">
        <f t="shared" si="193"/>
        <v>#DIV/0!</v>
      </c>
      <c r="AX146" s="345">
        <f t="shared" si="180"/>
        <v>0</v>
      </c>
      <c r="AY146" s="345" t="e">
        <f t="shared" si="194"/>
        <v>#DIV/0!</v>
      </c>
      <c r="AZ146" s="345">
        <f t="shared" si="181"/>
        <v>0</v>
      </c>
      <c r="BA146" s="345" t="e">
        <f t="shared" si="195"/>
        <v>#DIV/0!</v>
      </c>
      <c r="BB146" s="345">
        <f t="shared" si="182"/>
        <v>1.6304347826087573E-4</v>
      </c>
      <c r="BC146" s="345" t="e">
        <f t="shared" si="196"/>
        <v>#DIV/0!</v>
      </c>
      <c r="BD146" s="345">
        <f t="shared" si="183"/>
        <v>0</v>
      </c>
      <c r="BE146" s="345" t="e">
        <f t="shared" si="197"/>
        <v>#DIV/0!</v>
      </c>
      <c r="BF146" s="345">
        <f t="shared" si="184"/>
        <v>0</v>
      </c>
      <c r="BG146" s="345" t="e">
        <f t="shared" si="198"/>
        <v>#DIV/0!</v>
      </c>
      <c r="BH146" s="345">
        <f t="shared" si="185"/>
        <v>0</v>
      </c>
      <c r="BI146" s="345" t="e">
        <f t="shared" si="199"/>
        <v>#DIV/0!</v>
      </c>
      <c r="BJ146" s="345">
        <f t="shared" si="186"/>
        <v>0</v>
      </c>
      <c r="BK146" s="345" t="e">
        <f t="shared" si="200"/>
        <v>#DIV/0!</v>
      </c>
      <c r="BL146" s="345">
        <f t="shared" si="187"/>
        <v>0</v>
      </c>
      <c r="BM146" s="345" t="e">
        <f t="shared" si="201"/>
        <v>#DIV/0!</v>
      </c>
      <c r="BN146" s="345">
        <f t="shared" si="188"/>
        <v>0</v>
      </c>
      <c r="BO146" s="467"/>
    </row>
    <row r="147" spans="1:69">
      <c r="A147" s="355"/>
      <c r="B147" s="402" t="s">
        <v>664</v>
      </c>
      <c r="C147" s="355" t="s">
        <v>157</v>
      </c>
      <c r="D147" s="468"/>
      <c r="E147" s="468"/>
      <c r="F147" s="468"/>
      <c r="G147" s="508"/>
      <c r="H147" s="508"/>
      <c r="I147" s="508"/>
      <c r="J147" s="508"/>
      <c r="K147" s="508"/>
      <c r="L147" s="508"/>
      <c r="M147" s="508"/>
      <c r="N147" s="508"/>
      <c r="O147" s="508"/>
      <c r="P147" s="508"/>
      <c r="Q147" s="474">
        <v>556</v>
      </c>
      <c r="R147" s="341"/>
      <c r="S147" s="345">
        <f t="shared" si="171"/>
        <v>0</v>
      </c>
      <c r="T147" s="341"/>
      <c r="U147" s="345">
        <f t="shared" si="172"/>
        <v>0</v>
      </c>
      <c r="V147" s="341"/>
      <c r="W147" s="345">
        <f t="shared" si="173"/>
        <v>0</v>
      </c>
      <c r="X147" s="341"/>
      <c r="Y147" s="345">
        <f t="shared" si="174"/>
        <v>0</v>
      </c>
      <c r="Z147" s="341"/>
      <c r="AA147" s="345">
        <f t="shared" si="175"/>
        <v>0</v>
      </c>
      <c r="AB147" s="341">
        <v>250</v>
      </c>
      <c r="AC147" s="345">
        <f t="shared" si="176"/>
        <v>250</v>
      </c>
      <c r="AD147" s="341"/>
      <c r="AE147" s="345">
        <f t="shared" si="177"/>
        <v>250</v>
      </c>
      <c r="AF147" s="341"/>
      <c r="AG147" s="345">
        <f t="shared" si="177"/>
        <v>250</v>
      </c>
      <c r="AH147" s="341"/>
      <c r="AI147" s="345">
        <f t="shared" si="177"/>
        <v>250</v>
      </c>
      <c r="AJ147" s="341"/>
      <c r="AK147" s="345">
        <f t="shared" si="177"/>
        <v>250</v>
      </c>
      <c r="AL147" s="341"/>
      <c r="AM147" s="345">
        <f t="shared" si="178"/>
        <v>250</v>
      </c>
      <c r="AN147" s="341"/>
      <c r="AO147" s="345">
        <f t="shared" si="179"/>
        <v>250</v>
      </c>
      <c r="AP147" s="468"/>
      <c r="AQ147" s="345" t="e">
        <f t="shared" si="190"/>
        <v>#DIV/0!</v>
      </c>
      <c r="AR147" s="345">
        <f t="shared" si="180"/>
        <v>0</v>
      </c>
      <c r="AS147" s="345" t="e">
        <f t="shared" si="191"/>
        <v>#DIV/0!</v>
      </c>
      <c r="AT147" s="345">
        <f t="shared" si="180"/>
        <v>0</v>
      </c>
      <c r="AU147" s="345" t="e">
        <f t="shared" si="192"/>
        <v>#DIV/0!</v>
      </c>
      <c r="AV147" s="345">
        <f t="shared" si="180"/>
        <v>0</v>
      </c>
      <c r="AW147" s="345" t="e">
        <f t="shared" si="193"/>
        <v>#DIV/0!</v>
      </c>
      <c r="AX147" s="345">
        <f t="shared" si="180"/>
        <v>0</v>
      </c>
      <c r="AY147" s="345" t="e">
        <f t="shared" si="194"/>
        <v>#DIV/0!</v>
      </c>
      <c r="AZ147" s="345">
        <f t="shared" si="181"/>
        <v>0</v>
      </c>
      <c r="BA147" s="345" t="e">
        <f t="shared" si="195"/>
        <v>#DIV/0!</v>
      </c>
      <c r="BB147" s="345">
        <f t="shared" si="182"/>
        <v>0.44964028776978415</v>
      </c>
      <c r="BC147" s="345" t="e">
        <f t="shared" si="196"/>
        <v>#DIV/0!</v>
      </c>
      <c r="BD147" s="345">
        <f t="shared" si="183"/>
        <v>0</v>
      </c>
      <c r="BE147" s="345" t="e">
        <f t="shared" si="197"/>
        <v>#DIV/0!</v>
      </c>
      <c r="BF147" s="345">
        <f t="shared" si="184"/>
        <v>0</v>
      </c>
      <c r="BG147" s="345" t="e">
        <f t="shared" si="198"/>
        <v>#DIV/0!</v>
      </c>
      <c r="BH147" s="345">
        <f t="shared" si="185"/>
        <v>0</v>
      </c>
      <c r="BI147" s="345" t="e">
        <f t="shared" si="199"/>
        <v>#DIV/0!</v>
      </c>
      <c r="BJ147" s="345">
        <f t="shared" si="186"/>
        <v>0</v>
      </c>
      <c r="BK147" s="345" t="e">
        <f t="shared" si="200"/>
        <v>#DIV/0!</v>
      </c>
      <c r="BL147" s="345">
        <f t="shared" si="187"/>
        <v>0</v>
      </c>
      <c r="BM147" s="345" t="e">
        <f t="shared" si="201"/>
        <v>#DIV/0!</v>
      </c>
      <c r="BN147" s="345">
        <f t="shared" si="188"/>
        <v>0</v>
      </c>
      <c r="BO147" s="467"/>
    </row>
    <row r="148" spans="1:69" s="460" customFormat="1">
      <c r="A148" s="360"/>
      <c r="B148" s="404" t="s">
        <v>666</v>
      </c>
      <c r="C148" s="360" t="s">
        <v>157</v>
      </c>
      <c r="D148" s="459"/>
      <c r="E148" s="459"/>
      <c r="F148" s="459"/>
      <c r="G148" s="506"/>
      <c r="H148" s="506"/>
      <c r="I148" s="506"/>
      <c r="J148" s="506"/>
      <c r="K148" s="506"/>
      <c r="L148" s="506"/>
      <c r="M148" s="506"/>
      <c r="N148" s="506"/>
      <c r="O148" s="506"/>
      <c r="P148" s="506"/>
      <c r="Q148" s="381">
        <v>362</v>
      </c>
      <c r="R148" s="436"/>
      <c r="S148" s="345">
        <f t="shared" si="171"/>
        <v>0</v>
      </c>
      <c r="T148" s="436"/>
      <c r="U148" s="345">
        <f t="shared" si="172"/>
        <v>0</v>
      </c>
      <c r="V148" s="436"/>
      <c r="W148" s="345">
        <f t="shared" si="173"/>
        <v>0</v>
      </c>
      <c r="X148" s="436"/>
      <c r="Y148" s="345">
        <f t="shared" si="174"/>
        <v>0</v>
      </c>
      <c r="Z148" s="436"/>
      <c r="AA148" s="345">
        <f t="shared" si="175"/>
        <v>0</v>
      </c>
      <c r="AB148" s="436">
        <v>230</v>
      </c>
      <c r="AC148" s="345">
        <f t="shared" si="176"/>
        <v>230</v>
      </c>
      <c r="AD148" s="436"/>
      <c r="AE148" s="345">
        <f t="shared" si="177"/>
        <v>230</v>
      </c>
      <c r="AF148" s="436"/>
      <c r="AG148" s="345">
        <f t="shared" si="177"/>
        <v>230</v>
      </c>
      <c r="AH148" s="436"/>
      <c r="AI148" s="345">
        <f t="shared" si="177"/>
        <v>230</v>
      </c>
      <c r="AJ148" s="436"/>
      <c r="AK148" s="345">
        <f t="shared" si="177"/>
        <v>230</v>
      </c>
      <c r="AL148" s="436"/>
      <c r="AM148" s="345">
        <f t="shared" si="178"/>
        <v>230</v>
      </c>
      <c r="AN148" s="436"/>
      <c r="AO148" s="345">
        <f t="shared" si="179"/>
        <v>230</v>
      </c>
      <c r="AP148" s="458"/>
      <c r="AQ148" s="345" t="e">
        <f t="shared" si="190"/>
        <v>#DIV/0!</v>
      </c>
      <c r="AR148" s="345">
        <f t="shared" si="180"/>
        <v>0</v>
      </c>
      <c r="AS148" s="345" t="e">
        <f t="shared" si="191"/>
        <v>#DIV/0!</v>
      </c>
      <c r="AT148" s="345">
        <f t="shared" si="180"/>
        <v>0</v>
      </c>
      <c r="AU148" s="345" t="e">
        <f t="shared" si="192"/>
        <v>#DIV/0!</v>
      </c>
      <c r="AV148" s="345">
        <f t="shared" si="180"/>
        <v>0</v>
      </c>
      <c r="AW148" s="345" t="e">
        <f t="shared" si="193"/>
        <v>#DIV/0!</v>
      </c>
      <c r="AX148" s="345">
        <f t="shared" si="180"/>
        <v>0</v>
      </c>
      <c r="AY148" s="345" t="e">
        <f t="shared" si="194"/>
        <v>#DIV/0!</v>
      </c>
      <c r="AZ148" s="345">
        <f t="shared" si="181"/>
        <v>0</v>
      </c>
      <c r="BA148" s="345" t="e">
        <f t="shared" si="195"/>
        <v>#DIV/0!</v>
      </c>
      <c r="BB148" s="345">
        <f t="shared" si="182"/>
        <v>0.63535911602209949</v>
      </c>
      <c r="BC148" s="345" t="e">
        <f t="shared" si="196"/>
        <v>#DIV/0!</v>
      </c>
      <c r="BD148" s="345">
        <f t="shared" si="183"/>
        <v>0</v>
      </c>
      <c r="BE148" s="345" t="e">
        <f t="shared" si="197"/>
        <v>#DIV/0!</v>
      </c>
      <c r="BF148" s="345">
        <f t="shared" si="184"/>
        <v>0</v>
      </c>
      <c r="BG148" s="345" t="e">
        <f t="shared" si="198"/>
        <v>#DIV/0!</v>
      </c>
      <c r="BH148" s="345">
        <f t="shared" si="185"/>
        <v>0</v>
      </c>
      <c r="BI148" s="345" t="e">
        <f t="shared" si="199"/>
        <v>#DIV/0!</v>
      </c>
      <c r="BJ148" s="345">
        <f t="shared" si="186"/>
        <v>0</v>
      </c>
      <c r="BK148" s="345" t="e">
        <f t="shared" si="200"/>
        <v>#DIV/0!</v>
      </c>
      <c r="BL148" s="345">
        <f t="shared" si="187"/>
        <v>0</v>
      </c>
      <c r="BM148" s="345" t="e">
        <f t="shared" si="201"/>
        <v>#DIV/0!</v>
      </c>
      <c r="BN148" s="345">
        <f t="shared" si="188"/>
        <v>0</v>
      </c>
      <c r="BO148" s="459"/>
    </row>
    <row r="149" spans="1:69" s="460" customFormat="1">
      <c r="A149" s="354"/>
      <c r="B149" s="405" t="s">
        <v>667</v>
      </c>
      <c r="C149" s="354" t="s">
        <v>157</v>
      </c>
      <c r="D149" s="459"/>
      <c r="E149" s="459"/>
      <c r="F149" s="459"/>
      <c r="G149" s="506"/>
      <c r="H149" s="506"/>
      <c r="I149" s="506"/>
      <c r="J149" s="506"/>
      <c r="K149" s="506"/>
      <c r="L149" s="506"/>
      <c r="M149" s="506"/>
      <c r="N149" s="506"/>
      <c r="O149" s="506"/>
      <c r="P149" s="506"/>
      <c r="Q149" s="458">
        <v>194</v>
      </c>
      <c r="R149" s="436"/>
      <c r="S149" s="345">
        <f t="shared" si="171"/>
        <v>0</v>
      </c>
      <c r="T149" s="436"/>
      <c r="U149" s="345">
        <f t="shared" si="172"/>
        <v>0</v>
      </c>
      <c r="V149" s="436"/>
      <c r="W149" s="345">
        <f t="shared" si="173"/>
        <v>0</v>
      </c>
      <c r="X149" s="436"/>
      <c r="Y149" s="345">
        <f t="shared" si="174"/>
        <v>0</v>
      </c>
      <c r="Z149" s="436"/>
      <c r="AA149" s="345">
        <f t="shared" si="175"/>
        <v>0</v>
      </c>
      <c r="AB149" s="436">
        <v>20</v>
      </c>
      <c r="AC149" s="345">
        <f t="shared" si="176"/>
        <v>20</v>
      </c>
      <c r="AD149" s="436"/>
      <c r="AE149" s="345">
        <f t="shared" si="177"/>
        <v>20</v>
      </c>
      <c r="AF149" s="436"/>
      <c r="AG149" s="345">
        <f t="shared" si="177"/>
        <v>20</v>
      </c>
      <c r="AH149" s="436"/>
      <c r="AI149" s="345">
        <f t="shared" si="177"/>
        <v>20</v>
      </c>
      <c r="AJ149" s="436"/>
      <c r="AK149" s="345">
        <f t="shared" si="177"/>
        <v>20</v>
      </c>
      <c r="AL149" s="436"/>
      <c r="AM149" s="345">
        <f t="shared" si="178"/>
        <v>20</v>
      </c>
      <c r="AN149" s="436"/>
      <c r="AO149" s="345">
        <f t="shared" si="179"/>
        <v>20</v>
      </c>
      <c r="AP149" s="458"/>
      <c r="AQ149" s="345" t="e">
        <f t="shared" si="190"/>
        <v>#DIV/0!</v>
      </c>
      <c r="AR149" s="345">
        <f t="shared" si="180"/>
        <v>0</v>
      </c>
      <c r="AS149" s="345" t="e">
        <f t="shared" si="191"/>
        <v>#DIV/0!</v>
      </c>
      <c r="AT149" s="345">
        <f t="shared" si="180"/>
        <v>0</v>
      </c>
      <c r="AU149" s="345" t="e">
        <f t="shared" si="192"/>
        <v>#DIV/0!</v>
      </c>
      <c r="AV149" s="345">
        <f t="shared" si="180"/>
        <v>0</v>
      </c>
      <c r="AW149" s="345" t="e">
        <f t="shared" si="193"/>
        <v>#DIV/0!</v>
      </c>
      <c r="AX149" s="345">
        <f t="shared" si="180"/>
        <v>0</v>
      </c>
      <c r="AY149" s="345" t="e">
        <f t="shared" si="194"/>
        <v>#DIV/0!</v>
      </c>
      <c r="AZ149" s="345">
        <f t="shared" si="181"/>
        <v>0</v>
      </c>
      <c r="BA149" s="345" t="e">
        <f t="shared" si="195"/>
        <v>#DIV/0!</v>
      </c>
      <c r="BB149" s="345">
        <f t="shared" si="182"/>
        <v>0.10309278350515463</v>
      </c>
      <c r="BC149" s="345" t="e">
        <f t="shared" si="196"/>
        <v>#DIV/0!</v>
      </c>
      <c r="BD149" s="345">
        <f t="shared" si="183"/>
        <v>0</v>
      </c>
      <c r="BE149" s="345" t="e">
        <f t="shared" si="197"/>
        <v>#DIV/0!</v>
      </c>
      <c r="BF149" s="345">
        <f t="shared" si="184"/>
        <v>0</v>
      </c>
      <c r="BG149" s="345" t="e">
        <f t="shared" si="198"/>
        <v>#DIV/0!</v>
      </c>
      <c r="BH149" s="345">
        <f t="shared" si="185"/>
        <v>0</v>
      </c>
      <c r="BI149" s="345" t="e">
        <f t="shared" si="199"/>
        <v>#DIV/0!</v>
      </c>
      <c r="BJ149" s="345">
        <f t="shared" si="186"/>
        <v>0</v>
      </c>
      <c r="BK149" s="345" t="e">
        <f t="shared" si="200"/>
        <v>#DIV/0!</v>
      </c>
      <c r="BL149" s="345">
        <f t="shared" si="187"/>
        <v>0</v>
      </c>
      <c r="BM149" s="345" t="e">
        <f t="shared" si="201"/>
        <v>#DIV/0!</v>
      </c>
      <c r="BN149" s="345">
        <f t="shared" si="188"/>
        <v>0</v>
      </c>
      <c r="BO149" s="459"/>
    </row>
    <row r="150" spans="1:69" s="460" customFormat="1">
      <c r="A150" s="354"/>
      <c r="B150" s="405" t="s">
        <v>952</v>
      </c>
      <c r="C150" s="354" t="s">
        <v>157</v>
      </c>
      <c r="D150" s="459"/>
      <c r="E150" s="459"/>
      <c r="F150" s="459"/>
      <c r="G150" s="506"/>
      <c r="H150" s="506"/>
      <c r="I150" s="506"/>
      <c r="J150" s="506"/>
      <c r="K150" s="506"/>
      <c r="L150" s="506"/>
      <c r="M150" s="506"/>
      <c r="N150" s="506"/>
      <c r="O150" s="506"/>
      <c r="P150" s="506"/>
      <c r="Q150" s="458"/>
      <c r="R150" s="436"/>
      <c r="S150" s="345"/>
      <c r="T150" s="436"/>
      <c r="U150" s="345"/>
      <c r="V150" s="436"/>
      <c r="W150" s="345"/>
      <c r="X150" s="436"/>
      <c r="Y150" s="345"/>
      <c r="Z150" s="436"/>
      <c r="AA150" s="345"/>
      <c r="AB150" s="436"/>
      <c r="AC150" s="345"/>
      <c r="AD150" s="436"/>
      <c r="AE150" s="345"/>
      <c r="AF150" s="436"/>
      <c r="AG150" s="345"/>
      <c r="AH150" s="436"/>
      <c r="AI150" s="345"/>
      <c r="AJ150" s="436"/>
      <c r="AK150" s="345"/>
      <c r="AL150" s="436"/>
      <c r="AM150" s="345"/>
      <c r="AN150" s="436"/>
      <c r="AO150" s="345"/>
      <c r="AP150" s="458"/>
      <c r="AQ150" s="345" t="e">
        <f t="shared" si="190"/>
        <v>#DIV/0!</v>
      </c>
      <c r="AR150" s="345"/>
      <c r="AS150" s="345" t="e">
        <f t="shared" si="191"/>
        <v>#DIV/0!</v>
      </c>
      <c r="AT150" s="345"/>
      <c r="AU150" s="345" t="e">
        <f t="shared" si="192"/>
        <v>#DIV/0!</v>
      </c>
      <c r="AV150" s="345"/>
      <c r="AW150" s="345" t="e">
        <f t="shared" si="193"/>
        <v>#DIV/0!</v>
      </c>
      <c r="AX150" s="345"/>
      <c r="AY150" s="345" t="e">
        <f t="shared" si="194"/>
        <v>#DIV/0!</v>
      </c>
      <c r="AZ150" s="345"/>
      <c r="BA150" s="345" t="e">
        <f t="shared" si="195"/>
        <v>#DIV/0!</v>
      </c>
      <c r="BB150" s="345"/>
      <c r="BC150" s="345" t="e">
        <f t="shared" si="196"/>
        <v>#DIV/0!</v>
      </c>
      <c r="BD150" s="345"/>
      <c r="BE150" s="345" t="e">
        <f t="shared" si="197"/>
        <v>#DIV/0!</v>
      </c>
      <c r="BF150" s="345"/>
      <c r="BG150" s="345" t="e">
        <f t="shared" si="198"/>
        <v>#DIV/0!</v>
      </c>
      <c r="BH150" s="345"/>
      <c r="BI150" s="345" t="e">
        <f t="shared" si="199"/>
        <v>#DIV/0!</v>
      </c>
      <c r="BJ150" s="345"/>
      <c r="BK150" s="345" t="e">
        <f t="shared" si="200"/>
        <v>#DIV/0!</v>
      </c>
      <c r="BL150" s="345"/>
      <c r="BM150" s="345" t="e">
        <f t="shared" si="201"/>
        <v>#DIV/0!</v>
      </c>
      <c r="BN150" s="345"/>
      <c r="BO150" s="459"/>
    </row>
    <row r="151" spans="1:69">
      <c r="A151" s="350"/>
      <c r="B151" s="403" t="s">
        <v>834</v>
      </c>
      <c r="C151" s="350" t="s">
        <v>835</v>
      </c>
      <c r="D151" s="467"/>
      <c r="E151" s="467"/>
      <c r="F151" s="467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468"/>
      <c r="R151" s="341"/>
      <c r="S151" s="345">
        <f t="shared" si="171"/>
        <v>0</v>
      </c>
      <c r="T151" s="341"/>
      <c r="U151" s="345">
        <f t="shared" si="172"/>
        <v>0</v>
      </c>
      <c r="V151" s="341"/>
      <c r="W151" s="345">
        <f t="shared" si="173"/>
        <v>0</v>
      </c>
      <c r="X151" s="341"/>
      <c r="Y151" s="345">
        <f t="shared" si="174"/>
        <v>0</v>
      </c>
      <c r="Z151" s="341"/>
      <c r="AA151" s="345">
        <f t="shared" si="175"/>
        <v>0</v>
      </c>
      <c r="AB151" s="341"/>
      <c r="AC151" s="345">
        <f t="shared" si="176"/>
        <v>0</v>
      </c>
      <c r="AD151" s="341"/>
      <c r="AE151" s="345">
        <f t="shared" si="177"/>
        <v>0</v>
      </c>
      <c r="AF151" s="341"/>
      <c r="AG151" s="345">
        <f t="shared" si="177"/>
        <v>0</v>
      </c>
      <c r="AH151" s="341"/>
      <c r="AI151" s="345">
        <f t="shared" si="177"/>
        <v>0</v>
      </c>
      <c r="AJ151" s="341"/>
      <c r="AK151" s="345">
        <f t="shared" si="177"/>
        <v>0</v>
      </c>
      <c r="AL151" s="341"/>
      <c r="AM151" s="345">
        <f t="shared" si="178"/>
        <v>0</v>
      </c>
      <c r="AN151" s="341"/>
      <c r="AO151" s="345">
        <f t="shared" si="179"/>
        <v>0</v>
      </c>
      <c r="AP151" s="467"/>
      <c r="AQ151" s="345" t="e">
        <f t="shared" si="190"/>
        <v>#DIV/0!</v>
      </c>
      <c r="AR151" s="345" t="e">
        <f t="shared" si="180"/>
        <v>#DIV/0!</v>
      </c>
      <c r="AS151" s="345" t="e">
        <f t="shared" si="191"/>
        <v>#DIV/0!</v>
      </c>
      <c r="AT151" s="345" t="e">
        <f t="shared" si="180"/>
        <v>#DIV/0!</v>
      </c>
      <c r="AU151" s="345" t="e">
        <f t="shared" si="192"/>
        <v>#DIV/0!</v>
      </c>
      <c r="AV151" s="345" t="e">
        <f t="shared" si="180"/>
        <v>#DIV/0!</v>
      </c>
      <c r="AW151" s="345" t="e">
        <f t="shared" si="193"/>
        <v>#DIV/0!</v>
      </c>
      <c r="AX151" s="345" t="e">
        <f t="shared" si="180"/>
        <v>#DIV/0!</v>
      </c>
      <c r="AY151" s="345" t="e">
        <f t="shared" si="194"/>
        <v>#DIV/0!</v>
      </c>
      <c r="AZ151" s="345" t="e">
        <f t="shared" si="181"/>
        <v>#DIV/0!</v>
      </c>
      <c r="BA151" s="345" t="e">
        <f t="shared" si="195"/>
        <v>#DIV/0!</v>
      </c>
      <c r="BB151" s="345" t="e">
        <f t="shared" si="182"/>
        <v>#DIV/0!</v>
      </c>
      <c r="BC151" s="345" t="e">
        <f t="shared" si="196"/>
        <v>#DIV/0!</v>
      </c>
      <c r="BD151" s="345" t="e">
        <f t="shared" si="183"/>
        <v>#DIV/0!</v>
      </c>
      <c r="BE151" s="345" t="e">
        <f t="shared" si="197"/>
        <v>#DIV/0!</v>
      </c>
      <c r="BF151" s="345" t="e">
        <f t="shared" si="184"/>
        <v>#DIV/0!</v>
      </c>
      <c r="BG151" s="345" t="e">
        <f t="shared" si="198"/>
        <v>#DIV/0!</v>
      </c>
      <c r="BH151" s="345" t="e">
        <f t="shared" si="185"/>
        <v>#DIV/0!</v>
      </c>
      <c r="BI151" s="345" t="e">
        <f t="shared" si="199"/>
        <v>#DIV/0!</v>
      </c>
      <c r="BJ151" s="345" t="e">
        <f t="shared" si="186"/>
        <v>#DIV/0!</v>
      </c>
      <c r="BK151" s="345" t="e">
        <f t="shared" si="200"/>
        <v>#DIV/0!</v>
      </c>
      <c r="BL151" s="345" t="e">
        <f t="shared" si="187"/>
        <v>#DIV/0!</v>
      </c>
      <c r="BM151" s="345" t="e">
        <f t="shared" si="201"/>
        <v>#DIV/0!</v>
      </c>
      <c r="BN151" s="345" t="e">
        <f t="shared" si="188"/>
        <v>#DIV/0!</v>
      </c>
      <c r="BO151" s="467"/>
    </row>
    <row r="152" spans="1:69">
      <c r="A152" s="350"/>
      <c r="B152" s="403" t="s">
        <v>971</v>
      </c>
      <c r="C152" s="350" t="s">
        <v>972</v>
      </c>
      <c r="D152" s="467"/>
      <c r="E152" s="467"/>
      <c r="F152" s="467"/>
      <c r="G152" s="379"/>
      <c r="H152" s="379"/>
      <c r="I152" s="379"/>
      <c r="J152" s="379"/>
      <c r="K152" s="379"/>
      <c r="L152" s="379"/>
      <c r="M152" s="379"/>
      <c r="N152" s="379"/>
      <c r="O152" s="379"/>
      <c r="P152" s="379"/>
      <c r="Q152" s="468">
        <v>232</v>
      </c>
      <c r="R152" s="341">
        <v>194</v>
      </c>
      <c r="S152" s="345">
        <f t="shared" si="171"/>
        <v>194</v>
      </c>
      <c r="T152" s="341">
        <f>227-194</f>
        <v>33</v>
      </c>
      <c r="U152" s="345">
        <f t="shared" si="172"/>
        <v>227</v>
      </c>
      <c r="V152" s="341"/>
      <c r="W152" s="345"/>
      <c r="X152" s="341"/>
      <c r="Y152" s="345"/>
      <c r="Z152" s="341"/>
      <c r="AA152" s="345"/>
      <c r="AB152" s="341"/>
      <c r="AC152" s="345"/>
      <c r="AD152" s="341"/>
      <c r="AE152" s="345"/>
      <c r="AF152" s="341"/>
      <c r="AG152" s="345"/>
      <c r="AH152" s="341"/>
      <c r="AI152" s="345"/>
      <c r="AJ152" s="341"/>
      <c r="AK152" s="345"/>
      <c r="AL152" s="341"/>
      <c r="AM152" s="345"/>
      <c r="AN152" s="341"/>
      <c r="AO152" s="345"/>
      <c r="AP152" s="467"/>
      <c r="AQ152" s="345"/>
      <c r="AR152" s="345"/>
      <c r="AS152" s="345"/>
      <c r="AT152" s="345"/>
      <c r="AU152" s="345"/>
      <c r="AV152" s="345"/>
      <c r="AW152" s="345"/>
      <c r="AX152" s="345"/>
      <c r="AY152" s="345"/>
      <c r="AZ152" s="345"/>
      <c r="BA152" s="345"/>
      <c r="BB152" s="345"/>
      <c r="BC152" s="345"/>
      <c r="BD152" s="345"/>
      <c r="BE152" s="345"/>
      <c r="BF152" s="345"/>
      <c r="BG152" s="345"/>
      <c r="BH152" s="345"/>
      <c r="BI152" s="345"/>
      <c r="BJ152" s="345"/>
      <c r="BK152" s="345"/>
      <c r="BL152" s="345"/>
      <c r="BM152" s="345"/>
      <c r="BN152" s="345"/>
      <c r="BO152" s="467"/>
    </row>
    <row r="153" spans="1:69" s="460" customFormat="1">
      <c r="A153" s="354"/>
      <c r="B153" s="403" t="s">
        <v>836</v>
      </c>
      <c r="C153" s="354" t="s">
        <v>837</v>
      </c>
      <c r="D153" s="459"/>
      <c r="E153" s="459"/>
      <c r="F153" s="459"/>
      <c r="G153" s="506"/>
      <c r="H153" s="506"/>
      <c r="I153" s="506"/>
      <c r="J153" s="506"/>
      <c r="K153" s="506"/>
      <c r="L153" s="506"/>
      <c r="M153" s="506"/>
      <c r="N153" s="506"/>
      <c r="O153" s="506"/>
      <c r="P153" s="506"/>
      <c r="Q153" s="458">
        <v>25520</v>
      </c>
      <c r="R153" s="436"/>
      <c r="S153" s="345">
        <f t="shared" si="171"/>
        <v>0</v>
      </c>
      <c r="T153" s="436"/>
      <c r="U153" s="345">
        <f t="shared" si="172"/>
        <v>0</v>
      </c>
      <c r="V153" s="436"/>
      <c r="W153" s="345">
        <f t="shared" si="173"/>
        <v>0</v>
      </c>
      <c r="X153" s="436"/>
      <c r="Y153" s="345">
        <f t="shared" si="174"/>
        <v>0</v>
      </c>
      <c r="Z153" s="436"/>
      <c r="AA153" s="345">
        <f t="shared" si="175"/>
        <v>0</v>
      </c>
      <c r="AB153" s="436"/>
      <c r="AC153" s="345">
        <f t="shared" si="176"/>
        <v>0</v>
      </c>
      <c r="AD153" s="436"/>
      <c r="AE153" s="345">
        <f t="shared" si="177"/>
        <v>0</v>
      </c>
      <c r="AF153" s="436"/>
      <c r="AG153" s="345">
        <f t="shared" si="177"/>
        <v>0</v>
      </c>
      <c r="AH153" s="436"/>
      <c r="AI153" s="345">
        <f t="shared" si="177"/>
        <v>0</v>
      </c>
      <c r="AJ153" s="436"/>
      <c r="AK153" s="345">
        <f t="shared" si="177"/>
        <v>0</v>
      </c>
      <c r="AL153" s="436"/>
      <c r="AM153" s="345">
        <f t="shared" si="178"/>
        <v>0</v>
      </c>
      <c r="AN153" s="436"/>
      <c r="AO153" s="345">
        <f t="shared" si="179"/>
        <v>0</v>
      </c>
      <c r="AP153" s="459"/>
      <c r="AQ153" s="345" t="e">
        <f t="shared" si="190"/>
        <v>#DIV/0!</v>
      </c>
      <c r="AR153" s="345">
        <f t="shared" si="180"/>
        <v>0</v>
      </c>
      <c r="AS153" s="345" t="e">
        <f t="shared" si="191"/>
        <v>#DIV/0!</v>
      </c>
      <c r="AT153" s="345">
        <f t="shared" si="180"/>
        <v>0</v>
      </c>
      <c r="AU153" s="345" t="e">
        <f t="shared" si="192"/>
        <v>#DIV/0!</v>
      </c>
      <c r="AV153" s="345">
        <f t="shared" si="180"/>
        <v>0</v>
      </c>
      <c r="AW153" s="345" t="e">
        <f t="shared" si="193"/>
        <v>#DIV/0!</v>
      </c>
      <c r="AX153" s="345">
        <f t="shared" si="180"/>
        <v>0</v>
      </c>
      <c r="AY153" s="345" t="e">
        <f t="shared" si="194"/>
        <v>#DIV/0!</v>
      </c>
      <c r="AZ153" s="345">
        <f t="shared" si="181"/>
        <v>0</v>
      </c>
      <c r="BA153" s="345" t="e">
        <f t="shared" si="195"/>
        <v>#DIV/0!</v>
      </c>
      <c r="BB153" s="345">
        <f t="shared" si="182"/>
        <v>0</v>
      </c>
      <c r="BC153" s="345" t="e">
        <f t="shared" si="196"/>
        <v>#DIV/0!</v>
      </c>
      <c r="BD153" s="345">
        <f t="shared" si="183"/>
        <v>0</v>
      </c>
      <c r="BE153" s="345" t="e">
        <f t="shared" si="197"/>
        <v>#DIV/0!</v>
      </c>
      <c r="BF153" s="345">
        <f t="shared" si="184"/>
        <v>0</v>
      </c>
      <c r="BG153" s="345" t="e">
        <f t="shared" si="198"/>
        <v>#DIV/0!</v>
      </c>
      <c r="BH153" s="345">
        <f t="shared" si="185"/>
        <v>0</v>
      </c>
      <c r="BI153" s="345" t="e">
        <f t="shared" si="199"/>
        <v>#DIV/0!</v>
      </c>
      <c r="BJ153" s="345">
        <f t="shared" si="186"/>
        <v>0</v>
      </c>
      <c r="BK153" s="345" t="e">
        <f t="shared" si="200"/>
        <v>#DIV/0!</v>
      </c>
      <c r="BL153" s="345">
        <f t="shared" si="187"/>
        <v>0</v>
      </c>
      <c r="BM153" s="345" t="e">
        <f t="shared" si="201"/>
        <v>#DIV/0!</v>
      </c>
      <c r="BN153" s="345">
        <f t="shared" si="188"/>
        <v>0</v>
      </c>
      <c r="BO153" s="459"/>
    </row>
    <row r="154" spans="1:69">
      <c r="A154" s="466" t="s">
        <v>191</v>
      </c>
      <c r="B154" s="466" t="s">
        <v>210</v>
      </c>
      <c r="C154" s="466"/>
      <c r="D154" s="467"/>
      <c r="E154" s="467"/>
      <c r="F154" s="467"/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467"/>
      <c r="R154" s="341"/>
      <c r="S154" s="345" t="str">
        <f t="shared" si="171"/>
        <v xml:space="preserve"> </v>
      </c>
      <c r="T154" s="341"/>
      <c r="U154" s="345" t="str">
        <f t="shared" si="172"/>
        <v xml:space="preserve"> </v>
      </c>
      <c r="V154" s="341"/>
      <c r="W154" s="345" t="str">
        <f t="shared" si="173"/>
        <v xml:space="preserve"> </v>
      </c>
      <c r="X154" s="341"/>
      <c r="Y154" s="345" t="str">
        <f t="shared" si="174"/>
        <v xml:space="preserve"> </v>
      </c>
      <c r="Z154" s="341"/>
      <c r="AA154" s="345" t="str">
        <f t="shared" si="175"/>
        <v xml:space="preserve"> </v>
      </c>
      <c r="AB154" s="341"/>
      <c r="AC154" s="345" t="str">
        <f t="shared" si="176"/>
        <v xml:space="preserve"> </v>
      </c>
      <c r="AD154" s="341"/>
      <c r="AE154" s="345" t="str">
        <f t="shared" si="177"/>
        <v xml:space="preserve"> </v>
      </c>
      <c r="AF154" s="341"/>
      <c r="AG154" s="345" t="str">
        <f t="shared" si="177"/>
        <v xml:space="preserve"> </v>
      </c>
      <c r="AH154" s="341"/>
      <c r="AI154" s="345" t="str">
        <f t="shared" si="177"/>
        <v xml:space="preserve"> </v>
      </c>
      <c r="AJ154" s="341"/>
      <c r="AK154" s="345" t="str">
        <f t="shared" si="177"/>
        <v xml:space="preserve"> </v>
      </c>
      <c r="AL154" s="341"/>
      <c r="AM154" s="345" t="str">
        <f t="shared" si="178"/>
        <v xml:space="preserve"> </v>
      </c>
      <c r="AN154" s="341"/>
      <c r="AO154" s="345" t="str">
        <f t="shared" si="179"/>
        <v xml:space="preserve"> </v>
      </c>
      <c r="AP154" s="467"/>
      <c r="AQ154" s="345" t="str">
        <f t="shared" si="190"/>
        <v xml:space="preserve"> </v>
      </c>
      <c r="AR154" s="345" t="str">
        <f t="shared" si="180"/>
        <v xml:space="preserve"> </v>
      </c>
      <c r="AS154" s="345" t="str">
        <f t="shared" si="191"/>
        <v xml:space="preserve"> </v>
      </c>
      <c r="AT154" s="345" t="str">
        <f t="shared" si="180"/>
        <v xml:space="preserve"> </v>
      </c>
      <c r="AU154" s="345" t="str">
        <f t="shared" si="192"/>
        <v xml:space="preserve"> </v>
      </c>
      <c r="AV154" s="345" t="str">
        <f t="shared" si="180"/>
        <v xml:space="preserve"> </v>
      </c>
      <c r="AW154" s="345" t="str">
        <f t="shared" si="193"/>
        <v xml:space="preserve"> </v>
      </c>
      <c r="AX154" s="345" t="str">
        <f t="shared" si="180"/>
        <v xml:space="preserve"> </v>
      </c>
      <c r="AY154" s="345" t="str">
        <f t="shared" si="194"/>
        <v xml:space="preserve"> </v>
      </c>
      <c r="AZ154" s="345" t="str">
        <f t="shared" si="181"/>
        <v xml:space="preserve"> </v>
      </c>
      <c r="BA154" s="345" t="str">
        <f t="shared" si="195"/>
        <v xml:space="preserve"> </v>
      </c>
      <c r="BB154" s="345" t="str">
        <f t="shared" si="182"/>
        <v xml:space="preserve"> </v>
      </c>
      <c r="BC154" s="345" t="str">
        <f t="shared" si="196"/>
        <v xml:space="preserve"> </v>
      </c>
      <c r="BD154" s="345" t="str">
        <f t="shared" si="183"/>
        <v xml:space="preserve"> </v>
      </c>
      <c r="BE154" s="345" t="str">
        <f t="shared" si="197"/>
        <v xml:space="preserve"> </v>
      </c>
      <c r="BF154" s="345" t="str">
        <f t="shared" si="184"/>
        <v xml:space="preserve"> </v>
      </c>
      <c r="BG154" s="345" t="str">
        <f t="shared" si="198"/>
        <v xml:space="preserve"> </v>
      </c>
      <c r="BH154" s="345" t="str">
        <f t="shared" si="185"/>
        <v xml:space="preserve"> </v>
      </c>
      <c r="BI154" s="345" t="str">
        <f t="shared" si="199"/>
        <v xml:space="preserve"> </v>
      </c>
      <c r="BJ154" s="345" t="str">
        <f t="shared" si="186"/>
        <v xml:space="preserve"> </v>
      </c>
      <c r="BK154" s="345" t="str">
        <f t="shared" si="200"/>
        <v xml:space="preserve"> </v>
      </c>
      <c r="BL154" s="345" t="str">
        <f t="shared" si="187"/>
        <v xml:space="preserve"> </v>
      </c>
      <c r="BM154" s="345" t="str">
        <f t="shared" si="201"/>
        <v xml:space="preserve"> </v>
      </c>
      <c r="BN154" s="345" t="str">
        <f t="shared" si="188"/>
        <v xml:space="preserve"> </v>
      </c>
      <c r="BO154" s="467"/>
    </row>
    <row r="155" spans="1:69" s="456" customFormat="1">
      <c r="A155" s="528">
        <v>1</v>
      </c>
      <c r="B155" s="529" t="s">
        <v>129</v>
      </c>
      <c r="C155" s="528" t="s">
        <v>24</v>
      </c>
      <c r="D155" s="342"/>
      <c r="E155" s="342"/>
      <c r="F155" s="342"/>
      <c r="G155" s="372"/>
      <c r="H155" s="372"/>
      <c r="I155" s="372"/>
      <c r="J155" s="372"/>
      <c r="K155" s="372"/>
      <c r="L155" s="372"/>
      <c r="M155" s="372"/>
      <c r="N155" s="372"/>
      <c r="O155" s="372"/>
      <c r="P155" s="372"/>
      <c r="Q155" s="342">
        <v>34.5</v>
      </c>
      <c r="R155" s="342"/>
      <c r="S155" s="345">
        <f t="shared" si="171"/>
        <v>0</v>
      </c>
      <c r="T155" s="342"/>
      <c r="U155" s="345">
        <f t="shared" si="172"/>
        <v>0</v>
      </c>
      <c r="V155" s="342"/>
      <c r="W155" s="345">
        <f t="shared" si="173"/>
        <v>0</v>
      </c>
      <c r="X155" s="342"/>
      <c r="Y155" s="345">
        <f t="shared" si="174"/>
        <v>0</v>
      </c>
      <c r="Z155" s="342"/>
      <c r="AA155" s="345">
        <f t="shared" si="175"/>
        <v>0</v>
      </c>
      <c r="AB155" s="342"/>
      <c r="AC155" s="345">
        <f t="shared" si="176"/>
        <v>0</v>
      </c>
      <c r="AD155" s="342"/>
      <c r="AE155" s="345">
        <f t="shared" si="177"/>
        <v>0</v>
      </c>
      <c r="AF155" s="342"/>
      <c r="AG155" s="345">
        <f t="shared" si="177"/>
        <v>0</v>
      </c>
      <c r="AH155" s="342"/>
      <c r="AI155" s="345">
        <f t="shared" si="177"/>
        <v>0</v>
      </c>
      <c r="AJ155" s="342"/>
      <c r="AK155" s="345">
        <f t="shared" si="177"/>
        <v>0</v>
      </c>
      <c r="AL155" s="342"/>
      <c r="AM155" s="345">
        <f t="shared" si="178"/>
        <v>0</v>
      </c>
      <c r="AN155" s="342"/>
      <c r="AO155" s="345">
        <f t="shared" si="179"/>
        <v>0</v>
      </c>
      <c r="AP155" s="342"/>
      <c r="AQ155" s="345" t="e">
        <f t="shared" si="190"/>
        <v>#DIV/0!</v>
      </c>
      <c r="AR155" s="345">
        <f t="shared" si="180"/>
        <v>0</v>
      </c>
      <c r="AS155" s="345" t="e">
        <f t="shared" si="191"/>
        <v>#DIV/0!</v>
      </c>
      <c r="AT155" s="345">
        <f t="shared" si="180"/>
        <v>0</v>
      </c>
      <c r="AU155" s="345" t="e">
        <f t="shared" si="192"/>
        <v>#DIV/0!</v>
      </c>
      <c r="AV155" s="345">
        <f t="shared" si="180"/>
        <v>0</v>
      </c>
      <c r="AW155" s="345" t="e">
        <f t="shared" si="193"/>
        <v>#DIV/0!</v>
      </c>
      <c r="AX155" s="345">
        <f t="shared" si="180"/>
        <v>0</v>
      </c>
      <c r="AY155" s="345" t="e">
        <f t="shared" si="194"/>
        <v>#DIV/0!</v>
      </c>
      <c r="AZ155" s="345">
        <f t="shared" si="181"/>
        <v>0</v>
      </c>
      <c r="BA155" s="345" t="e">
        <f t="shared" si="195"/>
        <v>#DIV/0!</v>
      </c>
      <c r="BB155" s="345">
        <f t="shared" si="182"/>
        <v>0</v>
      </c>
      <c r="BC155" s="345" t="e">
        <f t="shared" si="196"/>
        <v>#DIV/0!</v>
      </c>
      <c r="BD155" s="345">
        <f t="shared" si="183"/>
        <v>0</v>
      </c>
      <c r="BE155" s="345" t="e">
        <f t="shared" si="197"/>
        <v>#DIV/0!</v>
      </c>
      <c r="BF155" s="345">
        <f t="shared" si="184"/>
        <v>0</v>
      </c>
      <c r="BG155" s="345" t="e">
        <f t="shared" si="198"/>
        <v>#DIV/0!</v>
      </c>
      <c r="BH155" s="345">
        <f t="shared" si="185"/>
        <v>0</v>
      </c>
      <c r="BI155" s="345" t="e">
        <f t="shared" si="199"/>
        <v>#DIV/0!</v>
      </c>
      <c r="BJ155" s="345">
        <f t="shared" si="186"/>
        <v>0</v>
      </c>
      <c r="BK155" s="345" t="e">
        <f t="shared" si="200"/>
        <v>#DIV/0!</v>
      </c>
      <c r="BL155" s="345">
        <f t="shared" si="187"/>
        <v>0</v>
      </c>
      <c r="BM155" s="345" t="e">
        <f t="shared" si="201"/>
        <v>#DIV/0!</v>
      </c>
      <c r="BN155" s="345">
        <f t="shared" si="188"/>
        <v>0</v>
      </c>
      <c r="BO155" s="455"/>
    </row>
    <row r="156" spans="1:69" s="456" customFormat="1">
      <c r="A156" s="528">
        <v>2</v>
      </c>
      <c r="B156" s="470" t="s">
        <v>668</v>
      </c>
      <c r="C156" s="466" t="s">
        <v>29</v>
      </c>
      <c r="D156" s="454"/>
      <c r="E156" s="454"/>
      <c r="F156" s="454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454">
        <v>29738</v>
      </c>
      <c r="R156" s="454">
        <v>29738</v>
      </c>
      <c r="S156" s="479">
        <f t="shared" si="171"/>
        <v>29738</v>
      </c>
      <c r="T156" s="454"/>
      <c r="U156" s="479">
        <f t="shared" si="172"/>
        <v>29738</v>
      </c>
      <c r="V156" s="342"/>
      <c r="W156" s="371">
        <f t="shared" si="173"/>
        <v>29738</v>
      </c>
      <c r="X156" s="342"/>
      <c r="Y156" s="371">
        <f t="shared" si="174"/>
        <v>29738</v>
      </c>
      <c r="Z156" s="342"/>
      <c r="AA156" s="371">
        <f t="shared" si="175"/>
        <v>29738</v>
      </c>
      <c r="AB156" s="342">
        <f>28961-AA156</f>
        <v>-777</v>
      </c>
      <c r="AC156" s="371">
        <f t="shared" si="176"/>
        <v>28961</v>
      </c>
      <c r="AD156" s="342"/>
      <c r="AE156" s="371">
        <f t="shared" si="177"/>
        <v>28961</v>
      </c>
      <c r="AF156" s="342"/>
      <c r="AG156" s="371">
        <f t="shared" si="177"/>
        <v>28961</v>
      </c>
      <c r="AH156" s="342"/>
      <c r="AI156" s="371">
        <f t="shared" si="177"/>
        <v>28961</v>
      </c>
      <c r="AJ156" s="342"/>
      <c r="AK156" s="371">
        <f t="shared" si="177"/>
        <v>28961</v>
      </c>
      <c r="AL156" s="342"/>
      <c r="AM156" s="371">
        <f t="shared" si="178"/>
        <v>28961</v>
      </c>
      <c r="AN156" s="342"/>
      <c r="AO156" s="371">
        <f t="shared" si="179"/>
        <v>28961</v>
      </c>
      <c r="AP156" s="454">
        <f>+W156</f>
        <v>29738</v>
      </c>
      <c r="AQ156" s="371" t="e">
        <f t="shared" si="190"/>
        <v>#DIV/0!</v>
      </c>
      <c r="AR156" s="371">
        <f t="shared" si="180"/>
        <v>1</v>
      </c>
      <c r="AS156" s="371" t="e">
        <f t="shared" si="191"/>
        <v>#DIV/0!</v>
      </c>
      <c r="AT156" s="371">
        <f t="shared" si="180"/>
        <v>0</v>
      </c>
      <c r="AU156" s="371" t="e">
        <f t="shared" si="192"/>
        <v>#DIV/0!</v>
      </c>
      <c r="AV156" s="371">
        <f t="shared" si="180"/>
        <v>0</v>
      </c>
      <c r="AW156" s="371" t="e">
        <f t="shared" si="193"/>
        <v>#DIV/0!</v>
      </c>
      <c r="AX156" s="371">
        <f t="shared" si="180"/>
        <v>0</v>
      </c>
      <c r="AY156" s="371" t="e">
        <f t="shared" si="194"/>
        <v>#DIV/0!</v>
      </c>
      <c r="AZ156" s="371">
        <f t="shared" si="181"/>
        <v>0</v>
      </c>
      <c r="BA156" s="371" t="e">
        <f t="shared" si="195"/>
        <v>#DIV/0!</v>
      </c>
      <c r="BB156" s="371">
        <f t="shared" si="182"/>
        <v>-2.6128186159123008E-2</v>
      </c>
      <c r="BC156" s="371" t="e">
        <f t="shared" si="196"/>
        <v>#DIV/0!</v>
      </c>
      <c r="BD156" s="371">
        <f t="shared" si="183"/>
        <v>0</v>
      </c>
      <c r="BE156" s="371" t="e">
        <f t="shared" si="197"/>
        <v>#DIV/0!</v>
      </c>
      <c r="BF156" s="371">
        <f t="shared" si="184"/>
        <v>0</v>
      </c>
      <c r="BG156" s="371" t="e">
        <f t="shared" si="198"/>
        <v>#DIV/0!</v>
      </c>
      <c r="BH156" s="371">
        <f t="shared" si="185"/>
        <v>0</v>
      </c>
      <c r="BI156" s="371" t="e">
        <f t="shared" si="199"/>
        <v>#DIV/0!</v>
      </c>
      <c r="BJ156" s="371">
        <f t="shared" si="186"/>
        <v>0</v>
      </c>
      <c r="BK156" s="371" t="e">
        <f t="shared" si="200"/>
        <v>#DIV/0!</v>
      </c>
      <c r="BL156" s="371">
        <f t="shared" si="187"/>
        <v>0</v>
      </c>
      <c r="BM156" s="371" t="e">
        <f t="shared" si="201"/>
        <v>#DIV/0!</v>
      </c>
      <c r="BN156" s="371">
        <f t="shared" si="188"/>
        <v>0</v>
      </c>
      <c r="BO156" s="455"/>
      <c r="BQ156" s="457"/>
    </row>
    <row r="157" spans="1:69" s="460" customFormat="1" ht="19.5">
      <c r="A157" s="530"/>
      <c r="B157" s="422" t="s">
        <v>652</v>
      </c>
      <c r="C157" s="465"/>
      <c r="D157" s="458"/>
      <c r="E157" s="458"/>
      <c r="F157" s="458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458">
        <v>100</v>
      </c>
      <c r="R157" s="458"/>
      <c r="S157" s="458"/>
      <c r="T157" s="458">
        <v>0</v>
      </c>
      <c r="U157" s="458">
        <v>400</v>
      </c>
      <c r="V157" s="436"/>
      <c r="W157" s="345" t="str">
        <f t="shared" si="173"/>
        <v xml:space="preserve"> </v>
      </c>
      <c r="X157" s="436"/>
      <c r="Y157" s="345" t="str">
        <f t="shared" si="174"/>
        <v xml:space="preserve"> </v>
      </c>
      <c r="Z157" s="436"/>
      <c r="AA157" s="345" t="str">
        <f t="shared" si="175"/>
        <v xml:space="preserve"> </v>
      </c>
      <c r="AB157" s="436"/>
      <c r="AC157" s="345" t="str">
        <f t="shared" si="176"/>
        <v xml:space="preserve"> </v>
      </c>
      <c r="AD157" s="436"/>
      <c r="AE157" s="345" t="str">
        <f t="shared" si="177"/>
        <v xml:space="preserve"> </v>
      </c>
      <c r="AF157" s="436"/>
      <c r="AG157" s="345" t="str">
        <f t="shared" si="177"/>
        <v xml:space="preserve"> </v>
      </c>
      <c r="AH157" s="436"/>
      <c r="AI157" s="345" t="str">
        <f t="shared" si="177"/>
        <v xml:space="preserve"> </v>
      </c>
      <c r="AJ157" s="436"/>
      <c r="AK157" s="345" t="str">
        <f t="shared" si="177"/>
        <v xml:space="preserve"> </v>
      </c>
      <c r="AL157" s="436"/>
      <c r="AM157" s="345" t="str">
        <f t="shared" si="178"/>
        <v xml:space="preserve"> </v>
      </c>
      <c r="AN157" s="436"/>
      <c r="AO157" s="345" t="str">
        <f t="shared" si="179"/>
        <v xml:space="preserve"> </v>
      </c>
      <c r="AP157" s="458"/>
      <c r="AQ157" s="345" t="str">
        <f t="shared" si="190"/>
        <v xml:space="preserve"> </v>
      </c>
      <c r="AR157" s="345" t="str">
        <f t="shared" si="180"/>
        <v xml:space="preserve"> </v>
      </c>
      <c r="AS157" s="345" t="str">
        <f t="shared" si="191"/>
        <v xml:space="preserve"> </v>
      </c>
      <c r="AT157" s="345" t="str">
        <f t="shared" si="180"/>
        <v xml:space="preserve"> </v>
      </c>
      <c r="AU157" s="345" t="str">
        <f t="shared" si="192"/>
        <v xml:space="preserve"> </v>
      </c>
      <c r="AV157" s="345" t="str">
        <f t="shared" si="180"/>
        <v xml:space="preserve"> </v>
      </c>
      <c r="AW157" s="345" t="str">
        <f t="shared" si="193"/>
        <v xml:space="preserve"> </v>
      </c>
      <c r="AX157" s="345" t="str">
        <f t="shared" si="180"/>
        <v xml:space="preserve"> </v>
      </c>
      <c r="AY157" s="345" t="str">
        <f t="shared" si="194"/>
        <v xml:space="preserve"> </v>
      </c>
      <c r="AZ157" s="345" t="str">
        <f t="shared" si="181"/>
        <v xml:space="preserve"> </v>
      </c>
      <c r="BA157" s="345" t="str">
        <f t="shared" si="195"/>
        <v xml:space="preserve"> </v>
      </c>
      <c r="BB157" s="345" t="str">
        <f t="shared" si="182"/>
        <v xml:space="preserve"> </v>
      </c>
      <c r="BC157" s="345" t="str">
        <f t="shared" si="196"/>
        <v xml:space="preserve"> </v>
      </c>
      <c r="BD157" s="345" t="str">
        <f t="shared" si="183"/>
        <v xml:space="preserve"> </v>
      </c>
      <c r="BE157" s="345" t="str">
        <f t="shared" si="197"/>
        <v xml:space="preserve"> </v>
      </c>
      <c r="BF157" s="345" t="str">
        <f t="shared" si="184"/>
        <v xml:space="preserve"> </v>
      </c>
      <c r="BG157" s="345" t="str">
        <f t="shared" si="198"/>
        <v xml:space="preserve"> </v>
      </c>
      <c r="BH157" s="345" t="str">
        <f t="shared" si="185"/>
        <v xml:space="preserve"> </v>
      </c>
      <c r="BI157" s="345" t="str">
        <f t="shared" si="199"/>
        <v xml:space="preserve"> </v>
      </c>
      <c r="BJ157" s="345" t="str">
        <f t="shared" si="186"/>
        <v xml:space="preserve"> </v>
      </c>
      <c r="BK157" s="345" t="str">
        <f t="shared" si="200"/>
        <v xml:space="preserve"> </v>
      </c>
      <c r="BL157" s="345" t="str">
        <f t="shared" si="187"/>
        <v xml:space="preserve"> </v>
      </c>
      <c r="BM157" s="345" t="str">
        <f t="shared" si="201"/>
        <v xml:space="preserve"> </v>
      </c>
      <c r="BN157" s="345" t="str">
        <f t="shared" si="188"/>
        <v xml:space="preserve"> </v>
      </c>
      <c r="BO157" s="459"/>
      <c r="BQ157" s="461"/>
    </row>
    <row r="158" spans="1:69">
      <c r="A158" s="531"/>
      <c r="B158" s="411" t="s">
        <v>669</v>
      </c>
      <c r="C158" s="471" t="s">
        <v>29</v>
      </c>
      <c r="D158" s="467"/>
      <c r="E158" s="467"/>
      <c r="F158" s="467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468"/>
      <c r="R158" s="341"/>
      <c r="S158" s="345">
        <f t="shared" si="171"/>
        <v>0</v>
      </c>
      <c r="T158" s="341"/>
      <c r="U158" s="345">
        <f t="shared" si="172"/>
        <v>0</v>
      </c>
      <c r="V158" s="341"/>
      <c r="W158" s="345">
        <f t="shared" si="173"/>
        <v>0</v>
      </c>
      <c r="X158" s="341"/>
      <c r="Y158" s="345">
        <f t="shared" si="174"/>
        <v>0</v>
      </c>
      <c r="Z158" s="341"/>
      <c r="AA158" s="345">
        <f t="shared" si="175"/>
        <v>0</v>
      </c>
      <c r="AB158" s="341"/>
      <c r="AC158" s="345">
        <f t="shared" si="176"/>
        <v>0</v>
      </c>
      <c r="AD158" s="341"/>
      <c r="AE158" s="345">
        <f t="shared" si="177"/>
        <v>0</v>
      </c>
      <c r="AF158" s="341"/>
      <c r="AG158" s="345">
        <f t="shared" si="177"/>
        <v>0</v>
      </c>
      <c r="AH158" s="341"/>
      <c r="AI158" s="345">
        <f t="shared" si="177"/>
        <v>0</v>
      </c>
      <c r="AJ158" s="341"/>
      <c r="AK158" s="345">
        <f t="shared" si="177"/>
        <v>0</v>
      </c>
      <c r="AL158" s="341"/>
      <c r="AM158" s="345">
        <f t="shared" si="178"/>
        <v>0</v>
      </c>
      <c r="AN158" s="341"/>
      <c r="AO158" s="345">
        <f t="shared" si="179"/>
        <v>0</v>
      </c>
      <c r="AP158" s="468"/>
      <c r="AQ158" s="345" t="e">
        <f t="shared" si="190"/>
        <v>#DIV/0!</v>
      </c>
      <c r="AR158" s="345" t="e">
        <f t="shared" si="180"/>
        <v>#DIV/0!</v>
      </c>
      <c r="AS158" s="345" t="e">
        <f t="shared" si="191"/>
        <v>#DIV/0!</v>
      </c>
      <c r="AT158" s="345" t="e">
        <f t="shared" si="180"/>
        <v>#DIV/0!</v>
      </c>
      <c r="AU158" s="345" t="e">
        <f t="shared" si="192"/>
        <v>#DIV/0!</v>
      </c>
      <c r="AV158" s="345" t="e">
        <f t="shared" si="180"/>
        <v>#DIV/0!</v>
      </c>
      <c r="AW158" s="345" t="e">
        <f t="shared" si="193"/>
        <v>#DIV/0!</v>
      </c>
      <c r="AX158" s="345" t="e">
        <f t="shared" si="180"/>
        <v>#DIV/0!</v>
      </c>
      <c r="AY158" s="345" t="e">
        <f t="shared" si="194"/>
        <v>#DIV/0!</v>
      </c>
      <c r="AZ158" s="345" t="e">
        <f t="shared" si="181"/>
        <v>#DIV/0!</v>
      </c>
      <c r="BA158" s="345" t="e">
        <f t="shared" si="195"/>
        <v>#DIV/0!</v>
      </c>
      <c r="BB158" s="345" t="e">
        <f t="shared" si="182"/>
        <v>#DIV/0!</v>
      </c>
      <c r="BC158" s="345" t="e">
        <f t="shared" si="196"/>
        <v>#DIV/0!</v>
      </c>
      <c r="BD158" s="345" t="e">
        <f t="shared" si="183"/>
        <v>#DIV/0!</v>
      </c>
      <c r="BE158" s="345" t="e">
        <f t="shared" si="197"/>
        <v>#DIV/0!</v>
      </c>
      <c r="BF158" s="345" t="e">
        <f t="shared" si="184"/>
        <v>#DIV/0!</v>
      </c>
      <c r="BG158" s="345" t="e">
        <f t="shared" si="198"/>
        <v>#DIV/0!</v>
      </c>
      <c r="BH158" s="345" t="e">
        <f t="shared" si="185"/>
        <v>#DIV/0!</v>
      </c>
      <c r="BI158" s="345" t="e">
        <f t="shared" si="199"/>
        <v>#DIV/0!</v>
      </c>
      <c r="BJ158" s="345" t="e">
        <f t="shared" si="186"/>
        <v>#DIV/0!</v>
      </c>
      <c r="BK158" s="345" t="e">
        <f t="shared" si="200"/>
        <v>#DIV/0!</v>
      </c>
      <c r="BL158" s="345" t="e">
        <f t="shared" si="187"/>
        <v>#DIV/0!</v>
      </c>
      <c r="BM158" s="345" t="e">
        <f t="shared" si="201"/>
        <v>#DIV/0!</v>
      </c>
      <c r="BN158" s="345" t="e">
        <f t="shared" si="188"/>
        <v>#DIV/0!</v>
      </c>
      <c r="BO158" s="467"/>
    </row>
    <row r="159" spans="1:69">
      <c r="A159" s="531"/>
      <c r="B159" s="411" t="s">
        <v>670</v>
      </c>
      <c r="C159" s="471" t="s">
        <v>29</v>
      </c>
      <c r="D159" s="467"/>
      <c r="E159" s="467"/>
      <c r="F159" s="467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468"/>
      <c r="R159" s="341"/>
      <c r="S159" s="345">
        <f t="shared" si="171"/>
        <v>0</v>
      </c>
      <c r="T159" s="341"/>
      <c r="U159" s="345">
        <f t="shared" si="172"/>
        <v>0</v>
      </c>
      <c r="V159" s="341"/>
      <c r="W159" s="345">
        <f t="shared" si="173"/>
        <v>0</v>
      </c>
      <c r="X159" s="341"/>
      <c r="Y159" s="345">
        <f t="shared" si="174"/>
        <v>0</v>
      </c>
      <c r="Z159" s="341"/>
      <c r="AA159" s="345">
        <f t="shared" si="175"/>
        <v>0</v>
      </c>
      <c r="AB159" s="341"/>
      <c r="AC159" s="345">
        <f t="shared" si="176"/>
        <v>0</v>
      </c>
      <c r="AD159" s="341"/>
      <c r="AE159" s="345">
        <f t="shared" si="177"/>
        <v>0</v>
      </c>
      <c r="AF159" s="341"/>
      <c r="AG159" s="345">
        <f t="shared" si="177"/>
        <v>0</v>
      </c>
      <c r="AH159" s="341"/>
      <c r="AI159" s="345">
        <f t="shared" si="177"/>
        <v>0</v>
      </c>
      <c r="AJ159" s="341"/>
      <c r="AK159" s="345">
        <f t="shared" si="177"/>
        <v>0</v>
      </c>
      <c r="AL159" s="341"/>
      <c r="AM159" s="345">
        <f t="shared" si="178"/>
        <v>0</v>
      </c>
      <c r="AN159" s="341"/>
      <c r="AO159" s="345">
        <f t="shared" si="179"/>
        <v>0</v>
      </c>
      <c r="AP159" s="468"/>
      <c r="AQ159" s="345" t="e">
        <f t="shared" si="190"/>
        <v>#DIV/0!</v>
      </c>
      <c r="AR159" s="345" t="e">
        <f t="shared" si="180"/>
        <v>#DIV/0!</v>
      </c>
      <c r="AS159" s="345" t="e">
        <f t="shared" si="191"/>
        <v>#DIV/0!</v>
      </c>
      <c r="AT159" s="345" t="e">
        <f t="shared" si="180"/>
        <v>#DIV/0!</v>
      </c>
      <c r="AU159" s="345" t="e">
        <f t="shared" si="192"/>
        <v>#DIV/0!</v>
      </c>
      <c r="AV159" s="345" t="e">
        <f t="shared" si="180"/>
        <v>#DIV/0!</v>
      </c>
      <c r="AW159" s="345" t="e">
        <f t="shared" si="193"/>
        <v>#DIV/0!</v>
      </c>
      <c r="AX159" s="345" t="e">
        <f t="shared" si="180"/>
        <v>#DIV/0!</v>
      </c>
      <c r="AY159" s="345" t="e">
        <f t="shared" si="194"/>
        <v>#DIV/0!</v>
      </c>
      <c r="AZ159" s="345" t="e">
        <f t="shared" si="181"/>
        <v>#DIV/0!</v>
      </c>
      <c r="BA159" s="345" t="e">
        <f t="shared" si="195"/>
        <v>#DIV/0!</v>
      </c>
      <c r="BB159" s="345" t="e">
        <f t="shared" si="182"/>
        <v>#DIV/0!</v>
      </c>
      <c r="BC159" s="345" t="e">
        <f t="shared" si="196"/>
        <v>#DIV/0!</v>
      </c>
      <c r="BD159" s="345" t="e">
        <f t="shared" si="183"/>
        <v>#DIV/0!</v>
      </c>
      <c r="BE159" s="345" t="e">
        <f t="shared" si="197"/>
        <v>#DIV/0!</v>
      </c>
      <c r="BF159" s="345" t="e">
        <f t="shared" si="184"/>
        <v>#DIV/0!</v>
      </c>
      <c r="BG159" s="345" t="e">
        <f t="shared" si="198"/>
        <v>#DIV/0!</v>
      </c>
      <c r="BH159" s="345" t="e">
        <f t="shared" si="185"/>
        <v>#DIV/0!</v>
      </c>
      <c r="BI159" s="345" t="e">
        <f t="shared" si="199"/>
        <v>#DIV/0!</v>
      </c>
      <c r="BJ159" s="345" t="e">
        <f t="shared" si="186"/>
        <v>#DIV/0!</v>
      </c>
      <c r="BK159" s="345" t="e">
        <f t="shared" si="200"/>
        <v>#DIV/0!</v>
      </c>
      <c r="BL159" s="345" t="e">
        <f t="shared" si="187"/>
        <v>#DIV/0!</v>
      </c>
      <c r="BM159" s="345" t="e">
        <f t="shared" si="201"/>
        <v>#DIV/0!</v>
      </c>
      <c r="BN159" s="345" t="e">
        <f t="shared" si="188"/>
        <v>#DIV/0!</v>
      </c>
      <c r="BO159" s="467"/>
    </row>
    <row r="160" spans="1:69">
      <c r="A160" s="531"/>
      <c r="B160" s="411" t="s">
        <v>672</v>
      </c>
      <c r="C160" s="471" t="s">
        <v>29</v>
      </c>
      <c r="D160" s="467"/>
      <c r="E160" s="467"/>
      <c r="F160" s="467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484"/>
      <c r="R160" s="341"/>
      <c r="S160" s="345">
        <f t="shared" si="171"/>
        <v>0</v>
      </c>
      <c r="T160" s="341"/>
      <c r="U160" s="345">
        <f t="shared" si="172"/>
        <v>0</v>
      </c>
      <c r="V160" s="341"/>
      <c r="W160" s="345">
        <f t="shared" si="173"/>
        <v>0</v>
      </c>
      <c r="X160" s="341"/>
      <c r="Y160" s="345">
        <f t="shared" si="174"/>
        <v>0</v>
      </c>
      <c r="Z160" s="341"/>
      <c r="AA160" s="345">
        <f t="shared" si="175"/>
        <v>0</v>
      </c>
      <c r="AB160" s="341">
        <v>190</v>
      </c>
      <c r="AC160" s="345">
        <f t="shared" si="176"/>
        <v>190</v>
      </c>
      <c r="AD160" s="341"/>
      <c r="AE160" s="345">
        <f t="shared" si="177"/>
        <v>190</v>
      </c>
      <c r="AF160" s="341"/>
      <c r="AG160" s="345">
        <f t="shared" si="177"/>
        <v>190</v>
      </c>
      <c r="AH160" s="341"/>
      <c r="AI160" s="345">
        <f t="shared" si="177"/>
        <v>190</v>
      </c>
      <c r="AJ160" s="341"/>
      <c r="AK160" s="345">
        <f t="shared" si="177"/>
        <v>190</v>
      </c>
      <c r="AL160" s="341"/>
      <c r="AM160" s="345">
        <f t="shared" si="178"/>
        <v>190</v>
      </c>
      <c r="AN160" s="341"/>
      <c r="AO160" s="345">
        <f t="shared" si="179"/>
        <v>190</v>
      </c>
      <c r="AP160" s="484"/>
      <c r="AQ160" s="345" t="e">
        <f t="shared" si="190"/>
        <v>#DIV/0!</v>
      </c>
      <c r="AR160" s="345" t="e">
        <f t="shared" si="180"/>
        <v>#DIV/0!</v>
      </c>
      <c r="AS160" s="345" t="e">
        <f t="shared" si="191"/>
        <v>#DIV/0!</v>
      </c>
      <c r="AT160" s="345" t="e">
        <f t="shared" si="180"/>
        <v>#DIV/0!</v>
      </c>
      <c r="AU160" s="345" t="e">
        <f t="shared" si="192"/>
        <v>#DIV/0!</v>
      </c>
      <c r="AV160" s="345" t="e">
        <f t="shared" si="180"/>
        <v>#DIV/0!</v>
      </c>
      <c r="AW160" s="345" t="e">
        <f t="shared" si="193"/>
        <v>#DIV/0!</v>
      </c>
      <c r="AX160" s="345" t="e">
        <f t="shared" si="180"/>
        <v>#DIV/0!</v>
      </c>
      <c r="AY160" s="345" t="e">
        <f t="shared" si="194"/>
        <v>#DIV/0!</v>
      </c>
      <c r="AZ160" s="345" t="e">
        <f t="shared" si="181"/>
        <v>#DIV/0!</v>
      </c>
      <c r="BA160" s="345" t="e">
        <f t="shared" si="195"/>
        <v>#DIV/0!</v>
      </c>
      <c r="BB160" s="345" t="e">
        <f t="shared" si="182"/>
        <v>#DIV/0!</v>
      </c>
      <c r="BC160" s="345" t="e">
        <f t="shared" si="196"/>
        <v>#DIV/0!</v>
      </c>
      <c r="BD160" s="345" t="e">
        <f t="shared" si="183"/>
        <v>#DIV/0!</v>
      </c>
      <c r="BE160" s="345" t="e">
        <f t="shared" si="197"/>
        <v>#DIV/0!</v>
      </c>
      <c r="BF160" s="345" t="e">
        <f t="shared" si="184"/>
        <v>#DIV/0!</v>
      </c>
      <c r="BG160" s="345" t="e">
        <f t="shared" si="198"/>
        <v>#DIV/0!</v>
      </c>
      <c r="BH160" s="345" t="e">
        <f t="shared" si="185"/>
        <v>#DIV/0!</v>
      </c>
      <c r="BI160" s="345" t="e">
        <f t="shared" si="199"/>
        <v>#DIV/0!</v>
      </c>
      <c r="BJ160" s="345" t="e">
        <f t="shared" si="186"/>
        <v>#DIV/0!</v>
      </c>
      <c r="BK160" s="345" t="e">
        <f t="shared" si="200"/>
        <v>#DIV/0!</v>
      </c>
      <c r="BL160" s="345" t="e">
        <f t="shared" si="187"/>
        <v>#DIV/0!</v>
      </c>
      <c r="BM160" s="345" t="e">
        <f t="shared" si="201"/>
        <v>#DIV/0!</v>
      </c>
      <c r="BN160" s="345" t="e">
        <f t="shared" si="188"/>
        <v>#DIV/0!</v>
      </c>
      <c r="BO160" s="467"/>
    </row>
    <row r="161" spans="1:69">
      <c r="A161" s="531"/>
      <c r="B161" s="411" t="s">
        <v>671</v>
      </c>
      <c r="C161" s="471" t="str">
        <f>+C160</f>
        <v>Ha</v>
      </c>
      <c r="D161" s="467"/>
      <c r="E161" s="467"/>
      <c r="F161" s="467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468">
        <v>100</v>
      </c>
      <c r="R161" s="468"/>
      <c r="S161" s="339">
        <f t="shared" si="171"/>
        <v>0</v>
      </c>
      <c r="T161" s="468"/>
      <c r="U161" s="339">
        <f t="shared" si="172"/>
        <v>0</v>
      </c>
      <c r="V161" s="341"/>
      <c r="W161" s="345">
        <f t="shared" si="173"/>
        <v>0</v>
      </c>
      <c r="X161" s="341"/>
      <c r="Y161" s="345">
        <f t="shared" si="174"/>
        <v>0</v>
      </c>
      <c r="Z161" s="341"/>
      <c r="AA161" s="345">
        <f t="shared" si="175"/>
        <v>0</v>
      </c>
      <c r="AB161" s="341"/>
      <c r="AC161" s="345">
        <f t="shared" si="176"/>
        <v>0</v>
      </c>
      <c r="AD161" s="341"/>
      <c r="AE161" s="345">
        <f t="shared" si="177"/>
        <v>0</v>
      </c>
      <c r="AF161" s="341"/>
      <c r="AG161" s="345">
        <f t="shared" si="177"/>
        <v>0</v>
      </c>
      <c r="AH161" s="341"/>
      <c r="AI161" s="345">
        <f t="shared" si="177"/>
        <v>0</v>
      </c>
      <c r="AJ161" s="341"/>
      <c r="AK161" s="345">
        <f t="shared" si="177"/>
        <v>0</v>
      </c>
      <c r="AL161" s="341"/>
      <c r="AM161" s="345">
        <f t="shared" si="178"/>
        <v>0</v>
      </c>
      <c r="AN161" s="341"/>
      <c r="AO161" s="345">
        <f t="shared" si="179"/>
        <v>0</v>
      </c>
      <c r="AP161" s="468"/>
      <c r="AQ161" s="345" t="e">
        <f t="shared" si="190"/>
        <v>#DIV/0!</v>
      </c>
      <c r="AR161" s="345">
        <f t="shared" si="180"/>
        <v>0</v>
      </c>
      <c r="AS161" s="345" t="e">
        <f t="shared" si="191"/>
        <v>#DIV/0!</v>
      </c>
      <c r="AT161" s="345">
        <f t="shared" si="180"/>
        <v>0</v>
      </c>
      <c r="AU161" s="345" t="e">
        <f t="shared" si="192"/>
        <v>#DIV/0!</v>
      </c>
      <c r="AV161" s="345">
        <f t="shared" si="180"/>
        <v>0</v>
      </c>
      <c r="AW161" s="345" t="e">
        <f t="shared" si="193"/>
        <v>#DIV/0!</v>
      </c>
      <c r="AX161" s="345">
        <f t="shared" si="180"/>
        <v>0</v>
      </c>
      <c r="AY161" s="345" t="e">
        <f t="shared" si="194"/>
        <v>#DIV/0!</v>
      </c>
      <c r="AZ161" s="345">
        <f t="shared" si="181"/>
        <v>0</v>
      </c>
      <c r="BA161" s="345" t="e">
        <f t="shared" si="195"/>
        <v>#DIV/0!</v>
      </c>
      <c r="BB161" s="345">
        <f t="shared" si="182"/>
        <v>0</v>
      </c>
      <c r="BC161" s="345" t="e">
        <f t="shared" si="196"/>
        <v>#DIV/0!</v>
      </c>
      <c r="BD161" s="345">
        <f t="shared" si="183"/>
        <v>0</v>
      </c>
      <c r="BE161" s="345" t="e">
        <f t="shared" si="197"/>
        <v>#DIV/0!</v>
      </c>
      <c r="BF161" s="345">
        <f t="shared" si="184"/>
        <v>0</v>
      </c>
      <c r="BG161" s="345" t="e">
        <f t="shared" si="198"/>
        <v>#DIV/0!</v>
      </c>
      <c r="BH161" s="345">
        <f t="shared" si="185"/>
        <v>0</v>
      </c>
      <c r="BI161" s="345" t="e">
        <f t="shared" si="199"/>
        <v>#DIV/0!</v>
      </c>
      <c r="BJ161" s="345">
        <f t="shared" si="186"/>
        <v>0</v>
      </c>
      <c r="BK161" s="345" t="e">
        <f t="shared" si="200"/>
        <v>#DIV/0!</v>
      </c>
      <c r="BL161" s="345">
        <f t="shared" si="187"/>
        <v>0</v>
      </c>
      <c r="BM161" s="345" t="e">
        <f t="shared" si="201"/>
        <v>#DIV/0!</v>
      </c>
      <c r="BN161" s="345">
        <f t="shared" si="188"/>
        <v>0</v>
      </c>
      <c r="BO161" s="467"/>
    </row>
    <row r="162" spans="1:69">
      <c r="A162" s="532"/>
      <c r="B162" s="421" t="s">
        <v>953</v>
      </c>
      <c r="C162" s="353" t="str">
        <f t="shared" ref="C162:C163" si="202">+C161</f>
        <v>Ha</v>
      </c>
      <c r="D162" s="467"/>
      <c r="E162" s="467"/>
      <c r="F162" s="467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473"/>
      <c r="R162" s="468"/>
      <c r="S162" s="339">
        <f t="shared" si="171"/>
        <v>0</v>
      </c>
      <c r="T162" s="468"/>
      <c r="U162" s="339">
        <f t="shared" si="172"/>
        <v>0</v>
      </c>
      <c r="V162" s="341"/>
      <c r="W162" s="345">
        <f t="shared" si="173"/>
        <v>0</v>
      </c>
      <c r="X162" s="341"/>
      <c r="Y162" s="345">
        <f t="shared" si="174"/>
        <v>0</v>
      </c>
      <c r="Z162" s="341"/>
      <c r="AA162" s="345">
        <f t="shared" si="175"/>
        <v>0</v>
      </c>
      <c r="AB162" s="341"/>
      <c r="AC162" s="345">
        <f t="shared" si="176"/>
        <v>0</v>
      </c>
      <c r="AD162" s="341"/>
      <c r="AE162" s="345">
        <f t="shared" si="177"/>
        <v>0</v>
      </c>
      <c r="AF162" s="341"/>
      <c r="AG162" s="345">
        <f t="shared" si="177"/>
        <v>0</v>
      </c>
      <c r="AH162" s="341"/>
      <c r="AI162" s="345">
        <f t="shared" si="177"/>
        <v>0</v>
      </c>
      <c r="AJ162" s="341">
        <v>-190</v>
      </c>
      <c r="AK162" s="345">
        <f t="shared" si="177"/>
        <v>-190</v>
      </c>
      <c r="AL162" s="341"/>
      <c r="AM162" s="345">
        <f t="shared" si="178"/>
        <v>-190</v>
      </c>
      <c r="AN162" s="341"/>
      <c r="AO162" s="345">
        <f t="shared" si="179"/>
        <v>-190</v>
      </c>
      <c r="AP162" s="473"/>
      <c r="AQ162" s="345" t="e">
        <f t="shared" si="190"/>
        <v>#DIV/0!</v>
      </c>
      <c r="AR162" s="345" t="e">
        <f t="shared" si="180"/>
        <v>#DIV/0!</v>
      </c>
      <c r="AS162" s="345" t="e">
        <f t="shared" si="191"/>
        <v>#DIV/0!</v>
      </c>
      <c r="AT162" s="345" t="e">
        <f t="shared" si="180"/>
        <v>#DIV/0!</v>
      </c>
      <c r="AU162" s="345" t="e">
        <f t="shared" si="192"/>
        <v>#DIV/0!</v>
      </c>
      <c r="AV162" s="345" t="e">
        <f t="shared" si="180"/>
        <v>#DIV/0!</v>
      </c>
      <c r="AW162" s="345" t="e">
        <f t="shared" si="193"/>
        <v>#DIV/0!</v>
      </c>
      <c r="AX162" s="345" t="e">
        <f t="shared" si="180"/>
        <v>#DIV/0!</v>
      </c>
      <c r="AY162" s="345" t="e">
        <f t="shared" si="194"/>
        <v>#DIV/0!</v>
      </c>
      <c r="AZ162" s="345" t="e">
        <f t="shared" si="181"/>
        <v>#DIV/0!</v>
      </c>
      <c r="BA162" s="345" t="e">
        <f t="shared" si="195"/>
        <v>#DIV/0!</v>
      </c>
      <c r="BB162" s="345" t="e">
        <f t="shared" si="182"/>
        <v>#DIV/0!</v>
      </c>
      <c r="BC162" s="345" t="e">
        <f t="shared" si="196"/>
        <v>#DIV/0!</v>
      </c>
      <c r="BD162" s="345" t="e">
        <f t="shared" si="183"/>
        <v>#DIV/0!</v>
      </c>
      <c r="BE162" s="345" t="e">
        <f t="shared" si="197"/>
        <v>#DIV/0!</v>
      </c>
      <c r="BF162" s="345" t="e">
        <f t="shared" si="184"/>
        <v>#DIV/0!</v>
      </c>
      <c r="BG162" s="345" t="e">
        <f t="shared" si="198"/>
        <v>#DIV/0!</v>
      </c>
      <c r="BH162" s="345" t="e">
        <f t="shared" si="185"/>
        <v>#DIV/0!</v>
      </c>
      <c r="BI162" s="345" t="e">
        <f t="shared" si="199"/>
        <v>#DIV/0!</v>
      </c>
      <c r="BJ162" s="345" t="e">
        <f t="shared" si="186"/>
        <v>#DIV/0!</v>
      </c>
      <c r="BK162" s="345" t="e">
        <f t="shared" si="200"/>
        <v>#DIV/0!</v>
      </c>
      <c r="BL162" s="345" t="e">
        <f t="shared" si="187"/>
        <v>#DIV/0!</v>
      </c>
      <c r="BM162" s="345" t="e">
        <f t="shared" si="201"/>
        <v>#DIV/0!</v>
      </c>
      <c r="BN162" s="345" t="e">
        <f t="shared" si="188"/>
        <v>#DIV/0!</v>
      </c>
      <c r="BO162" s="467"/>
    </row>
    <row r="163" spans="1:69" s="464" customFormat="1" ht="19.5">
      <c r="A163" s="532"/>
      <c r="B163" s="421" t="s">
        <v>954</v>
      </c>
      <c r="C163" s="353" t="str">
        <f t="shared" si="202"/>
        <v>Ha</v>
      </c>
      <c r="D163" s="462"/>
      <c r="E163" s="462"/>
      <c r="F163" s="462"/>
      <c r="G163" s="505"/>
      <c r="H163" s="505"/>
      <c r="I163" s="505"/>
      <c r="J163" s="505"/>
      <c r="K163" s="505"/>
      <c r="L163" s="505"/>
      <c r="M163" s="505"/>
      <c r="N163" s="505"/>
      <c r="O163" s="505"/>
      <c r="P163" s="505"/>
      <c r="Q163" s="462">
        <v>100</v>
      </c>
      <c r="R163" s="462"/>
      <c r="S163" s="339">
        <f t="shared" si="171"/>
        <v>0</v>
      </c>
      <c r="T163" s="462"/>
      <c r="U163" s="339">
        <f t="shared" si="172"/>
        <v>0</v>
      </c>
      <c r="V163" s="520"/>
      <c r="W163" s="345">
        <f t="shared" si="173"/>
        <v>0</v>
      </c>
      <c r="X163" s="520"/>
      <c r="Y163" s="345">
        <f t="shared" si="174"/>
        <v>0</v>
      </c>
      <c r="Z163" s="520"/>
      <c r="AA163" s="345">
        <f t="shared" si="175"/>
        <v>0</v>
      </c>
      <c r="AB163" s="520"/>
      <c r="AC163" s="345">
        <f t="shared" si="176"/>
        <v>0</v>
      </c>
      <c r="AD163" s="520"/>
      <c r="AE163" s="345">
        <f t="shared" si="177"/>
        <v>0</v>
      </c>
      <c r="AF163" s="520"/>
      <c r="AG163" s="345">
        <f t="shared" si="177"/>
        <v>0</v>
      </c>
      <c r="AH163" s="520"/>
      <c r="AI163" s="345">
        <f t="shared" si="177"/>
        <v>0</v>
      </c>
      <c r="AJ163" s="520"/>
      <c r="AK163" s="345">
        <f t="shared" si="177"/>
        <v>0</v>
      </c>
      <c r="AL163" s="520"/>
      <c r="AM163" s="345">
        <f t="shared" si="178"/>
        <v>0</v>
      </c>
      <c r="AN163" s="520"/>
      <c r="AO163" s="345">
        <f t="shared" si="179"/>
        <v>0</v>
      </c>
      <c r="AP163" s="462"/>
      <c r="AQ163" s="345" t="e">
        <f t="shared" si="190"/>
        <v>#DIV/0!</v>
      </c>
      <c r="AR163" s="345">
        <f t="shared" si="180"/>
        <v>0</v>
      </c>
      <c r="AS163" s="345" t="e">
        <f t="shared" si="191"/>
        <v>#DIV/0!</v>
      </c>
      <c r="AT163" s="345">
        <f t="shared" si="180"/>
        <v>0</v>
      </c>
      <c r="AU163" s="345" t="e">
        <f t="shared" si="192"/>
        <v>#DIV/0!</v>
      </c>
      <c r="AV163" s="345">
        <f t="shared" si="180"/>
        <v>0</v>
      </c>
      <c r="AW163" s="345" t="e">
        <f t="shared" si="193"/>
        <v>#DIV/0!</v>
      </c>
      <c r="AX163" s="345">
        <f t="shared" si="180"/>
        <v>0</v>
      </c>
      <c r="AY163" s="345" t="e">
        <f t="shared" si="194"/>
        <v>#DIV/0!</v>
      </c>
      <c r="AZ163" s="345">
        <f t="shared" si="181"/>
        <v>0</v>
      </c>
      <c r="BA163" s="345" t="e">
        <f t="shared" si="195"/>
        <v>#DIV/0!</v>
      </c>
      <c r="BB163" s="345">
        <f t="shared" si="182"/>
        <v>0</v>
      </c>
      <c r="BC163" s="345" t="e">
        <f t="shared" si="196"/>
        <v>#DIV/0!</v>
      </c>
      <c r="BD163" s="345">
        <f t="shared" si="183"/>
        <v>0</v>
      </c>
      <c r="BE163" s="345" t="e">
        <f t="shared" si="197"/>
        <v>#DIV/0!</v>
      </c>
      <c r="BF163" s="345">
        <f t="shared" si="184"/>
        <v>0</v>
      </c>
      <c r="BG163" s="345" t="e">
        <f t="shared" si="198"/>
        <v>#DIV/0!</v>
      </c>
      <c r="BH163" s="345">
        <f t="shared" si="185"/>
        <v>0</v>
      </c>
      <c r="BI163" s="345" t="e">
        <f t="shared" si="199"/>
        <v>#DIV/0!</v>
      </c>
      <c r="BJ163" s="345">
        <f t="shared" si="186"/>
        <v>0</v>
      </c>
      <c r="BK163" s="345" t="e">
        <f t="shared" si="200"/>
        <v>#DIV/0!</v>
      </c>
      <c r="BL163" s="345">
        <f t="shared" si="187"/>
        <v>0</v>
      </c>
      <c r="BM163" s="345" t="e">
        <f t="shared" si="201"/>
        <v>#DIV/0!</v>
      </c>
      <c r="BN163" s="345">
        <f t="shared" si="188"/>
        <v>0</v>
      </c>
      <c r="BO163" s="463"/>
      <c r="BQ163" s="452"/>
    </row>
    <row r="164" spans="1:69" s="464" customFormat="1" ht="19.5">
      <c r="A164" s="530"/>
      <c r="B164" s="422" t="s">
        <v>674</v>
      </c>
      <c r="C164" s="465" t="s">
        <v>29</v>
      </c>
      <c r="D164" s="462"/>
      <c r="E164" s="462"/>
      <c r="F164" s="462"/>
      <c r="G164" s="505"/>
      <c r="H164" s="505"/>
      <c r="I164" s="505"/>
      <c r="J164" s="505"/>
      <c r="K164" s="505"/>
      <c r="L164" s="505"/>
      <c r="M164" s="505"/>
      <c r="N164" s="505"/>
      <c r="O164" s="505"/>
      <c r="P164" s="505"/>
      <c r="Q164" s="462">
        <v>21832</v>
      </c>
      <c r="R164" s="563">
        <v>21832</v>
      </c>
      <c r="S164" s="586">
        <f t="shared" si="171"/>
        <v>21832</v>
      </c>
      <c r="T164" s="462"/>
      <c r="U164" s="586">
        <f t="shared" si="172"/>
        <v>21832</v>
      </c>
      <c r="V164" s="520"/>
      <c r="W164" s="587">
        <f t="shared" si="173"/>
        <v>21832</v>
      </c>
      <c r="X164" s="520"/>
      <c r="Y164" s="587">
        <f t="shared" si="174"/>
        <v>21832</v>
      </c>
      <c r="Z164" s="520"/>
      <c r="AA164" s="587">
        <f t="shared" si="175"/>
        <v>21832</v>
      </c>
      <c r="AB164" s="520"/>
      <c r="AC164" s="587">
        <f t="shared" si="176"/>
        <v>21832</v>
      </c>
      <c r="AD164" s="520"/>
      <c r="AE164" s="587">
        <f t="shared" si="177"/>
        <v>21832</v>
      </c>
      <c r="AF164" s="520"/>
      <c r="AG164" s="587">
        <f t="shared" si="177"/>
        <v>21832</v>
      </c>
      <c r="AH164" s="520"/>
      <c r="AI164" s="587">
        <f t="shared" si="177"/>
        <v>21832</v>
      </c>
      <c r="AJ164" s="520"/>
      <c r="AK164" s="587">
        <f t="shared" si="177"/>
        <v>21832</v>
      </c>
      <c r="AL164" s="520"/>
      <c r="AM164" s="587">
        <f t="shared" si="178"/>
        <v>21832</v>
      </c>
      <c r="AN164" s="520"/>
      <c r="AO164" s="587">
        <f t="shared" si="179"/>
        <v>21832</v>
      </c>
      <c r="AP164" s="462">
        <f t="shared" ref="AP164:AP171" si="203">+W164</f>
        <v>21832</v>
      </c>
      <c r="AQ164" s="587" t="e">
        <f t="shared" si="190"/>
        <v>#DIV/0!</v>
      </c>
      <c r="AR164" s="587">
        <f t="shared" si="180"/>
        <v>1</v>
      </c>
      <c r="AS164" s="587" t="e">
        <f t="shared" si="191"/>
        <v>#DIV/0!</v>
      </c>
      <c r="AT164" s="587">
        <f t="shared" si="180"/>
        <v>0</v>
      </c>
      <c r="AU164" s="587" t="e">
        <f t="shared" si="192"/>
        <v>#DIV/0!</v>
      </c>
      <c r="AV164" s="587">
        <f t="shared" si="180"/>
        <v>0</v>
      </c>
      <c r="AW164" s="587" t="e">
        <f t="shared" si="193"/>
        <v>#DIV/0!</v>
      </c>
      <c r="AX164" s="587">
        <f t="shared" si="180"/>
        <v>0</v>
      </c>
      <c r="AY164" s="587" t="e">
        <f t="shared" si="194"/>
        <v>#DIV/0!</v>
      </c>
      <c r="AZ164" s="587">
        <f t="shared" si="181"/>
        <v>0</v>
      </c>
      <c r="BA164" s="587" t="e">
        <f t="shared" si="195"/>
        <v>#DIV/0!</v>
      </c>
      <c r="BB164" s="587">
        <f t="shared" si="182"/>
        <v>0</v>
      </c>
      <c r="BC164" s="587" t="e">
        <f t="shared" si="196"/>
        <v>#DIV/0!</v>
      </c>
      <c r="BD164" s="587">
        <f t="shared" si="183"/>
        <v>0</v>
      </c>
      <c r="BE164" s="587" t="e">
        <f t="shared" si="197"/>
        <v>#DIV/0!</v>
      </c>
      <c r="BF164" s="587">
        <f t="shared" si="184"/>
        <v>0</v>
      </c>
      <c r="BG164" s="587" t="e">
        <f t="shared" si="198"/>
        <v>#DIV/0!</v>
      </c>
      <c r="BH164" s="587">
        <f t="shared" si="185"/>
        <v>0</v>
      </c>
      <c r="BI164" s="587" t="e">
        <f t="shared" si="199"/>
        <v>#DIV/0!</v>
      </c>
      <c r="BJ164" s="587">
        <f t="shared" si="186"/>
        <v>0</v>
      </c>
      <c r="BK164" s="587" t="e">
        <f t="shared" si="200"/>
        <v>#DIV/0!</v>
      </c>
      <c r="BL164" s="587">
        <f t="shared" si="187"/>
        <v>0</v>
      </c>
      <c r="BM164" s="587" t="e">
        <f t="shared" si="201"/>
        <v>#DIV/0!</v>
      </c>
      <c r="BN164" s="587">
        <f t="shared" si="188"/>
        <v>0</v>
      </c>
      <c r="BO164" s="463"/>
    </row>
    <row r="165" spans="1:69">
      <c r="A165" s="531"/>
      <c r="B165" s="411" t="s">
        <v>669</v>
      </c>
      <c r="C165" s="471" t="s">
        <v>29</v>
      </c>
      <c r="D165" s="468"/>
      <c r="E165" s="468"/>
      <c r="F165" s="468"/>
      <c r="G165" s="508"/>
      <c r="H165" s="508"/>
      <c r="I165" s="508"/>
      <c r="J165" s="508"/>
      <c r="K165" s="508"/>
      <c r="L165" s="508"/>
      <c r="M165" s="508"/>
      <c r="N165" s="508"/>
      <c r="O165" s="508"/>
      <c r="P165" s="508"/>
      <c r="Q165" s="468">
        <v>11600</v>
      </c>
      <c r="R165" s="562">
        <v>11600</v>
      </c>
      <c r="S165" s="339">
        <f t="shared" si="171"/>
        <v>11600</v>
      </c>
      <c r="T165" s="468"/>
      <c r="U165" s="339">
        <f t="shared" si="172"/>
        <v>11600</v>
      </c>
      <c r="V165" s="341"/>
      <c r="W165" s="345">
        <f t="shared" si="173"/>
        <v>11600</v>
      </c>
      <c r="X165" s="341"/>
      <c r="Y165" s="345">
        <f t="shared" si="174"/>
        <v>11600</v>
      </c>
      <c r="Z165" s="341"/>
      <c r="AA165" s="345">
        <f t="shared" si="175"/>
        <v>11600</v>
      </c>
      <c r="AB165" s="341"/>
      <c r="AC165" s="345">
        <f t="shared" si="176"/>
        <v>11600</v>
      </c>
      <c r="AD165" s="341"/>
      <c r="AE165" s="345">
        <f t="shared" si="177"/>
        <v>11600</v>
      </c>
      <c r="AF165" s="341"/>
      <c r="AG165" s="345">
        <f t="shared" si="177"/>
        <v>11600</v>
      </c>
      <c r="AH165" s="341"/>
      <c r="AI165" s="345">
        <f t="shared" si="177"/>
        <v>11600</v>
      </c>
      <c r="AJ165" s="341"/>
      <c r="AK165" s="345">
        <f t="shared" si="177"/>
        <v>11600</v>
      </c>
      <c r="AL165" s="341"/>
      <c r="AM165" s="345">
        <f t="shared" si="178"/>
        <v>11600</v>
      </c>
      <c r="AN165" s="341"/>
      <c r="AO165" s="345">
        <f t="shared" si="179"/>
        <v>11600</v>
      </c>
      <c r="AP165" s="468">
        <f t="shared" si="203"/>
        <v>11600</v>
      </c>
      <c r="AQ165" s="345" t="e">
        <f t="shared" si="190"/>
        <v>#DIV/0!</v>
      </c>
      <c r="AR165" s="345">
        <f t="shared" si="180"/>
        <v>1</v>
      </c>
      <c r="AS165" s="345" t="e">
        <f t="shared" si="191"/>
        <v>#DIV/0!</v>
      </c>
      <c r="AT165" s="345">
        <f t="shared" si="180"/>
        <v>0</v>
      </c>
      <c r="AU165" s="345" t="e">
        <f t="shared" si="192"/>
        <v>#DIV/0!</v>
      </c>
      <c r="AV165" s="345">
        <f t="shared" si="180"/>
        <v>0</v>
      </c>
      <c r="AW165" s="345" t="e">
        <f t="shared" si="193"/>
        <v>#DIV/0!</v>
      </c>
      <c r="AX165" s="345">
        <f t="shared" si="180"/>
        <v>0</v>
      </c>
      <c r="AY165" s="345" t="e">
        <f t="shared" si="194"/>
        <v>#DIV/0!</v>
      </c>
      <c r="AZ165" s="345">
        <f t="shared" si="181"/>
        <v>0</v>
      </c>
      <c r="BA165" s="345" t="e">
        <f t="shared" si="195"/>
        <v>#DIV/0!</v>
      </c>
      <c r="BB165" s="345">
        <f t="shared" si="182"/>
        <v>0</v>
      </c>
      <c r="BC165" s="345" t="e">
        <f t="shared" si="196"/>
        <v>#DIV/0!</v>
      </c>
      <c r="BD165" s="345">
        <f t="shared" si="183"/>
        <v>0</v>
      </c>
      <c r="BE165" s="345" t="e">
        <f t="shared" si="197"/>
        <v>#DIV/0!</v>
      </c>
      <c r="BF165" s="345">
        <f t="shared" si="184"/>
        <v>0</v>
      </c>
      <c r="BG165" s="345" t="e">
        <f t="shared" si="198"/>
        <v>#DIV/0!</v>
      </c>
      <c r="BH165" s="345">
        <f t="shared" si="185"/>
        <v>0</v>
      </c>
      <c r="BI165" s="345" t="e">
        <f t="shared" si="199"/>
        <v>#DIV/0!</v>
      </c>
      <c r="BJ165" s="345">
        <f t="shared" si="186"/>
        <v>0</v>
      </c>
      <c r="BK165" s="345" t="e">
        <f t="shared" si="200"/>
        <v>#DIV/0!</v>
      </c>
      <c r="BL165" s="345">
        <f t="shared" si="187"/>
        <v>0</v>
      </c>
      <c r="BM165" s="345" t="e">
        <f t="shared" si="201"/>
        <v>#DIV/0!</v>
      </c>
      <c r="BN165" s="345">
        <f t="shared" si="188"/>
        <v>0</v>
      </c>
      <c r="BO165" s="467"/>
    </row>
    <row r="166" spans="1:69" s="464" customFormat="1" ht="19.5">
      <c r="A166" s="531"/>
      <c r="B166" s="411" t="s">
        <v>670</v>
      </c>
      <c r="C166" s="471" t="s">
        <v>29</v>
      </c>
      <c r="D166" s="462"/>
      <c r="E166" s="462"/>
      <c r="F166" s="462"/>
      <c r="G166" s="505"/>
      <c r="H166" s="505"/>
      <c r="I166" s="505"/>
      <c r="J166" s="505"/>
      <c r="K166" s="505"/>
      <c r="L166" s="505"/>
      <c r="M166" s="505"/>
      <c r="N166" s="505"/>
      <c r="O166" s="505"/>
      <c r="P166" s="505"/>
      <c r="Q166" s="462">
        <v>10231</v>
      </c>
      <c r="R166" s="562">
        <v>10231</v>
      </c>
      <c r="S166" s="339">
        <f t="shared" si="171"/>
        <v>10231</v>
      </c>
      <c r="T166" s="462"/>
      <c r="U166" s="339">
        <f t="shared" si="172"/>
        <v>10231</v>
      </c>
      <c r="V166" s="520"/>
      <c r="W166" s="345">
        <f t="shared" si="173"/>
        <v>10231</v>
      </c>
      <c r="X166" s="520"/>
      <c r="Y166" s="345">
        <f t="shared" si="174"/>
        <v>10231</v>
      </c>
      <c r="Z166" s="520"/>
      <c r="AA166" s="345">
        <f t="shared" si="175"/>
        <v>10231</v>
      </c>
      <c r="AB166" s="520"/>
      <c r="AC166" s="345">
        <f t="shared" si="176"/>
        <v>10231</v>
      </c>
      <c r="AD166" s="520"/>
      <c r="AE166" s="345">
        <f t="shared" si="177"/>
        <v>10231</v>
      </c>
      <c r="AF166" s="520"/>
      <c r="AG166" s="345">
        <f t="shared" si="177"/>
        <v>10231</v>
      </c>
      <c r="AH166" s="520"/>
      <c r="AI166" s="345">
        <f t="shared" si="177"/>
        <v>10231</v>
      </c>
      <c r="AJ166" s="520"/>
      <c r="AK166" s="345">
        <f t="shared" si="177"/>
        <v>10231</v>
      </c>
      <c r="AL166" s="520"/>
      <c r="AM166" s="345">
        <f t="shared" si="178"/>
        <v>10231</v>
      </c>
      <c r="AN166" s="520"/>
      <c r="AO166" s="345">
        <f t="shared" si="179"/>
        <v>10231</v>
      </c>
      <c r="AP166" s="462">
        <f t="shared" si="203"/>
        <v>10231</v>
      </c>
      <c r="AQ166" s="345" t="e">
        <f t="shared" si="190"/>
        <v>#DIV/0!</v>
      </c>
      <c r="AR166" s="345">
        <f t="shared" si="180"/>
        <v>1</v>
      </c>
      <c r="AS166" s="345" t="e">
        <f t="shared" si="191"/>
        <v>#DIV/0!</v>
      </c>
      <c r="AT166" s="345">
        <f t="shared" si="180"/>
        <v>0</v>
      </c>
      <c r="AU166" s="345" t="e">
        <f t="shared" si="192"/>
        <v>#DIV/0!</v>
      </c>
      <c r="AV166" s="345">
        <f t="shared" si="180"/>
        <v>0</v>
      </c>
      <c r="AW166" s="345" t="e">
        <f t="shared" si="193"/>
        <v>#DIV/0!</v>
      </c>
      <c r="AX166" s="345">
        <f t="shared" si="180"/>
        <v>0</v>
      </c>
      <c r="AY166" s="345" t="e">
        <f t="shared" si="194"/>
        <v>#DIV/0!</v>
      </c>
      <c r="AZ166" s="345">
        <f t="shared" si="181"/>
        <v>0</v>
      </c>
      <c r="BA166" s="345" t="e">
        <f t="shared" si="195"/>
        <v>#DIV/0!</v>
      </c>
      <c r="BB166" s="345">
        <f t="shared" si="182"/>
        <v>0</v>
      </c>
      <c r="BC166" s="345" t="e">
        <f t="shared" si="196"/>
        <v>#DIV/0!</v>
      </c>
      <c r="BD166" s="345">
        <f t="shared" si="183"/>
        <v>0</v>
      </c>
      <c r="BE166" s="345" t="e">
        <f t="shared" si="197"/>
        <v>#DIV/0!</v>
      </c>
      <c r="BF166" s="345">
        <f t="shared" si="184"/>
        <v>0</v>
      </c>
      <c r="BG166" s="345" t="e">
        <f t="shared" si="198"/>
        <v>#DIV/0!</v>
      </c>
      <c r="BH166" s="345">
        <f t="shared" si="185"/>
        <v>0</v>
      </c>
      <c r="BI166" s="345" t="e">
        <f t="shared" si="199"/>
        <v>#DIV/0!</v>
      </c>
      <c r="BJ166" s="345">
        <f t="shared" si="186"/>
        <v>0</v>
      </c>
      <c r="BK166" s="345" t="e">
        <f t="shared" si="200"/>
        <v>#DIV/0!</v>
      </c>
      <c r="BL166" s="345">
        <f t="shared" si="187"/>
        <v>0</v>
      </c>
      <c r="BM166" s="345" t="e">
        <f t="shared" si="201"/>
        <v>#DIV/0!</v>
      </c>
      <c r="BN166" s="345">
        <f t="shared" si="188"/>
        <v>0</v>
      </c>
      <c r="BO166" s="463"/>
      <c r="BQ166" s="452"/>
    </row>
    <row r="167" spans="1:69" s="464" customFormat="1" ht="19.5">
      <c r="A167" s="530"/>
      <c r="B167" s="422" t="s">
        <v>675</v>
      </c>
      <c r="C167" s="465" t="s">
        <v>29</v>
      </c>
      <c r="D167" s="462"/>
      <c r="E167" s="462"/>
      <c r="F167" s="462"/>
      <c r="G167" s="505"/>
      <c r="H167" s="505"/>
      <c r="I167" s="505"/>
      <c r="J167" s="505"/>
      <c r="K167" s="505"/>
      <c r="L167" s="505"/>
      <c r="M167" s="505"/>
      <c r="N167" s="505"/>
      <c r="O167" s="505"/>
      <c r="P167" s="505"/>
      <c r="Q167" s="462">
        <v>3641</v>
      </c>
      <c r="R167" s="563">
        <v>3641</v>
      </c>
      <c r="S167" s="586">
        <f t="shared" si="171"/>
        <v>3641</v>
      </c>
      <c r="T167" s="462"/>
      <c r="U167" s="586">
        <f t="shared" si="172"/>
        <v>3641</v>
      </c>
      <c r="V167" s="520"/>
      <c r="W167" s="587">
        <f t="shared" si="173"/>
        <v>3641</v>
      </c>
      <c r="X167" s="520"/>
      <c r="Y167" s="587">
        <f t="shared" si="174"/>
        <v>3641</v>
      </c>
      <c r="Z167" s="520"/>
      <c r="AA167" s="587">
        <f t="shared" si="175"/>
        <v>3641</v>
      </c>
      <c r="AB167" s="520"/>
      <c r="AC167" s="587">
        <f t="shared" si="176"/>
        <v>3641</v>
      </c>
      <c r="AD167" s="520"/>
      <c r="AE167" s="587">
        <f t="shared" si="177"/>
        <v>3641</v>
      </c>
      <c r="AF167" s="520"/>
      <c r="AG167" s="587">
        <f t="shared" si="177"/>
        <v>3641</v>
      </c>
      <c r="AH167" s="520"/>
      <c r="AI167" s="587">
        <f t="shared" si="177"/>
        <v>3641</v>
      </c>
      <c r="AJ167" s="520"/>
      <c r="AK167" s="587">
        <f t="shared" si="177"/>
        <v>3641</v>
      </c>
      <c r="AL167" s="520"/>
      <c r="AM167" s="587">
        <f t="shared" si="178"/>
        <v>3641</v>
      </c>
      <c r="AN167" s="520"/>
      <c r="AO167" s="587">
        <f t="shared" si="179"/>
        <v>3641</v>
      </c>
      <c r="AP167" s="462">
        <f t="shared" si="203"/>
        <v>3641</v>
      </c>
      <c r="AQ167" s="587" t="e">
        <f t="shared" si="190"/>
        <v>#DIV/0!</v>
      </c>
      <c r="AR167" s="587">
        <f t="shared" si="180"/>
        <v>1</v>
      </c>
      <c r="AS167" s="587" t="e">
        <f t="shared" si="191"/>
        <v>#DIV/0!</v>
      </c>
      <c r="AT167" s="587">
        <f t="shared" si="180"/>
        <v>0</v>
      </c>
      <c r="AU167" s="587" t="e">
        <f t="shared" si="192"/>
        <v>#DIV/0!</v>
      </c>
      <c r="AV167" s="587">
        <f t="shared" si="180"/>
        <v>0</v>
      </c>
      <c r="AW167" s="587" t="e">
        <f t="shared" si="193"/>
        <v>#DIV/0!</v>
      </c>
      <c r="AX167" s="587">
        <f t="shared" si="180"/>
        <v>0</v>
      </c>
      <c r="AY167" s="587" t="e">
        <f t="shared" si="194"/>
        <v>#DIV/0!</v>
      </c>
      <c r="AZ167" s="587">
        <f t="shared" si="181"/>
        <v>0</v>
      </c>
      <c r="BA167" s="587" t="e">
        <f t="shared" si="195"/>
        <v>#DIV/0!</v>
      </c>
      <c r="BB167" s="587">
        <f t="shared" si="182"/>
        <v>0</v>
      </c>
      <c r="BC167" s="587" t="e">
        <f t="shared" si="196"/>
        <v>#DIV/0!</v>
      </c>
      <c r="BD167" s="587">
        <f t="shared" si="183"/>
        <v>0</v>
      </c>
      <c r="BE167" s="587" t="e">
        <f t="shared" si="197"/>
        <v>#DIV/0!</v>
      </c>
      <c r="BF167" s="587">
        <f t="shared" si="184"/>
        <v>0</v>
      </c>
      <c r="BG167" s="587" t="e">
        <f t="shared" si="198"/>
        <v>#DIV/0!</v>
      </c>
      <c r="BH167" s="587">
        <f t="shared" si="185"/>
        <v>0</v>
      </c>
      <c r="BI167" s="587" t="e">
        <f t="shared" si="199"/>
        <v>#DIV/0!</v>
      </c>
      <c r="BJ167" s="587">
        <f t="shared" si="186"/>
        <v>0</v>
      </c>
      <c r="BK167" s="587" t="e">
        <f t="shared" si="200"/>
        <v>#DIV/0!</v>
      </c>
      <c r="BL167" s="587">
        <f t="shared" si="187"/>
        <v>0</v>
      </c>
      <c r="BM167" s="587" t="e">
        <f t="shared" si="201"/>
        <v>#DIV/0!</v>
      </c>
      <c r="BN167" s="587">
        <f t="shared" si="188"/>
        <v>0</v>
      </c>
      <c r="BO167" s="463"/>
      <c r="BP167" s="588"/>
      <c r="BQ167" s="452"/>
    </row>
    <row r="168" spans="1:69">
      <c r="A168" s="531"/>
      <c r="B168" s="411" t="s">
        <v>670</v>
      </c>
      <c r="C168" s="471" t="s">
        <v>29</v>
      </c>
      <c r="D168" s="468"/>
      <c r="E168" s="468"/>
      <c r="F168" s="468"/>
      <c r="G168" s="508"/>
      <c r="H168" s="508"/>
      <c r="I168" s="508"/>
      <c r="J168" s="508"/>
      <c r="K168" s="508"/>
      <c r="L168" s="508"/>
      <c r="M168" s="508"/>
      <c r="N168" s="508"/>
      <c r="O168" s="508"/>
      <c r="P168" s="508"/>
      <c r="Q168" s="468">
        <v>1571</v>
      </c>
      <c r="R168" s="562">
        <v>1571</v>
      </c>
      <c r="S168" s="339">
        <f t="shared" si="171"/>
        <v>1571</v>
      </c>
      <c r="T168" s="468"/>
      <c r="U168" s="339">
        <f t="shared" si="172"/>
        <v>1571</v>
      </c>
      <c r="V168" s="341"/>
      <c r="W168" s="345">
        <f t="shared" si="173"/>
        <v>1571</v>
      </c>
      <c r="X168" s="341"/>
      <c r="Y168" s="345">
        <f t="shared" si="174"/>
        <v>1571</v>
      </c>
      <c r="Z168" s="341"/>
      <c r="AA168" s="345">
        <f t="shared" si="175"/>
        <v>1571</v>
      </c>
      <c r="AB168" s="341"/>
      <c r="AC168" s="345">
        <f t="shared" si="176"/>
        <v>1571</v>
      </c>
      <c r="AD168" s="341"/>
      <c r="AE168" s="345">
        <f t="shared" si="177"/>
        <v>1571</v>
      </c>
      <c r="AF168" s="341"/>
      <c r="AG168" s="345">
        <f t="shared" si="177"/>
        <v>1571</v>
      </c>
      <c r="AH168" s="341"/>
      <c r="AI168" s="345">
        <f t="shared" si="177"/>
        <v>1571</v>
      </c>
      <c r="AJ168" s="341"/>
      <c r="AK168" s="345">
        <f t="shared" si="177"/>
        <v>1571</v>
      </c>
      <c r="AL168" s="341"/>
      <c r="AM168" s="345">
        <f t="shared" si="178"/>
        <v>1571</v>
      </c>
      <c r="AN168" s="341"/>
      <c r="AO168" s="345">
        <f t="shared" si="179"/>
        <v>1571</v>
      </c>
      <c r="AP168" s="468">
        <f t="shared" si="203"/>
        <v>1571</v>
      </c>
      <c r="AQ168" s="345" t="e">
        <f t="shared" si="190"/>
        <v>#DIV/0!</v>
      </c>
      <c r="AR168" s="345">
        <f t="shared" si="180"/>
        <v>1</v>
      </c>
      <c r="AS168" s="345" t="e">
        <f t="shared" si="191"/>
        <v>#DIV/0!</v>
      </c>
      <c r="AT168" s="345">
        <f t="shared" si="180"/>
        <v>0</v>
      </c>
      <c r="AU168" s="345" t="e">
        <f t="shared" si="192"/>
        <v>#DIV/0!</v>
      </c>
      <c r="AV168" s="345">
        <f t="shared" si="180"/>
        <v>0</v>
      </c>
      <c r="AW168" s="345" t="e">
        <f t="shared" si="193"/>
        <v>#DIV/0!</v>
      </c>
      <c r="AX168" s="345">
        <f t="shared" si="180"/>
        <v>0</v>
      </c>
      <c r="AY168" s="345" t="e">
        <f t="shared" si="194"/>
        <v>#DIV/0!</v>
      </c>
      <c r="AZ168" s="345">
        <f t="shared" si="181"/>
        <v>0</v>
      </c>
      <c r="BA168" s="345" t="e">
        <f t="shared" si="195"/>
        <v>#DIV/0!</v>
      </c>
      <c r="BB168" s="345">
        <f t="shared" si="182"/>
        <v>0</v>
      </c>
      <c r="BC168" s="345" t="e">
        <f t="shared" si="196"/>
        <v>#DIV/0!</v>
      </c>
      <c r="BD168" s="345">
        <f t="shared" si="183"/>
        <v>0</v>
      </c>
      <c r="BE168" s="345" t="e">
        <f t="shared" si="197"/>
        <v>#DIV/0!</v>
      </c>
      <c r="BF168" s="345">
        <f t="shared" si="184"/>
        <v>0</v>
      </c>
      <c r="BG168" s="345" t="e">
        <f t="shared" si="198"/>
        <v>#DIV/0!</v>
      </c>
      <c r="BH168" s="345">
        <f t="shared" si="185"/>
        <v>0</v>
      </c>
      <c r="BI168" s="345" t="e">
        <f t="shared" si="199"/>
        <v>#DIV/0!</v>
      </c>
      <c r="BJ168" s="345">
        <f t="shared" si="186"/>
        <v>0</v>
      </c>
      <c r="BK168" s="345" t="e">
        <f t="shared" si="200"/>
        <v>#DIV/0!</v>
      </c>
      <c r="BL168" s="345">
        <f t="shared" si="187"/>
        <v>0</v>
      </c>
      <c r="BM168" s="345" t="e">
        <f t="shared" si="201"/>
        <v>#DIV/0!</v>
      </c>
      <c r="BN168" s="345">
        <f t="shared" si="188"/>
        <v>0</v>
      </c>
      <c r="BO168" s="467"/>
    </row>
    <row r="169" spans="1:69" s="464" customFormat="1" ht="19.5">
      <c r="A169" s="531"/>
      <c r="B169" s="411" t="s">
        <v>669</v>
      </c>
      <c r="C169" s="471" t="s">
        <v>29</v>
      </c>
      <c r="D169" s="462"/>
      <c r="E169" s="462"/>
      <c r="F169" s="462"/>
      <c r="G169" s="505"/>
      <c r="H169" s="505"/>
      <c r="I169" s="505"/>
      <c r="J169" s="505"/>
      <c r="K169" s="505"/>
      <c r="L169" s="505"/>
      <c r="M169" s="505"/>
      <c r="N169" s="505"/>
      <c r="O169" s="505"/>
      <c r="P169" s="505"/>
      <c r="Q169" s="462">
        <v>2070</v>
      </c>
      <c r="R169" s="562">
        <v>2070</v>
      </c>
      <c r="S169" s="339">
        <f t="shared" si="171"/>
        <v>2070</v>
      </c>
      <c r="T169" s="462"/>
      <c r="U169" s="339">
        <f t="shared" si="172"/>
        <v>2070</v>
      </c>
      <c r="V169" s="520"/>
      <c r="W169" s="345">
        <f t="shared" si="173"/>
        <v>2070</v>
      </c>
      <c r="X169" s="520"/>
      <c r="Y169" s="345">
        <f t="shared" si="174"/>
        <v>2070</v>
      </c>
      <c r="Z169" s="520"/>
      <c r="AA169" s="345">
        <f t="shared" si="175"/>
        <v>2070</v>
      </c>
      <c r="AB169" s="520"/>
      <c r="AC169" s="345">
        <f t="shared" si="176"/>
        <v>2070</v>
      </c>
      <c r="AD169" s="520"/>
      <c r="AE169" s="345">
        <f t="shared" si="177"/>
        <v>2070</v>
      </c>
      <c r="AF169" s="520"/>
      <c r="AG169" s="345">
        <f t="shared" si="177"/>
        <v>2070</v>
      </c>
      <c r="AH169" s="520"/>
      <c r="AI169" s="345">
        <f t="shared" si="177"/>
        <v>2070</v>
      </c>
      <c r="AJ169" s="520"/>
      <c r="AK169" s="345">
        <f t="shared" si="177"/>
        <v>2070</v>
      </c>
      <c r="AL169" s="520"/>
      <c r="AM169" s="345">
        <f t="shared" si="178"/>
        <v>2070</v>
      </c>
      <c r="AN169" s="520"/>
      <c r="AO169" s="345">
        <f t="shared" si="179"/>
        <v>2070</v>
      </c>
      <c r="AP169" s="462">
        <f t="shared" si="203"/>
        <v>2070</v>
      </c>
      <c r="AQ169" s="345" t="e">
        <f t="shared" si="190"/>
        <v>#DIV/0!</v>
      </c>
      <c r="AR169" s="345">
        <f t="shared" si="180"/>
        <v>1</v>
      </c>
      <c r="AS169" s="345" t="e">
        <f t="shared" si="191"/>
        <v>#DIV/0!</v>
      </c>
      <c r="AT169" s="345">
        <f t="shared" si="180"/>
        <v>0</v>
      </c>
      <c r="AU169" s="345" t="e">
        <f t="shared" si="192"/>
        <v>#DIV/0!</v>
      </c>
      <c r="AV169" s="345">
        <f t="shared" si="180"/>
        <v>0</v>
      </c>
      <c r="AW169" s="345" t="e">
        <f t="shared" si="193"/>
        <v>#DIV/0!</v>
      </c>
      <c r="AX169" s="345">
        <f t="shared" si="180"/>
        <v>0</v>
      </c>
      <c r="AY169" s="345" t="e">
        <f t="shared" si="194"/>
        <v>#DIV/0!</v>
      </c>
      <c r="AZ169" s="345">
        <f t="shared" si="181"/>
        <v>0</v>
      </c>
      <c r="BA169" s="345" t="e">
        <f t="shared" si="195"/>
        <v>#DIV/0!</v>
      </c>
      <c r="BB169" s="345">
        <f t="shared" si="182"/>
        <v>0</v>
      </c>
      <c r="BC169" s="345" t="e">
        <f t="shared" si="196"/>
        <v>#DIV/0!</v>
      </c>
      <c r="BD169" s="345">
        <f t="shared" si="183"/>
        <v>0</v>
      </c>
      <c r="BE169" s="345" t="e">
        <f t="shared" si="197"/>
        <v>#DIV/0!</v>
      </c>
      <c r="BF169" s="345">
        <f t="shared" si="184"/>
        <v>0</v>
      </c>
      <c r="BG169" s="345" t="e">
        <f t="shared" si="198"/>
        <v>#DIV/0!</v>
      </c>
      <c r="BH169" s="345">
        <f t="shared" si="185"/>
        <v>0</v>
      </c>
      <c r="BI169" s="345" t="e">
        <f t="shared" si="199"/>
        <v>#DIV/0!</v>
      </c>
      <c r="BJ169" s="345">
        <f t="shared" si="186"/>
        <v>0</v>
      </c>
      <c r="BK169" s="345" t="e">
        <f t="shared" si="200"/>
        <v>#DIV/0!</v>
      </c>
      <c r="BL169" s="345">
        <f t="shared" si="187"/>
        <v>0</v>
      </c>
      <c r="BM169" s="345" t="e">
        <f t="shared" si="201"/>
        <v>#DIV/0!</v>
      </c>
      <c r="BN169" s="345">
        <f t="shared" si="188"/>
        <v>0</v>
      </c>
      <c r="BO169" s="463"/>
    </row>
    <row r="170" spans="1:69" s="464" customFormat="1" ht="19.5">
      <c r="A170" s="530"/>
      <c r="B170" s="422" t="s">
        <v>676</v>
      </c>
      <c r="C170" s="465" t="s">
        <v>29</v>
      </c>
      <c r="D170" s="463"/>
      <c r="E170" s="463"/>
      <c r="F170" s="463"/>
      <c r="G170" s="507"/>
      <c r="H170" s="507"/>
      <c r="I170" s="507"/>
      <c r="J170" s="507"/>
      <c r="K170" s="507"/>
      <c r="L170" s="507"/>
      <c r="M170" s="507"/>
      <c r="N170" s="507"/>
      <c r="O170" s="507"/>
      <c r="P170" s="507"/>
      <c r="Q170" s="462">
        <v>2882</v>
      </c>
      <c r="R170" s="563">
        <v>2882</v>
      </c>
      <c r="S170" s="586">
        <f t="shared" si="171"/>
        <v>2882</v>
      </c>
      <c r="T170" s="462"/>
      <c r="U170" s="586">
        <f t="shared" si="172"/>
        <v>2882</v>
      </c>
      <c r="V170" s="520"/>
      <c r="W170" s="587">
        <f t="shared" si="173"/>
        <v>2882</v>
      </c>
      <c r="X170" s="520"/>
      <c r="Y170" s="587">
        <f t="shared" si="174"/>
        <v>2882</v>
      </c>
      <c r="Z170" s="520"/>
      <c r="AA170" s="587">
        <f t="shared" si="175"/>
        <v>2882</v>
      </c>
      <c r="AB170" s="520"/>
      <c r="AC170" s="587">
        <f t="shared" si="176"/>
        <v>2882</v>
      </c>
      <c r="AD170" s="520"/>
      <c r="AE170" s="587">
        <f t="shared" si="177"/>
        <v>2882</v>
      </c>
      <c r="AF170" s="520"/>
      <c r="AG170" s="587">
        <f t="shared" si="177"/>
        <v>2882</v>
      </c>
      <c r="AH170" s="520"/>
      <c r="AI170" s="587">
        <f t="shared" si="177"/>
        <v>2882</v>
      </c>
      <c r="AJ170" s="520"/>
      <c r="AK170" s="587">
        <f t="shared" si="177"/>
        <v>2882</v>
      </c>
      <c r="AL170" s="520"/>
      <c r="AM170" s="587">
        <f t="shared" si="178"/>
        <v>2882</v>
      </c>
      <c r="AN170" s="520"/>
      <c r="AO170" s="587">
        <f t="shared" si="179"/>
        <v>2882</v>
      </c>
      <c r="AP170" s="462">
        <f t="shared" si="203"/>
        <v>2882</v>
      </c>
      <c r="AQ170" s="587" t="e">
        <f t="shared" si="190"/>
        <v>#DIV/0!</v>
      </c>
      <c r="AR170" s="587">
        <f t="shared" si="180"/>
        <v>1</v>
      </c>
      <c r="AS170" s="587" t="e">
        <f t="shared" si="191"/>
        <v>#DIV/0!</v>
      </c>
      <c r="AT170" s="587">
        <f t="shared" si="180"/>
        <v>0</v>
      </c>
      <c r="AU170" s="587" t="e">
        <f t="shared" si="192"/>
        <v>#DIV/0!</v>
      </c>
      <c r="AV170" s="587">
        <f t="shared" si="180"/>
        <v>0</v>
      </c>
      <c r="AW170" s="587" t="e">
        <f t="shared" si="193"/>
        <v>#DIV/0!</v>
      </c>
      <c r="AX170" s="587">
        <f t="shared" si="180"/>
        <v>0</v>
      </c>
      <c r="AY170" s="587" t="e">
        <f t="shared" si="194"/>
        <v>#DIV/0!</v>
      </c>
      <c r="AZ170" s="587">
        <f t="shared" si="181"/>
        <v>0</v>
      </c>
      <c r="BA170" s="587" t="e">
        <f t="shared" si="195"/>
        <v>#DIV/0!</v>
      </c>
      <c r="BB170" s="587">
        <f t="shared" si="182"/>
        <v>0</v>
      </c>
      <c r="BC170" s="587" t="e">
        <f t="shared" si="196"/>
        <v>#DIV/0!</v>
      </c>
      <c r="BD170" s="587">
        <f t="shared" si="183"/>
        <v>0</v>
      </c>
      <c r="BE170" s="587" t="e">
        <f t="shared" si="197"/>
        <v>#DIV/0!</v>
      </c>
      <c r="BF170" s="587">
        <f t="shared" si="184"/>
        <v>0</v>
      </c>
      <c r="BG170" s="587" t="e">
        <f t="shared" si="198"/>
        <v>#DIV/0!</v>
      </c>
      <c r="BH170" s="587">
        <f t="shared" si="185"/>
        <v>0</v>
      </c>
      <c r="BI170" s="587" t="e">
        <f t="shared" si="199"/>
        <v>#DIV/0!</v>
      </c>
      <c r="BJ170" s="587">
        <f t="shared" si="186"/>
        <v>0</v>
      </c>
      <c r="BK170" s="587" t="e">
        <f t="shared" si="200"/>
        <v>#DIV/0!</v>
      </c>
      <c r="BL170" s="587">
        <f t="shared" si="187"/>
        <v>0</v>
      </c>
      <c r="BM170" s="587" t="e">
        <f t="shared" si="201"/>
        <v>#DIV/0!</v>
      </c>
      <c r="BN170" s="587">
        <f t="shared" si="188"/>
        <v>0</v>
      </c>
      <c r="BO170" s="463"/>
    </row>
    <row r="171" spans="1:69" s="464" customFormat="1" ht="19.5">
      <c r="A171" s="530"/>
      <c r="B171" s="406" t="s">
        <v>673</v>
      </c>
      <c r="C171" s="465" t="s">
        <v>29</v>
      </c>
      <c r="D171" s="463"/>
      <c r="E171" s="463"/>
      <c r="F171" s="463"/>
      <c r="G171" s="507"/>
      <c r="H171" s="507"/>
      <c r="I171" s="507"/>
      <c r="J171" s="507"/>
      <c r="K171" s="507"/>
      <c r="L171" s="507"/>
      <c r="M171" s="507"/>
      <c r="N171" s="507"/>
      <c r="O171" s="507"/>
      <c r="P171" s="507"/>
      <c r="Q171" s="462">
        <v>1020</v>
      </c>
      <c r="R171" s="563">
        <v>1020</v>
      </c>
      <c r="S171" s="586">
        <f t="shared" si="171"/>
        <v>1020</v>
      </c>
      <c r="T171" s="462"/>
      <c r="U171" s="586">
        <f t="shared" si="172"/>
        <v>1020</v>
      </c>
      <c r="V171" s="520"/>
      <c r="W171" s="587">
        <f t="shared" si="173"/>
        <v>1020</v>
      </c>
      <c r="X171" s="520"/>
      <c r="Y171" s="587">
        <f t="shared" si="174"/>
        <v>1020</v>
      </c>
      <c r="Z171" s="520"/>
      <c r="AA171" s="587">
        <f t="shared" si="175"/>
        <v>1020</v>
      </c>
      <c r="AB171" s="520"/>
      <c r="AC171" s="587">
        <f t="shared" si="176"/>
        <v>1020</v>
      </c>
      <c r="AD171" s="520"/>
      <c r="AE171" s="587">
        <f t="shared" si="177"/>
        <v>1020</v>
      </c>
      <c r="AF171" s="520"/>
      <c r="AG171" s="587">
        <f t="shared" si="177"/>
        <v>1020</v>
      </c>
      <c r="AH171" s="520"/>
      <c r="AI171" s="587">
        <f t="shared" si="177"/>
        <v>1020</v>
      </c>
      <c r="AJ171" s="520"/>
      <c r="AK171" s="587">
        <f t="shared" si="177"/>
        <v>1020</v>
      </c>
      <c r="AL171" s="520"/>
      <c r="AM171" s="587">
        <f t="shared" si="178"/>
        <v>1020</v>
      </c>
      <c r="AN171" s="520"/>
      <c r="AO171" s="587">
        <f t="shared" si="179"/>
        <v>1020</v>
      </c>
      <c r="AP171" s="462">
        <f t="shared" si="203"/>
        <v>1020</v>
      </c>
      <c r="AQ171" s="587" t="e">
        <f t="shared" si="190"/>
        <v>#DIV/0!</v>
      </c>
      <c r="AR171" s="587">
        <f t="shared" si="180"/>
        <v>1</v>
      </c>
      <c r="AS171" s="587" t="e">
        <f t="shared" si="191"/>
        <v>#DIV/0!</v>
      </c>
      <c r="AT171" s="587">
        <f t="shared" si="180"/>
        <v>0</v>
      </c>
      <c r="AU171" s="587" t="e">
        <f t="shared" si="192"/>
        <v>#DIV/0!</v>
      </c>
      <c r="AV171" s="587">
        <f t="shared" si="180"/>
        <v>0</v>
      </c>
      <c r="AW171" s="587" t="e">
        <f t="shared" si="193"/>
        <v>#DIV/0!</v>
      </c>
      <c r="AX171" s="587">
        <f t="shared" si="180"/>
        <v>0</v>
      </c>
      <c r="AY171" s="587" t="e">
        <f t="shared" si="194"/>
        <v>#DIV/0!</v>
      </c>
      <c r="AZ171" s="587">
        <f t="shared" si="181"/>
        <v>0</v>
      </c>
      <c r="BA171" s="587" t="e">
        <f t="shared" si="195"/>
        <v>#DIV/0!</v>
      </c>
      <c r="BB171" s="587">
        <f t="shared" si="182"/>
        <v>0</v>
      </c>
      <c r="BC171" s="587" t="e">
        <f t="shared" si="196"/>
        <v>#DIV/0!</v>
      </c>
      <c r="BD171" s="587">
        <f t="shared" si="183"/>
        <v>0</v>
      </c>
      <c r="BE171" s="587" t="e">
        <f t="shared" si="197"/>
        <v>#DIV/0!</v>
      </c>
      <c r="BF171" s="587">
        <f t="shared" si="184"/>
        <v>0</v>
      </c>
      <c r="BG171" s="587" t="e">
        <f t="shared" si="198"/>
        <v>#DIV/0!</v>
      </c>
      <c r="BH171" s="587">
        <f t="shared" si="185"/>
        <v>0</v>
      </c>
      <c r="BI171" s="587" t="e">
        <f t="shared" si="199"/>
        <v>#DIV/0!</v>
      </c>
      <c r="BJ171" s="587">
        <f t="shared" si="186"/>
        <v>0</v>
      </c>
      <c r="BK171" s="587" t="e">
        <f t="shared" si="200"/>
        <v>#DIV/0!</v>
      </c>
      <c r="BL171" s="587">
        <f t="shared" si="187"/>
        <v>0</v>
      </c>
      <c r="BM171" s="587" t="e">
        <f t="shared" si="201"/>
        <v>#DIV/0!</v>
      </c>
      <c r="BN171" s="587">
        <f t="shared" si="188"/>
        <v>0</v>
      </c>
      <c r="BO171" s="463"/>
    </row>
    <row r="172" spans="1:69" hidden="1">
      <c r="A172" s="528">
        <v>3</v>
      </c>
      <c r="B172" s="533" t="s">
        <v>870</v>
      </c>
      <c r="C172" s="528" t="s">
        <v>29</v>
      </c>
      <c r="D172" s="467"/>
      <c r="E172" s="467"/>
      <c r="F172" s="467"/>
      <c r="G172" s="379"/>
      <c r="H172" s="379"/>
      <c r="I172" s="379"/>
      <c r="J172" s="379"/>
      <c r="K172" s="379"/>
      <c r="L172" s="379"/>
      <c r="M172" s="379"/>
      <c r="N172" s="379"/>
      <c r="O172" s="379"/>
      <c r="P172" s="379"/>
      <c r="Q172" s="476">
        <v>23576</v>
      </c>
      <c r="R172" s="338"/>
      <c r="S172" s="345">
        <f t="shared" si="171"/>
        <v>0</v>
      </c>
      <c r="T172" s="338"/>
      <c r="U172" s="345">
        <f t="shared" si="172"/>
        <v>0</v>
      </c>
      <c r="V172" s="338"/>
      <c r="W172" s="345">
        <f t="shared" si="173"/>
        <v>0</v>
      </c>
      <c r="X172" s="338"/>
      <c r="Y172" s="345">
        <f t="shared" si="174"/>
        <v>0</v>
      </c>
      <c r="Z172" s="338"/>
      <c r="AA172" s="345">
        <f t="shared" si="175"/>
        <v>0</v>
      </c>
      <c r="AB172" s="338"/>
      <c r="AC172" s="345">
        <f t="shared" si="176"/>
        <v>0</v>
      </c>
      <c r="AD172" s="338"/>
      <c r="AE172" s="345">
        <f t="shared" si="177"/>
        <v>0</v>
      </c>
      <c r="AF172" s="338"/>
      <c r="AG172" s="345">
        <f t="shared" si="177"/>
        <v>0</v>
      </c>
      <c r="AH172" s="338"/>
      <c r="AI172" s="345">
        <f t="shared" si="177"/>
        <v>0</v>
      </c>
      <c r="AJ172" s="338"/>
      <c r="AK172" s="345">
        <f t="shared" si="177"/>
        <v>0</v>
      </c>
      <c r="AL172" s="338"/>
      <c r="AM172" s="345">
        <f t="shared" si="178"/>
        <v>0</v>
      </c>
      <c r="AN172" s="338"/>
      <c r="AO172" s="345">
        <f t="shared" si="179"/>
        <v>0</v>
      </c>
      <c r="AP172" s="476"/>
      <c r="AQ172" s="345" t="e">
        <f t="shared" si="190"/>
        <v>#DIV/0!</v>
      </c>
      <c r="AR172" s="345">
        <f t="shared" si="180"/>
        <v>0</v>
      </c>
      <c r="AS172" s="345" t="e">
        <f t="shared" si="191"/>
        <v>#DIV/0!</v>
      </c>
      <c r="AT172" s="345">
        <f t="shared" si="180"/>
        <v>0</v>
      </c>
      <c r="AU172" s="345" t="e">
        <f t="shared" si="192"/>
        <v>#DIV/0!</v>
      </c>
      <c r="AV172" s="345">
        <f t="shared" si="180"/>
        <v>0</v>
      </c>
      <c r="AW172" s="345" t="e">
        <f t="shared" si="193"/>
        <v>#DIV/0!</v>
      </c>
      <c r="AX172" s="345">
        <f t="shared" si="180"/>
        <v>0</v>
      </c>
      <c r="AY172" s="345" t="e">
        <f t="shared" si="194"/>
        <v>#DIV/0!</v>
      </c>
      <c r="AZ172" s="345">
        <f t="shared" si="181"/>
        <v>0</v>
      </c>
      <c r="BA172" s="345" t="e">
        <f t="shared" si="195"/>
        <v>#DIV/0!</v>
      </c>
      <c r="BB172" s="345">
        <f t="shared" si="182"/>
        <v>0</v>
      </c>
      <c r="BC172" s="345" t="e">
        <f t="shared" si="196"/>
        <v>#DIV/0!</v>
      </c>
      <c r="BD172" s="345">
        <f t="shared" si="183"/>
        <v>0</v>
      </c>
      <c r="BE172" s="345" t="e">
        <f t="shared" si="197"/>
        <v>#DIV/0!</v>
      </c>
      <c r="BF172" s="345">
        <f t="shared" si="184"/>
        <v>0</v>
      </c>
      <c r="BG172" s="345" t="e">
        <f t="shared" si="198"/>
        <v>#DIV/0!</v>
      </c>
      <c r="BH172" s="345">
        <f t="shared" si="185"/>
        <v>0</v>
      </c>
      <c r="BI172" s="345" t="e">
        <f t="shared" si="199"/>
        <v>#DIV/0!</v>
      </c>
      <c r="BJ172" s="345">
        <f t="shared" si="186"/>
        <v>0</v>
      </c>
      <c r="BK172" s="345" t="e">
        <f t="shared" si="200"/>
        <v>#DIV/0!</v>
      </c>
      <c r="BL172" s="345">
        <f t="shared" si="187"/>
        <v>0</v>
      </c>
      <c r="BM172" s="345" t="e">
        <f t="shared" si="201"/>
        <v>#DIV/0!</v>
      </c>
      <c r="BN172" s="345">
        <f t="shared" si="188"/>
        <v>0</v>
      </c>
      <c r="BO172" s="467"/>
    </row>
    <row r="173" spans="1:69" s="456" customFormat="1">
      <c r="A173" s="531"/>
      <c r="B173" s="534" t="s">
        <v>685</v>
      </c>
      <c r="C173" s="531" t="s">
        <v>868</v>
      </c>
      <c r="D173" s="455"/>
      <c r="E173" s="455"/>
      <c r="F173" s="455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37"/>
      <c r="R173" s="377"/>
      <c r="S173" s="345">
        <f t="shared" si="171"/>
        <v>0</v>
      </c>
      <c r="T173" s="377"/>
      <c r="U173" s="345">
        <f t="shared" si="172"/>
        <v>0</v>
      </c>
      <c r="V173" s="377"/>
      <c r="W173" s="345">
        <f t="shared" si="173"/>
        <v>0</v>
      </c>
      <c r="X173" s="377"/>
      <c r="Y173" s="345">
        <f t="shared" si="174"/>
        <v>0</v>
      </c>
      <c r="Z173" s="377"/>
      <c r="AA173" s="345">
        <f t="shared" si="175"/>
        <v>0</v>
      </c>
      <c r="AB173" s="377"/>
      <c r="AC173" s="345">
        <f t="shared" si="176"/>
        <v>0</v>
      </c>
      <c r="AD173" s="377"/>
      <c r="AE173" s="345">
        <f t="shared" si="177"/>
        <v>0</v>
      </c>
      <c r="AF173" s="377"/>
      <c r="AG173" s="345">
        <f t="shared" si="177"/>
        <v>0</v>
      </c>
      <c r="AH173" s="377"/>
      <c r="AI173" s="345">
        <f t="shared" si="177"/>
        <v>0</v>
      </c>
      <c r="AJ173" s="377"/>
      <c r="AK173" s="345">
        <f t="shared" si="177"/>
        <v>0</v>
      </c>
      <c r="AL173" s="377"/>
      <c r="AM173" s="345">
        <f t="shared" si="178"/>
        <v>0</v>
      </c>
      <c r="AN173" s="377"/>
      <c r="AO173" s="345">
        <f t="shared" si="179"/>
        <v>0</v>
      </c>
      <c r="AP173" s="337"/>
      <c r="AQ173" s="345" t="e">
        <f t="shared" si="190"/>
        <v>#DIV/0!</v>
      </c>
      <c r="AR173" s="345" t="e">
        <f t="shared" si="180"/>
        <v>#DIV/0!</v>
      </c>
      <c r="AS173" s="345" t="e">
        <f t="shared" si="191"/>
        <v>#DIV/0!</v>
      </c>
      <c r="AT173" s="345" t="e">
        <f t="shared" si="180"/>
        <v>#DIV/0!</v>
      </c>
      <c r="AU173" s="345" t="e">
        <f t="shared" si="192"/>
        <v>#DIV/0!</v>
      </c>
      <c r="AV173" s="345" t="e">
        <f t="shared" si="180"/>
        <v>#DIV/0!</v>
      </c>
      <c r="AW173" s="345" t="e">
        <f t="shared" si="193"/>
        <v>#DIV/0!</v>
      </c>
      <c r="AX173" s="345" t="e">
        <f t="shared" si="180"/>
        <v>#DIV/0!</v>
      </c>
      <c r="AY173" s="345" t="e">
        <f t="shared" si="194"/>
        <v>#DIV/0!</v>
      </c>
      <c r="AZ173" s="345" t="e">
        <f t="shared" si="181"/>
        <v>#DIV/0!</v>
      </c>
      <c r="BA173" s="345" t="e">
        <f t="shared" si="195"/>
        <v>#DIV/0!</v>
      </c>
      <c r="BB173" s="345" t="e">
        <f t="shared" si="182"/>
        <v>#DIV/0!</v>
      </c>
      <c r="BC173" s="345" t="e">
        <f t="shared" si="196"/>
        <v>#DIV/0!</v>
      </c>
      <c r="BD173" s="345" t="e">
        <f t="shared" si="183"/>
        <v>#DIV/0!</v>
      </c>
      <c r="BE173" s="345" t="e">
        <f t="shared" si="197"/>
        <v>#DIV/0!</v>
      </c>
      <c r="BF173" s="345" t="e">
        <f t="shared" si="184"/>
        <v>#DIV/0!</v>
      </c>
      <c r="BG173" s="345" t="e">
        <f t="shared" si="198"/>
        <v>#DIV/0!</v>
      </c>
      <c r="BH173" s="345" t="e">
        <f t="shared" si="185"/>
        <v>#DIV/0!</v>
      </c>
      <c r="BI173" s="345" t="e">
        <f t="shared" si="199"/>
        <v>#DIV/0!</v>
      </c>
      <c r="BJ173" s="345" t="e">
        <f t="shared" si="186"/>
        <v>#DIV/0!</v>
      </c>
      <c r="BK173" s="345" t="e">
        <f t="shared" si="200"/>
        <v>#DIV/0!</v>
      </c>
      <c r="BL173" s="345" t="e">
        <f t="shared" si="187"/>
        <v>#DIV/0!</v>
      </c>
      <c r="BM173" s="345" t="e">
        <f t="shared" si="201"/>
        <v>#DIV/0!</v>
      </c>
      <c r="BN173" s="345" t="e">
        <f t="shared" si="188"/>
        <v>#DIV/0!</v>
      </c>
      <c r="BO173" s="455"/>
    </row>
    <row r="174" spans="1:69" s="456" customFormat="1">
      <c r="A174" s="528">
        <v>4</v>
      </c>
      <c r="B174" s="533" t="s">
        <v>955</v>
      </c>
      <c r="C174" s="528" t="s">
        <v>29</v>
      </c>
      <c r="D174" s="455"/>
      <c r="E174" s="455"/>
      <c r="F174" s="455"/>
      <c r="G174" s="340"/>
      <c r="H174" s="340"/>
      <c r="I174" s="340"/>
      <c r="J174" s="340"/>
      <c r="K174" s="340"/>
      <c r="L174" s="340"/>
      <c r="M174" s="340"/>
      <c r="N174" s="340"/>
      <c r="O174" s="340"/>
      <c r="P174" s="340"/>
      <c r="Q174" s="454">
        <v>2882</v>
      </c>
      <c r="R174" s="342">
        <v>2882</v>
      </c>
      <c r="S174" s="345">
        <f t="shared" si="171"/>
        <v>2882</v>
      </c>
      <c r="T174" s="342"/>
      <c r="U174" s="345">
        <f t="shared" si="172"/>
        <v>2882</v>
      </c>
      <c r="V174" s="342"/>
      <c r="W174" s="345">
        <f t="shared" si="173"/>
        <v>2882</v>
      </c>
      <c r="X174" s="342"/>
      <c r="Y174" s="345">
        <f t="shared" si="174"/>
        <v>2882</v>
      </c>
      <c r="Z174" s="342"/>
      <c r="AA174" s="345">
        <f t="shared" si="175"/>
        <v>2882</v>
      </c>
      <c r="AB174" s="342"/>
      <c r="AC174" s="345">
        <f t="shared" si="176"/>
        <v>2882</v>
      </c>
      <c r="AD174" s="342"/>
      <c r="AE174" s="345">
        <f t="shared" si="177"/>
        <v>2882</v>
      </c>
      <c r="AF174" s="342"/>
      <c r="AG174" s="345">
        <f t="shared" si="177"/>
        <v>2882</v>
      </c>
      <c r="AH174" s="342"/>
      <c r="AI174" s="345">
        <f t="shared" si="177"/>
        <v>2882</v>
      </c>
      <c r="AJ174" s="342"/>
      <c r="AK174" s="345">
        <f t="shared" si="177"/>
        <v>2882</v>
      </c>
      <c r="AL174" s="342"/>
      <c r="AM174" s="345">
        <f t="shared" si="178"/>
        <v>2882</v>
      </c>
      <c r="AN174" s="342"/>
      <c r="AO174" s="345">
        <f t="shared" si="179"/>
        <v>2882</v>
      </c>
      <c r="AP174" s="454">
        <f>+W174</f>
        <v>2882</v>
      </c>
      <c r="AQ174" s="345" t="e">
        <f t="shared" si="190"/>
        <v>#DIV/0!</v>
      </c>
      <c r="AR174" s="345">
        <f t="shared" si="180"/>
        <v>1</v>
      </c>
      <c r="AS174" s="345" t="e">
        <f t="shared" si="191"/>
        <v>#DIV/0!</v>
      </c>
      <c r="AT174" s="345">
        <f t="shared" si="180"/>
        <v>0</v>
      </c>
      <c r="AU174" s="345" t="e">
        <f t="shared" si="192"/>
        <v>#DIV/0!</v>
      </c>
      <c r="AV174" s="345">
        <f t="shared" si="180"/>
        <v>0</v>
      </c>
      <c r="AW174" s="345" t="e">
        <f t="shared" si="193"/>
        <v>#DIV/0!</v>
      </c>
      <c r="AX174" s="345">
        <f t="shared" ref="AX174" si="204">IF(LEN($C174)=0," ",X174/$Q174)</f>
        <v>0</v>
      </c>
      <c r="AY174" s="345" t="e">
        <f t="shared" si="194"/>
        <v>#DIV/0!</v>
      </c>
      <c r="AZ174" s="345">
        <f t="shared" si="181"/>
        <v>0</v>
      </c>
      <c r="BA174" s="345" t="e">
        <f t="shared" si="195"/>
        <v>#DIV/0!</v>
      </c>
      <c r="BB174" s="345">
        <f t="shared" si="182"/>
        <v>0</v>
      </c>
      <c r="BC174" s="345" t="e">
        <f t="shared" si="196"/>
        <v>#DIV/0!</v>
      </c>
      <c r="BD174" s="345">
        <f t="shared" si="183"/>
        <v>0</v>
      </c>
      <c r="BE174" s="345" t="e">
        <f t="shared" si="197"/>
        <v>#DIV/0!</v>
      </c>
      <c r="BF174" s="345">
        <f t="shared" si="184"/>
        <v>0</v>
      </c>
      <c r="BG174" s="345" t="e">
        <f t="shared" si="198"/>
        <v>#DIV/0!</v>
      </c>
      <c r="BH174" s="345">
        <f t="shared" si="185"/>
        <v>0</v>
      </c>
      <c r="BI174" s="345" t="e">
        <f t="shared" si="199"/>
        <v>#DIV/0!</v>
      </c>
      <c r="BJ174" s="345">
        <f t="shared" si="186"/>
        <v>0</v>
      </c>
      <c r="BK174" s="345" t="e">
        <f t="shared" si="200"/>
        <v>#DIV/0!</v>
      </c>
      <c r="BL174" s="345">
        <f t="shared" si="187"/>
        <v>0</v>
      </c>
      <c r="BM174" s="345" t="e">
        <f t="shared" si="201"/>
        <v>#DIV/0!</v>
      </c>
      <c r="BN174" s="345">
        <f t="shared" si="188"/>
        <v>0</v>
      </c>
      <c r="BO174" s="455"/>
    </row>
    <row r="175" spans="1:69" s="456" customFormat="1">
      <c r="A175" s="528">
        <v>5</v>
      </c>
      <c r="B175" s="533" t="s">
        <v>956</v>
      </c>
      <c r="C175" s="528" t="s">
        <v>29</v>
      </c>
      <c r="D175" s="455"/>
      <c r="E175" s="455"/>
      <c r="F175" s="455"/>
      <c r="G175" s="340"/>
      <c r="H175" s="340"/>
      <c r="I175" s="340"/>
      <c r="J175" s="340"/>
      <c r="K175" s="340"/>
      <c r="L175" s="340"/>
      <c r="M175" s="340"/>
      <c r="N175" s="340"/>
      <c r="O175" s="340"/>
      <c r="P175" s="340"/>
      <c r="Q175" s="454">
        <v>1020</v>
      </c>
      <c r="R175" s="342">
        <v>1020</v>
      </c>
      <c r="S175" s="345">
        <f t="shared" si="171"/>
        <v>1020</v>
      </c>
      <c r="T175" s="342"/>
      <c r="U175" s="345"/>
      <c r="V175" s="342"/>
      <c r="W175" s="345"/>
      <c r="X175" s="342"/>
      <c r="Y175" s="345"/>
      <c r="Z175" s="342"/>
      <c r="AA175" s="345"/>
      <c r="AB175" s="342"/>
      <c r="AC175" s="345"/>
      <c r="AD175" s="342"/>
      <c r="AE175" s="345"/>
      <c r="AF175" s="342"/>
      <c r="AG175" s="345"/>
      <c r="AH175" s="342"/>
      <c r="AI175" s="345"/>
      <c r="AJ175" s="342"/>
      <c r="AK175" s="345">
        <f t="shared" ref="AK175:AK177" si="205">IF(LEN($C175)=0," ",AI175+AJ175)</f>
        <v>0</v>
      </c>
      <c r="AL175" s="342"/>
      <c r="AM175" s="345"/>
      <c r="AN175" s="342"/>
      <c r="AO175" s="345"/>
      <c r="AP175" s="454"/>
      <c r="AQ175" s="345" t="e">
        <f t="shared" si="190"/>
        <v>#DIV/0!</v>
      </c>
      <c r="AR175" s="345"/>
      <c r="AS175" s="345" t="e">
        <f t="shared" si="191"/>
        <v>#DIV/0!</v>
      </c>
      <c r="AT175" s="345"/>
      <c r="AU175" s="345" t="e">
        <f t="shared" si="192"/>
        <v>#DIV/0!</v>
      </c>
      <c r="AV175" s="345"/>
      <c r="AW175" s="345" t="e">
        <f t="shared" si="193"/>
        <v>#DIV/0!</v>
      </c>
      <c r="AX175" s="345"/>
      <c r="AY175" s="345" t="e">
        <f t="shared" si="194"/>
        <v>#DIV/0!</v>
      </c>
      <c r="AZ175" s="345"/>
      <c r="BA175" s="345" t="e">
        <f t="shared" si="195"/>
        <v>#DIV/0!</v>
      </c>
      <c r="BB175" s="345"/>
      <c r="BC175" s="345" t="e">
        <f t="shared" si="196"/>
        <v>#DIV/0!</v>
      </c>
      <c r="BD175" s="345"/>
      <c r="BE175" s="345" t="e">
        <f t="shared" si="197"/>
        <v>#DIV/0!</v>
      </c>
      <c r="BF175" s="345"/>
      <c r="BG175" s="345" t="e">
        <f t="shared" si="198"/>
        <v>#DIV/0!</v>
      </c>
      <c r="BH175" s="345"/>
      <c r="BI175" s="345" t="e">
        <f t="shared" si="199"/>
        <v>#DIV/0!</v>
      </c>
      <c r="BJ175" s="345"/>
      <c r="BK175" s="345" t="e">
        <f t="shared" si="200"/>
        <v>#DIV/0!</v>
      </c>
      <c r="BL175" s="345"/>
      <c r="BM175" s="345" t="e">
        <f t="shared" si="201"/>
        <v>#DIV/0!</v>
      </c>
      <c r="BN175" s="345"/>
      <c r="BO175" s="455"/>
    </row>
    <row r="176" spans="1:69" s="456" customFormat="1">
      <c r="A176" s="528">
        <v>6</v>
      </c>
      <c r="B176" s="533" t="s">
        <v>957</v>
      </c>
      <c r="C176" s="528" t="s">
        <v>29</v>
      </c>
      <c r="D176" s="455"/>
      <c r="E176" s="455"/>
      <c r="F176" s="455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454">
        <v>356</v>
      </c>
      <c r="R176" s="342">
        <v>156</v>
      </c>
      <c r="S176" s="345">
        <f t="shared" si="171"/>
        <v>156</v>
      </c>
      <c r="T176" s="342"/>
      <c r="U176" s="345"/>
      <c r="V176" s="342"/>
      <c r="W176" s="345"/>
      <c r="X176" s="342"/>
      <c r="Y176" s="345"/>
      <c r="Z176" s="342"/>
      <c r="AA176" s="345"/>
      <c r="AB176" s="342"/>
      <c r="AC176" s="345"/>
      <c r="AD176" s="342"/>
      <c r="AE176" s="345"/>
      <c r="AF176" s="342"/>
      <c r="AG176" s="345"/>
      <c r="AH176" s="342"/>
      <c r="AI176" s="345"/>
      <c r="AJ176" s="342">
        <v>156.4</v>
      </c>
      <c r="AK176" s="345">
        <f t="shared" si="205"/>
        <v>156.4</v>
      </c>
      <c r="AL176" s="342"/>
      <c r="AM176" s="345"/>
      <c r="AN176" s="342"/>
      <c r="AO176" s="345"/>
      <c r="AP176" s="454"/>
      <c r="AQ176" s="345" t="e">
        <f t="shared" si="190"/>
        <v>#DIV/0!</v>
      </c>
      <c r="AR176" s="345"/>
      <c r="AS176" s="345" t="e">
        <f t="shared" si="191"/>
        <v>#DIV/0!</v>
      </c>
      <c r="AT176" s="345"/>
      <c r="AU176" s="345" t="e">
        <f t="shared" si="192"/>
        <v>#DIV/0!</v>
      </c>
      <c r="AV176" s="345"/>
      <c r="AW176" s="345" t="e">
        <f t="shared" si="193"/>
        <v>#DIV/0!</v>
      </c>
      <c r="AX176" s="345"/>
      <c r="AY176" s="345" t="e">
        <f t="shared" si="194"/>
        <v>#DIV/0!</v>
      </c>
      <c r="AZ176" s="345"/>
      <c r="BA176" s="345" t="e">
        <f t="shared" si="195"/>
        <v>#DIV/0!</v>
      </c>
      <c r="BB176" s="345"/>
      <c r="BC176" s="345" t="e">
        <f t="shared" si="196"/>
        <v>#DIV/0!</v>
      </c>
      <c r="BD176" s="345"/>
      <c r="BE176" s="345" t="e">
        <f t="shared" si="197"/>
        <v>#DIV/0!</v>
      </c>
      <c r="BF176" s="345"/>
      <c r="BG176" s="345" t="e">
        <f t="shared" si="198"/>
        <v>#DIV/0!</v>
      </c>
      <c r="BH176" s="345"/>
      <c r="BI176" s="345" t="e">
        <f t="shared" si="199"/>
        <v>#DIV/0!</v>
      </c>
      <c r="BJ176" s="345"/>
      <c r="BK176" s="345" t="e">
        <f t="shared" si="200"/>
        <v>#DIV/0!</v>
      </c>
      <c r="BL176" s="345"/>
      <c r="BM176" s="345" t="e">
        <f t="shared" si="201"/>
        <v>#DIV/0!</v>
      </c>
      <c r="BN176" s="345"/>
      <c r="BO176" s="455"/>
    </row>
    <row r="177" spans="1:67" s="464" customFormat="1" ht="19.5" customHeight="1">
      <c r="A177" s="532"/>
      <c r="B177" s="535" t="s">
        <v>958</v>
      </c>
      <c r="C177" s="532" t="s">
        <v>29</v>
      </c>
      <c r="D177" s="463"/>
      <c r="E177" s="463"/>
      <c r="F177" s="463"/>
      <c r="G177" s="507"/>
      <c r="H177" s="507"/>
      <c r="I177" s="507"/>
      <c r="J177" s="507"/>
      <c r="K177" s="507"/>
      <c r="L177" s="507"/>
      <c r="M177" s="507"/>
      <c r="N177" s="507"/>
      <c r="O177" s="507"/>
      <c r="P177" s="507"/>
      <c r="Q177" s="458">
        <v>200</v>
      </c>
      <c r="R177" s="520"/>
      <c r="S177" s="555"/>
      <c r="T177" s="520"/>
      <c r="U177" s="555"/>
      <c r="V177" s="520"/>
      <c r="W177" s="555"/>
      <c r="X177" s="520"/>
      <c r="Y177" s="555"/>
      <c r="Z177" s="520"/>
      <c r="AA177" s="555"/>
      <c r="AB177" s="520"/>
      <c r="AC177" s="555"/>
      <c r="AD177" s="520"/>
      <c r="AE177" s="555"/>
      <c r="AF177" s="520"/>
      <c r="AG177" s="555"/>
      <c r="AH177" s="520"/>
      <c r="AI177" s="555"/>
      <c r="AJ177" s="520"/>
      <c r="AK177" s="345">
        <f t="shared" si="205"/>
        <v>0</v>
      </c>
      <c r="AL177" s="520"/>
      <c r="AM177" s="555"/>
      <c r="AN177" s="520"/>
      <c r="AO177" s="555"/>
      <c r="AP177" s="462"/>
      <c r="AQ177" s="555" t="e">
        <f t="shared" si="190"/>
        <v>#DIV/0!</v>
      </c>
      <c r="AR177" s="555"/>
      <c r="AS177" s="555" t="e">
        <f t="shared" si="191"/>
        <v>#DIV/0!</v>
      </c>
      <c r="AT177" s="555"/>
      <c r="AU177" s="555" t="e">
        <f t="shared" si="192"/>
        <v>#DIV/0!</v>
      </c>
      <c r="AV177" s="555"/>
      <c r="AW177" s="555" t="e">
        <f t="shared" si="193"/>
        <v>#DIV/0!</v>
      </c>
      <c r="AX177" s="555"/>
      <c r="AY177" s="555" t="e">
        <f t="shared" si="194"/>
        <v>#DIV/0!</v>
      </c>
      <c r="AZ177" s="555"/>
      <c r="BA177" s="555" t="e">
        <f t="shared" si="195"/>
        <v>#DIV/0!</v>
      </c>
      <c r="BB177" s="555"/>
      <c r="BC177" s="555" t="e">
        <f t="shared" si="196"/>
        <v>#DIV/0!</v>
      </c>
      <c r="BD177" s="555"/>
      <c r="BE177" s="555" t="e">
        <f t="shared" si="197"/>
        <v>#DIV/0!</v>
      </c>
      <c r="BF177" s="555"/>
      <c r="BG177" s="555" t="e">
        <f t="shared" si="198"/>
        <v>#DIV/0!</v>
      </c>
      <c r="BH177" s="555"/>
      <c r="BI177" s="555" t="e">
        <f t="shared" si="199"/>
        <v>#DIV/0!</v>
      </c>
      <c r="BJ177" s="555"/>
      <c r="BK177" s="555" t="e">
        <f t="shared" si="200"/>
        <v>#DIV/0!</v>
      </c>
      <c r="BL177" s="555"/>
      <c r="BM177" s="555" t="e">
        <f t="shared" si="201"/>
        <v>#DIV/0!</v>
      </c>
      <c r="BN177" s="555"/>
      <c r="BO177" s="463"/>
    </row>
    <row r="178" spans="1:67">
      <c r="A178" s="466" t="s">
        <v>308</v>
      </c>
      <c r="B178" s="466" t="s">
        <v>220</v>
      </c>
      <c r="C178" s="466"/>
      <c r="D178" s="467"/>
      <c r="E178" s="467"/>
      <c r="F178" s="467"/>
      <c r="G178" s="379"/>
      <c r="H178" s="379"/>
      <c r="I178" s="379"/>
      <c r="J178" s="379"/>
      <c r="K178" s="379"/>
      <c r="L178" s="379"/>
      <c r="M178" s="379"/>
      <c r="N178" s="379"/>
      <c r="O178" s="379"/>
      <c r="P178" s="379"/>
      <c r="Q178" s="467"/>
      <c r="R178" s="341"/>
      <c r="S178" s="345" t="str">
        <f t="shared" ref="S178:S241" si="206">IF(LEN(C178)=0," ",R178)</f>
        <v xml:space="preserve"> </v>
      </c>
      <c r="T178" s="341"/>
      <c r="U178" s="345" t="str">
        <f t="shared" ref="U178:U241" si="207">IF(LEN(C178)=0," ",S178+T178)</f>
        <v xml:space="preserve"> </v>
      </c>
      <c r="V178" s="341"/>
      <c r="W178" s="345" t="str">
        <f t="shared" ref="W178:W241" si="208">IF(LEN($C178)=0," ",U178+V178)</f>
        <v xml:space="preserve"> </v>
      </c>
      <c r="X178" s="341"/>
      <c r="Y178" s="345" t="str">
        <f t="shared" ref="Y178:Y241" si="209">IF(LEN($C178)=0," ",W178+X178)</f>
        <v xml:space="preserve"> </v>
      </c>
      <c r="Z178" s="341"/>
      <c r="AA178" s="345" t="str">
        <f t="shared" ref="AA178:AA241" si="210">IF(LEN($C178)=0," ",Y178+Z178)</f>
        <v xml:space="preserve"> </v>
      </c>
      <c r="AB178" s="341"/>
      <c r="AC178" s="345" t="str">
        <f t="shared" ref="AC178:AC241" si="211">IF(LEN($C178)=0," ",AA178+AB178)</f>
        <v xml:space="preserve"> </v>
      </c>
      <c r="AD178" s="341"/>
      <c r="AE178" s="345" t="str">
        <f t="shared" ref="AE178:AK241" si="212">IF(LEN($C178)=0," ",AC178+AD178)</f>
        <v xml:space="preserve"> </v>
      </c>
      <c r="AF178" s="341"/>
      <c r="AG178" s="345" t="str">
        <f t="shared" si="212"/>
        <v xml:space="preserve"> </v>
      </c>
      <c r="AH178" s="341"/>
      <c r="AI178" s="345" t="str">
        <f t="shared" si="212"/>
        <v xml:space="preserve"> </v>
      </c>
      <c r="AJ178" s="341"/>
      <c r="AK178" s="345" t="str">
        <f t="shared" si="212"/>
        <v xml:space="preserve"> </v>
      </c>
      <c r="AL178" s="341"/>
      <c r="AM178" s="345" t="str">
        <f t="shared" ref="AM178:AM241" si="213">IF(LEN($C178)=0," ",AK178+AL178)</f>
        <v xml:space="preserve"> </v>
      </c>
      <c r="AN178" s="341"/>
      <c r="AO178" s="345" t="str">
        <f t="shared" ref="AO178:AO241" si="214">IF(LEN($C178)=0," ",AM178+AN178)</f>
        <v xml:space="preserve"> </v>
      </c>
      <c r="AP178" s="467"/>
      <c r="AQ178" s="345" t="str">
        <f t="shared" si="190"/>
        <v xml:space="preserve"> </v>
      </c>
      <c r="AR178" s="345" t="str">
        <f t="shared" ref="AR178:AX241" si="215">IF(LEN($C178)=0," ",R178/$Q178)</f>
        <v xml:space="preserve"> </v>
      </c>
      <c r="AS178" s="345" t="str">
        <f t="shared" si="191"/>
        <v xml:space="preserve"> </v>
      </c>
      <c r="AT178" s="345" t="str">
        <f t="shared" si="215"/>
        <v xml:space="preserve"> </v>
      </c>
      <c r="AU178" s="345" t="str">
        <f t="shared" si="192"/>
        <v xml:space="preserve"> </v>
      </c>
      <c r="AV178" s="345" t="str">
        <f t="shared" si="215"/>
        <v xml:space="preserve"> </v>
      </c>
      <c r="AW178" s="345" t="str">
        <f t="shared" si="193"/>
        <v xml:space="preserve"> </v>
      </c>
      <c r="AX178" s="345" t="str">
        <f t="shared" si="215"/>
        <v xml:space="preserve"> </v>
      </c>
      <c r="AY178" s="345" t="str">
        <f t="shared" si="194"/>
        <v xml:space="preserve"> </v>
      </c>
      <c r="AZ178" s="345" t="str">
        <f t="shared" ref="AZ178:AZ241" si="216">IF(LEN($C178)=0," ",Z178/$Q178)</f>
        <v xml:space="preserve"> </v>
      </c>
      <c r="BA178" s="345" t="str">
        <f t="shared" si="195"/>
        <v xml:space="preserve"> </v>
      </c>
      <c r="BB178" s="345" t="str">
        <f t="shared" ref="BB178:BB241" si="217">IF(LEN($C178)=0," ",AB178/$Q178)</f>
        <v xml:space="preserve"> </v>
      </c>
      <c r="BC178" s="345" t="str">
        <f t="shared" si="196"/>
        <v xml:space="preserve"> </v>
      </c>
      <c r="BD178" s="345" t="str">
        <f t="shared" ref="BD178:BD241" si="218">IF(LEN($C178)=0," ",AD178/$Q178)</f>
        <v xml:space="preserve"> </v>
      </c>
      <c r="BE178" s="345" t="str">
        <f t="shared" si="197"/>
        <v xml:space="preserve"> </v>
      </c>
      <c r="BF178" s="345" t="str">
        <f t="shared" ref="BF178:BF241" si="219">IF(LEN($C178)=0," ",AF178/$Q178)</f>
        <v xml:space="preserve"> </v>
      </c>
      <c r="BG178" s="345" t="str">
        <f t="shared" si="198"/>
        <v xml:space="preserve"> </v>
      </c>
      <c r="BH178" s="345" t="str">
        <f t="shared" ref="BH178:BH241" si="220">IF(LEN($C178)=0," ",AH178/$Q178)</f>
        <v xml:space="preserve"> </v>
      </c>
      <c r="BI178" s="345" t="str">
        <f t="shared" si="199"/>
        <v xml:space="preserve"> </v>
      </c>
      <c r="BJ178" s="345" t="str">
        <f t="shared" ref="BJ178:BJ241" si="221">IF(LEN($C178)=0," ",AJ178/$Q178)</f>
        <v xml:space="preserve"> </v>
      </c>
      <c r="BK178" s="345" t="str">
        <f t="shared" si="200"/>
        <v xml:space="preserve"> </v>
      </c>
      <c r="BL178" s="345" t="str">
        <f t="shared" ref="BL178:BL241" si="222">IF(LEN($C178)=0," ",AL178/$Q178)</f>
        <v xml:space="preserve"> </v>
      </c>
      <c r="BM178" s="345" t="str">
        <f t="shared" si="201"/>
        <v xml:space="preserve"> </v>
      </c>
      <c r="BN178" s="345" t="str">
        <f t="shared" ref="BN178:BN241" si="223">IF(LEN($C178)=0," ",AN178/$Q178)</f>
        <v xml:space="preserve"> </v>
      </c>
      <c r="BO178" s="467"/>
    </row>
    <row r="179" spans="1:67">
      <c r="A179" s="471"/>
      <c r="B179" s="534" t="s">
        <v>221</v>
      </c>
      <c r="C179" s="180" t="s">
        <v>24</v>
      </c>
      <c r="D179" s="467"/>
      <c r="E179" s="467"/>
      <c r="F179" s="467"/>
      <c r="G179" s="379"/>
      <c r="H179" s="379"/>
      <c r="I179" s="379"/>
      <c r="J179" s="379"/>
      <c r="K179" s="379"/>
      <c r="L179" s="379"/>
      <c r="M179" s="379"/>
      <c r="N179" s="379"/>
      <c r="O179" s="379"/>
      <c r="P179" s="379"/>
      <c r="Q179" s="474">
        <v>96.5</v>
      </c>
      <c r="R179" s="341"/>
      <c r="S179" s="345">
        <f t="shared" si="206"/>
        <v>0</v>
      </c>
      <c r="T179" s="341"/>
      <c r="U179" s="345">
        <f t="shared" si="207"/>
        <v>0</v>
      </c>
      <c r="V179" s="341"/>
      <c r="W179" s="345">
        <f t="shared" si="208"/>
        <v>0</v>
      </c>
      <c r="X179" s="341"/>
      <c r="Y179" s="345">
        <f t="shared" si="209"/>
        <v>0</v>
      </c>
      <c r="Z179" s="341"/>
      <c r="AA179" s="345">
        <f t="shared" si="210"/>
        <v>0</v>
      </c>
      <c r="AB179" s="341">
        <f>95-AA179</f>
        <v>95</v>
      </c>
      <c r="AC179" s="345">
        <f t="shared" si="211"/>
        <v>95</v>
      </c>
      <c r="AD179" s="341"/>
      <c r="AE179" s="345">
        <f t="shared" si="212"/>
        <v>95</v>
      </c>
      <c r="AF179" s="341"/>
      <c r="AG179" s="345">
        <f t="shared" si="212"/>
        <v>95</v>
      </c>
      <c r="AH179" s="341"/>
      <c r="AI179" s="345">
        <f t="shared" si="212"/>
        <v>95</v>
      </c>
      <c r="AJ179" s="341"/>
      <c r="AK179" s="345">
        <f t="shared" si="212"/>
        <v>95</v>
      </c>
      <c r="AL179" s="341"/>
      <c r="AM179" s="345">
        <f t="shared" si="213"/>
        <v>95</v>
      </c>
      <c r="AN179" s="341"/>
      <c r="AO179" s="345">
        <f t="shared" si="214"/>
        <v>95</v>
      </c>
      <c r="AP179" s="468"/>
      <c r="AQ179" s="345" t="e">
        <f t="shared" si="190"/>
        <v>#DIV/0!</v>
      </c>
      <c r="AR179" s="345">
        <f t="shared" si="215"/>
        <v>0</v>
      </c>
      <c r="AS179" s="345" t="e">
        <f t="shared" si="191"/>
        <v>#DIV/0!</v>
      </c>
      <c r="AT179" s="345">
        <f t="shared" si="215"/>
        <v>0</v>
      </c>
      <c r="AU179" s="345" t="e">
        <f t="shared" si="192"/>
        <v>#DIV/0!</v>
      </c>
      <c r="AV179" s="345">
        <f t="shared" si="215"/>
        <v>0</v>
      </c>
      <c r="AW179" s="345" t="e">
        <f t="shared" si="193"/>
        <v>#DIV/0!</v>
      </c>
      <c r="AX179" s="345">
        <f t="shared" si="215"/>
        <v>0</v>
      </c>
      <c r="AY179" s="345" t="e">
        <f t="shared" si="194"/>
        <v>#DIV/0!</v>
      </c>
      <c r="AZ179" s="345">
        <f t="shared" si="216"/>
        <v>0</v>
      </c>
      <c r="BA179" s="345" t="e">
        <f t="shared" si="195"/>
        <v>#DIV/0!</v>
      </c>
      <c r="BB179" s="345">
        <f t="shared" si="217"/>
        <v>0.98445595854922274</v>
      </c>
      <c r="BC179" s="345" t="e">
        <f t="shared" si="196"/>
        <v>#DIV/0!</v>
      </c>
      <c r="BD179" s="345">
        <f t="shared" si="218"/>
        <v>0</v>
      </c>
      <c r="BE179" s="345" t="e">
        <f t="shared" si="197"/>
        <v>#DIV/0!</v>
      </c>
      <c r="BF179" s="345">
        <f t="shared" si="219"/>
        <v>0</v>
      </c>
      <c r="BG179" s="345" t="e">
        <f t="shared" si="198"/>
        <v>#DIV/0!</v>
      </c>
      <c r="BH179" s="345">
        <f t="shared" si="220"/>
        <v>0</v>
      </c>
      <c r="BI179" s="345" t="e">
        <f t="shared" si="199"/>
        <v>#DIV/0!</v>
      </c>
      <c r="BJ179" s="345">
        <f t="shared" si="221"/>
        <v>0</v>
      </c>
      <c r="BK179" s="345" t="e">
        <f t="shared" si="200"/>
        <v>#DIV/0!</v>
      </c>
      <c r="BL179" s="345">
        <f t="shared" si="222"/>
        <v>0</v>
      </c>
      <c r="BM179" s="345" t="e">
        <f t="shared" si="201"/>
        <v>#DIV/0!</v>
      </c>
      <c r="BN179" s="345">
        <f t="shared" si="223"/>
        <v>0</v>
      </c>
      <c r="BO179" s="467"/>
    </row>
    <row r="180" spans="1:67" ht="37.5">
      <c r="A180" s="471"/>
      <c r="B180" s="534" t="s">
        <v>677</v>
      </c>
      <c r="C180" s="180" t="s">
        <v>24</v>
      </c>
      <c r="D180" s="467"/>
      <c r="E180" s="467"/>
      <c r="F180" s="467"/>
      <c r="G180" s="379"/>
      <c r="H180" s="379"/>
      <c r="I180" s="379"/>
      <c r="J180" s="379"/>
      <c r="K180" s="379"/>
      <c r="L180" s="379"/>
      <c r="M180" s="379"/>
      <c r="N180" s="379"/>
      <c r="O180" s="379"/>
      <c r="P180" s="379"/>
      <c r="Q180" s="474">
        <v>76</v>
      </c>
      <c r="R180" s="341"/>
      <c r="S180" s="345">
        <f t="shared" si="206"/>
        <v>0</v>
      </c>
      <c r="T180" s="341"/>
      <c r="U180" s="345">
        <f t="shared" si="207"/>
        <v>0</v>
      </c>
      <c r="V180" s="341"/>
      <c r="W180" s="345">
        <f t="shared" si="208"/>
        <v>0</v>
      </c>
      <c r="X180" s="341"/>
      <c r="Y180" s="345">
        <f t="shared" si="209"/>
        <v>0</v>
      </c>
      <c r="Z180" s="341"/>
      <c r="AA180" s="345">
        <f t="shared" si="210"/>
        <v>0</v>
      </c>
      <c r="AB180" s="341">
        <f>74-AA180</f>
        <v>74</v>
      </c>
      <c r="AC180" s="345">
        <f t="shared" si="211"/>
        <v>74</v>
      </c>
      <c r="AD180" s="341"/>
      <c r="AE180" s="345">
        <f t="shared" si="212"/>
        <v>74</v>
      </c>
      <c r="AF180" s="341"/>
      <c r="AG180" s="345">
        <f t="shared" si="212"/>
        <v>74</v>
      </c>
      <c r="AH180" s="341"/>
      <c r="AI180" s="345">
        <f t="shared" si="212"/>
        <v>74</v>
      </c>
      <c r="AJ180" s="341"/>
      <c r="AK180" s="345">
        <f t="shared" si="212"/>
        <v>74</v>
      </c>
      <c r="AL180" s="341"/>
      <c r="AM180" s="345">
        <f t="shared" si="213"/>
        <v>74</v>
      </c>
      <c r="AN180" s="341"/>
      <c r="AO180" s="345">
        <f t="shared" si="214"/>
        <v>74</v>
      </c>
      <c r="AP180" s="468"/>
      <c r="AQ180" s="345" t="e">
        <f t="shared" si="190"/>
        <v>#DIV/0!</v>
      </c>
      <c r="AR180" s="345">
        <f t="shared" si="215"/>
        <v>0</v>
      </c>
      <c r="AS180" s="345" t="e">
        <f t="shared" si="191"/>
        <v>#DIV/0!</v>
      </c>
      <c r="AT180" s="345">
        <f t="shared" si="215"/>
        <v>0</v>
      </c>
      <c r="AU180" s="345" t="e">
        <f t="shared" si="192"/>
        <v>#DIV/0!</v>
      </c>
      <c r="AV180" s="345">
        <f t="shared" si="215"/>
        <v>0</v>
      </c>
      <c r="AW180" s="345" t="e">
        <f t="shared" si="193"/>
        <v>#DIV/0!</v>
      </c>
      <c r="AX180" s="345">
        <f t="shared" si="215"/>
        <v>0</v>
      </c>
      <c r="AY180" s="345" t="e">
        <f t="shared" si="194"/>
        <v>#DIV/0!</v>
      </c>
      <c r="AZ180" s="345">
        <f t="shared" si="216"/>
        <v>0</v>
      </c>
      <c r="BA180" s="345" t="e">
        <f t="shared" si="195"/>
        <v>#DIV/0!</v>
      </c>
      <c r="BB180" s="345">
        <f t="shared" si="217"/>
        <v>0.97368421052631582</v>
      </c>
      <c r="BC180" s="345" t="e">
        <f t="shared" si="196"/>
        <v>#DIV/0!</v>
      </c>
      <c r="BD180" s="345">
        <f t="shared" si="218"/>
        <v>0</v>
      </c>
      <c r="BE180" s="345" t="e">
        <f t="shared" si="197"/>
        <v>#DIV/0!</v>
      </c>
      <c r="BF180" s="345">
        <f t="shared" si="219"/>
        <v>0</v>
      </c>
      <c r="BG180" s="345" t="e">
        <f t="shared" si="198"/>
        <v>#DIV/0!</v>
      </c>
      <c r="BH180" s="345">
        <f t="shared" si="220"/>
        <v>0</v>
      </c>
      <c r="BI180" s="345" t="e">
        <f t="shared" si="199"/>
        <v>#DIV/0!</v>
      </c>
      <c r="BJ180" s="345">
        <f t="shared" si="221"/>
        <v>0</v>
      </c>
      <c r="BK180" s="345" t="e">
        <f t="shared" si="200"/>
        <v>#DIV/0!</v>
      </c>
      <c r="BL180" s="345">
        <f t="shared" si="222"/>
        <v>0</v>
      </c>
      <c r="BM180" s="345" t="e">
        <f t="shared" si="201"/>
        <v>#DIV/0!</v>
      </c>
      <c r="BN180" s="345">
        <f t="shared" si="223"/>
        <v>0</v>
      </c>
      <c r="BO180" s="467"/>
    </row>
    <row r="181" spans="1:67">
      <c r="A181" s="471"/>
      <c r="B181" s="534" t="s">
        <v>84</v>
      </c>
      <c r="C181" s="180" t="s">
        <v>72</v>
      </c>
      <c r="D181" s="467"/>
      <c r="E181" s="467"/>
      <c r="F181" s="467"/>
      <c r="G181" s="379"/>
      <c r="H181" s="379"/>
      <c r="I181" s="379"/>
      <c r="J181" s="379"/>
      <c r="K181" s="379"/>
      <c r="L181" s="379"/>
      <c r="M181" s="379"/>
      <c r="N181" s="379"/>
      <c r="O181" s="379"/>
      <c r="P181" s="379"/>
      <c r="Q181" s="468">
        <v>11</v>
      </c>
      <c r="R181" s="341"/>
      <c r="S181" s="345">
        <f t="shared" si="206"/>
        <v>0</v>
      </c>
      <c r="T181" s="341"/>
      <c r="U181" s="345">
        <f t="shared" si="207"/>
        <v>0</v>
      </c>
      <c r="V181" s="341"/>
      <c r="W181" s="345">
        <f t="shared" si="208"/>
        <v>0</v>
      </c>
      <c r="X181" s="341"/>
      <c r="Y181" s="345">
        <f t="shared" si="209"/>
        <v>0</v>
      </c>
      <c r="Z181" s="341"/>
      <c r="AA181" s="345">
        <f t="shared" si="210"/>
        <v>0</v>
      </c>
      <c r="AB181" s="341"/>
      <c r="AC181" s="345">
        <f t="shared" si="211"/>
        <v>0</v>
      </c>
      <c r="AD181" s="341"/>
      <c r="AE181" s="345">
        <f t="shared" si="212"/>
        <v>0</v>
      </c>
      <c r="AF181" s="341"/>
      <c r="AG181" s="345">
        <f t="shared" si="212"/>
        <v>0</v>
      </c>
      <c r="AH181" s="341"/>
      <c r="AI181" s="345">
        <f t="shared" si="212"/>
        <v>0</v>
      </c>
      <c r="AJ181" s="341"/>
      <c r="AK181" s="345">
        <f t="shared" si="212"/>
        <v>0</v>
      </c>
      <c r="AL181" s="341"/>
      <c r="AM181" s="345">
        <f t="shared" si="213"/>
        <v>0</v>
      </c>
      <c r="AN181" s="341"/>
      <c r="AO181" s="345">
        <f t="shared" si="214"/>
        <v>0</v>
      </c>
      <c r="AP181" s="468"/>
      <c r="AQ181" s="345" t="e">
        <f t="shared" si="190"/>
        <v>#DIV/0!</v>
      </c>
      <c r="AR181" s="345">
        <f t="shared" si="215"/>
        <v>0</v>
      </c>
      <c r="AS181" s="345" t="e">
        <f t="shared" si="191"/>
        <v>#DIV/0!</v>
      </c>
      <c r="AT181" s="345">
        <f t="shared" si="215"/>
        <v>0</v>
      </c>
      <c r="AU181" s="345" t="e">
        <f t="shared" si="192"/>
        <v>#DIV/0!</v>
      </c>
      <c r="AV181" s="345">
        <f t="shared" si="215"/>
        <v>0</v>
      </c>
      <c r="AW181" s="345" t="e">
        <f t="shared" si="193"/>
        <v>#DIV/0!</v>
      </c>
      <c r="AX181" s="345">
        <f t="shared" si="215"/>
        <v>0</v>
      </c>
      <c r="AY181" s="345" t="e">
        <f t="shared" si="194"/>
        <v>#DIV/0!</v>
      </c>
      <c r="AZ181" s="345">
        <f t="shared" si="216"/>
        <v>0</v>
      </c>
      <c r="BA181" s="345" t="e">
        <f t="shared" si="195"/>
        <v>#DIV/0!</v>
      </c>
      <c r="BB181" s="345">
        <f t="shared" si="217"/>
        <v>0</v>
      </c>
      <c r="BC181" s="345" t="e">
        <f t="shared" si="196"/>
        <v>#DIV/0!</v>
      </c>
      <c r="BD181" s="345">
        <f t="shared" si="218"/>
        <v>0</v>
      </c>
      <c r="BE181" s="345" t="e">
        <f t="shared" si="197"/>
        <v>#DIV/0!</v>
      </c>
      <c r="BF181" s="345">
        <f t="shared" si="219"/>
        <v>0</v>
      </c>
      <c r="BG181" s="345" t="e">
        <f t="shared" si="198"/>
        <v>#DIV/0!</v>
      </c>
      <c r="BH181" s="345">
        <f t="shared" si="220"/>
        <v>0</v>
      </c>
      <c r="BI181" s="345" t="e">
        <f t="shared" si="199"/>
        <v>#DIV/0!</v>
      </c>
      <c r="BJ181" s="345">
        <f t="shared" si="221"/>
        <v>0</v>
      </c>
      <c r="BK181" s="345" t="e">
        <f t="shared" si="200"/>
        <v>#DIV/0!</v>
      </c>
      <c r="BL181" s="345">
        <f t="shared" si="222"/>
        <v>0</v>
      </c>
      <c r="BM181" s="345" t="e">
        <f t="shared" si="201"/>
        <v>#DIV/0!</v>
      </c>
      <c r="BN181" s="345">
        <f t="shared" si="223"/>
        <v>0</v>
      </c>
      <c r="BO181" s="467"/>
    </row>
    <row r="182" spans="1:67">
      <c r="A182" s="471"/>
      <c r="B182" s="534" t="s">
        <v>678</v>
      </c>
      <c r="C182" s="180" t="s">
        <v>72</v>
      </c>
      <c r="D182" s="467"/>
      <c r="E182" s="467"/>
      <c r="F182" s="467"/>
      <c r="G182" s="379"/>
      <c r="H182" s="379"/>
      <c r="I182" s="379"/>
      <c r="J182" s="379"/>
      <c r="K182" s="379"/>
      <c r="L182" s="379"/>
      <c r="M182" s="379"/>
      <c r="N182" s="379"/>
      <c r="O182" s="379"/>
      <c r="P182" s="379"/>
      <c r="Q182" s="468">
        <v>7</v>
      </c>
      <c r="R182" s="341"/>
      <c r="S182" s="345">
        <f t="shared" si="206"/>
        <v>0</v>
      </c>
      <c r="T182" s="341"/>
      <c r="U182" s="345">
        <f t="shared" si="207"/>
        <v>0</v>
      </c>
      <c r="V182" s="341"/>
      <c r="W182" s="345">
        <f t="shared" si="208"/>
        <v>0</v>
      </c>
      <c r="X182" s="341"/>
      <c r="Y182" s="345">
        <f t="shared" si="209"/>
        <v>0</v>
      </c>
      <c r="Z182" s="341"/>
      <c r="AA182" s="345">
        <f t="shared" si="210"/>
        <v>0</v>
      </c>
      <c r="AB182" s="341">
        <f>4-AA182</f>
        <v>4</v>
      </c>
      <c r="AC182" s="345">
        <f t="shared" si="211"/>
        <v>4</v>
      </c>
      <c r="AD182" s="341"/>
      <c r="AE182" s="345">
        <f t="shared" si="212"/>
        <v>4</v>
      </c>
      <c r="AF182" s="341"/>
      <c r="AG182" s="345">
        <f t="shared" si="212"/>
        <v>4</v>
      </c>
      <c r="AH182" s="341"/>
      <c r="AI182" s="345">
        <f t="shared" si="212"/>
        <v>4</v>
      </c>
      <c r="AJ182" s="341"/>
      <c r="AK182" s="345">
        <f t="shared" si="212"/>
        <v>4</v>
      </c>
      <c r="AL182" s="341"/>
      <c r="AM182" s="345">
        <f t="shared" si="213"/>
        <v>4</v>
      </c>
      <c r="AN182" s="341"/>
      <c r="AO182" s="345">
        <f t="shared" si="214"/>
        <v>4</v>
      </c>
      <c r="AP182" s="468"/>
      <c r="AQ182" s="345" t="e">
        <f t="shared" si="190"/>
        <v>#DIV/0!</v>
      </c>
      <c r="AR182" s="345">
        <f t="shared" si="215"/>
        <v>0</v>
      </c>
      <c r="AS182" s="345" t="e">
        <f t="shared" si="191"/>
        <v>#DIV/0!</v>
      </c>
      <c r="AT182" s="345">
        <f t="shared" si="215"/>
        <v>0</v>
      </c>
      <c r="AU182" s="345" t="e">
        <f t="shared" si="192"/>
        <v>#DIV/0!</v>
      </c>
      <c r="AV182" s="345">
        <f t="shared" si="215"/>
        <v>0</v>
      </c>
      <c r="AW182" s="345" t="e">
        <f t="shared" si="193"/>
        <v>#DIV/0!</v>
      </c>
      <c r="AX182" s="345">
        <f t="shared" si="215"/>
        <v>0</v>
      </c>
      <c r="AY182" s="345" t="e">
        <f t="shared" si="194"/>
        <v>#DIV/0!</v>
      </c>
      <c r="AZ182" s="345">
        <f t="shared" si="216"/>
        <v>0</v>
      </c>
      <c r="BA182" s="345" t="e">
        <f t="shared" si="195"/>
        <v>#DIV/0!</v>
      </c>
      <c r="BB182" s="345">
        <f t="shared" si="217"/>
        <v>0.5714285714285714</v>
      </c>
      <c r="BC182" s="345" t="e">
        <f t="shared" si="196"/>
        <v>#DIV/0!</v>
      </c>
      <c r="BD182" s="345">
        <f t="shared" si="218"/>
        <v>0</v>
      </c>
      <c r="BE182" s="345" t="e">
        <f t="shared" si="197"/>
        <v>#DIV/0!</v>
      </c>
      <c r="BF182" s="345">
        <f t="shared" si="219"/>
        <v>0</v>
      </c>
      <c r="BG182" s="345" t="e">
        <f t="shared" si="198"/>
        <v>#DIV/0!</v>
      </c>
      <c r="BH182" s="345">
        <f t="shared" si="220"/>
        <v>0</v>
      </c>
      <c r="BI182" s="345" t="e">
        <f t="shared" si="199"/>
        <v>#DIV/0!</v>
      </c>
      <c r="BJ182" s="345">
        <f t="shared" si="221"/>
        <v>0</v>
      </c>
      <c r="BK182" s="345" t="e">
        <f t="shared" si="200"/>
        <v>#DIV/0!</v>
      </c>
      <c r="BL182" s="345">
        <f t="shared" si="222"/>
        <v>0</v>
      </c>
      <c r="BM182" s="345" t="e">
        <f t="shared" si="201"/>
        <v>#DIV/0!</v>
      </c>
      <c r="BN182" s="345">
        <f t="shared" si="223"/>
        <v>0</v>
      </c>
      <c r="BO182" s="467"/>
    </row>
    <row r="183" spans="1:67">
      <c r="A183" s="471"/>
      <c r="B183" s="534" t="s">
        <v>679</v>
      </c>
      <c r="C183" s="180"/>
      <c r="D183" s="467"/>
      <c r="E183" s="467"/>
      <c r="F183" s="467"/>
      <c r="G183" s="379"/>
      <c r="H183" s="379"/>
      <c r="I183" s="379"/>
      <c r="J183" s="379"/>
      <c r="K183" s="379"/>
      <c r="L183" s="379"/>
      <c r="M183" s="379"/>
      <c r="N183" s="379"/>
      <c r="O183" s="379"/>
      <c r="P183" s="379"/>
      <c r="Q183" s="341">
        <v>63.6</v>
      </c>
      <c r="R183" s="341"/>
      <c r="S183" s="345" t="str">
        <f t="shared" si="206"/>
        <v xml:space="preserve"> </v>
      </c>
      <c r="T183" s="341"/>
      <c r="U183" s="345" t="str">
        <f t="shared" si="207"/>
        <v xml:space="preserve"> </v>
      </c>
      <c r="V183" s="341"/>
      <c r="W183" s="345" t="str">
        <f t="shared" si="208"/>
        <v xml:space="preserve"> </v>
      </c>
      <c r="X183" s="341"/>
      <c r="Y183" s="345" t="str">
        <f t="shared" si="209"/>
        <v xml:space="preserve"> </v>
      </c>
      <c r="Z183" s="341"/>
      <c r="AA183" s="345" t="str">
        <f t="shared" si="210"/>
        <v xml:space="preserve"> </v>
      </c>
      <c r="AB183" s="341"/>
      <c r="AC183" s="345" t="str">
        <f t="shared" si="211"/>
        <v xml:space="preserve"> </v>
      </c>
      <c r="AD183" s="341"/>
      <c r="AE183" s="345" t="str">
        <f t="shared" si="212"/>
        <v xml:space="preserve"> </v>
      </c>
      <c r="AF183" s="341"/>
      <c r="AG183" s="345" t="str">
        <f t="shared" si="212"/>
        <v xml:space="preserve"> </v>
      </c>
      <c r="AH183" s="341"/>
      <c r="AI183" s="345" t="str">
        <f t="shared" si="212"/>
        <v xml:space="preserve"> </v>
      </c>
      <c r="AJ183" s="341"/>
      <c r="AK183" s="345" t="str">
        <f t="shared" si="212"/>
        <v xml:space="preserve"> </v>
      </c>
      <c r="AL183" s="341"/>
      <c r="AM183" s="345" t="str">
        <f t="shared" si="213"/>
        <v xml:space="preserve"> </v>
      </c>
      <c r="AN183" s="341"/>
      <c r="AO183" s="345" t="str">
        <f t="shared" si="214"/>
        <v xml:space="preserve"> </v>
      </c>
      <c r="AP183" s="341"/>
      <c r="AQ183" s="345" t="str">
        <f t="shared" si="190"/>
        <v xml:space="preserve"> </v>
      </c>
      <c r="AR183" s="345" t="str">
        <f t="shared" si="215"/>
        <v xml:space="preserve"> </v>
      </c>
      <c r="AS183" s="345" t="str">
        <f t="shared" si="191"/>
        <v xml:space="preserve"> </v>
      </c>
      <c r="AT183" s="345" t="str">
        <f t="shared" si="215"/>
        <v xml:space="preserve"> </v>
      </c>
      <c r="AU183" s="345" t="str">
        <f t="shared" si="192"/>
        <v xml:space="preserve"> </v>
      </c>
      <c r="AV183" s="345" t="str">
        <f t="shared" si="215"/>
        <v xml:space="preserve"> </v>
      </c>
      <c r="AW183" s="345" t="str">
        <f t="shared" si="193"/>
        <v xml:space="preserve"> </v>
      </c>
      <c r="AX183" s="345" t="str">
        <f t="shared" si="215"/>
        <v xml:space="preserve"> </v>
      </c>
      <c r="AY183" s="345" t="str">
        <f t="shared" si="194"/>
        <v xml:space="preserve"> </v>
      </c>
      <c r="AZ183" s="345" t="str">
        <f t="shared" si="216"/>
        <v xml:space="preserve"> </v>
      </c>
      <c r="BA183" s="345" t="str">
        <f t="shared" si="195"/>
        <v xml:space="preserve"> </v>
      </c>
      <c r="BB183" s="345" t="str">
        <f t="shared" si="217"/>
        <v xml:space="preserve"> </v>
      </c>
      <c r="BC183" s="345" t="str">
        <f t="shared" si="196"/>
        <v xml:space="preserve"> </v>
      </c>
      <c r="BD183" s="345" t="str">
        <f t="shared" si="218"/>
        <v xml:space="preserve"> </v>
      </c>
      <c r="BE183" s="345" t="str">
        <f t="shared" si="197"/>
        <v xml:space="preserve"> </v>
      </c>
      <c r="BF183" s="345" t="str">
        <f t="shared" si="219"/>
        <v xml:space="preserve"> </v>
      </c>
      <c r="BG183" s="345" t="str">
        <f t="shared" si="198"/>
        <v xml:space="preserve"> </v>
      </c>
      <c r="BH183" s="345" t="str">
        <f t="shared" si="220"/>
        <v xml:space="preserve"> </v>
      </c>
      <c r="BI183" s="345" t="str">
        <f t="shared" si="199"/>
        <v xml:space="preserve"> </v>
      </c>
      <c r="BJ183" s="345" t="str">
        <f t="shared" si="221"/>
        <v xml:space="preserve"> </v>
      </c>
      <c r="BK183" s="345" t="str">
        <f t="shared" si="200"/>
        <v xml:space="preserve"> </v>
      </c>
      <c r="BL183" s="345" t="str">
        <f t="shared" si="222"/>
        <v xml:space="preserve"> </v>
      </c>
      <c r="BM183" s="345" t="str">
        <f t="shared" si="201"/>
        <v xml:space="preserve"> </v>
      </c>
      <c r="BN183" s="345" t="str">
        <f t="shared" si="223"/>
        <v xml:space="preserve"> </v>
      </c>
      <c r="BO183" s="467"/>
    </row>
    <row r="184" spans="1:67">
      <c r="A184" s="471"/>
      <c r="B184" s="534" t="s">
        <v>141</v>
      </c>
      <c r="C184" s="180" t="s">
        <v>72</v>
      </c>
      <c r="D184" s="467"/>
      <c r="E184" s="467"/>
      <c r="F184" s="467"/>
      <c r="G184" s="379"/>
      <c r="H184" s="379"/>
      <c r="I184" s="379"/>
      <c r="J184" s="379"/>
      <c r="K184" s="379"/>
      <c r="L184" s="379"/>
      <c r="M184" s="379"/>
      <c r="N184" s="379"/>
      <c r="O184" s="379"/>
      <c r="P184" s="379"/>
      <c r="Q184" s="341">
        <v>0</v>
      </c>
      <c r="R184" s="341"/>
      <c r="S184" s="345">
        <f t="shared" si="206"/>
        <v>0</v>
      </c>
      <c r="T184" s="341"/>
      <c r="U184" s="345">
        <f t="shared" si="207"/>
        <v>0</v>
      </c>
      <c r="V184" s="341"/>
      <c r="W184" s="345">
        <f t="shared" si="208"/>
        <v>0</v>
      </c>
      <c r="X184" s="341"/>
      <c r="Y184" s="345">
        <f t="shared" si="209"/>
        <v>0</v>
      </c>
      <c r="Z184" s="341"/>
      <c r="AA184" s="345">
        <f t="shared" si="210"/>
        <v>0</v>
      </c>
      <c r="AB184" s="341"/>
      <c r="AC184" s="345">
        <f t="shared" si="211"/>
        <v>0</v>
      </c>
      <c r="AD184" s="341"/>
      <c r="AE184" s="345">
        <f t="shared" si="212"/>
        <v>0</v>
      </c>
      <c r="AF184" s="341"/>
      <c r="AG184" s="345">
        <f t="shared" si="212"/>
        <v>0</v>
      </c>
      <c r="AH184" s="341"/>
      <c r="AI184" s="345">
        <f t="shared" si="212"/>
        <v>0</v>
      </c>
      <c r="AJ184" s="341"/>
      <c r="AK184" s="345">
        <f t="shared" si="212"/>
        <v>0</v>
      </c>
      <c r="AL184" s="341"/>
      <c r="AM184" s="345">
        <f t="shared" si="213"/>
        <v>0</v>
      </c>
      <c r="AN184" s="341"/>
      <c r="AO184" s="345">
        <f t="shared" si="214"/>
        <v>0</v>
      </c>
      <c r="AP184" s="468"/>
      <c r="AQ184" s="345" t="e">
        <f t="shared" si="190"/>
        <v>#DIV/0!</v>
      </c>
      <c r="AR184" s="345" t="e">
        <f t="shared" si="215"/>
        <v>#DIV/0!</v>
      </c>
      <c r="AS184" s="345" t="e">
        <f t="shared" si="191"/>
        <v>#DIV/0!</v>
      </c>
      <c r="AT184" s="345" t="e">
        <f t="shared" si="215"/>
        <v>#DIV/0!</v>
      </c>
      <c r="AU184" s="345" t="e">
        <f t="shared" si="192"/>
        <v>#DIV/0!</v>
      </c>
      <c r="AV184" s="345" t="e">
        <f t="shared" si="215"/>
        <v>#DIV/0!</v>
      </c>
      <c r="AW184" s="345" t="e">
        <f t="shared" si="193"/>
        <v>#DIV/0!</v>
      </c>
      <c r="AX184" s="345" t="e">
        <f t="shared" si="215"/>
        <v>#DIV/0!</v>
      </c>
      <c r="AY184" s="345" t="e">
        <f t="shared" si="194"/>
        <v>#DIV/0!</v>
      </c>
      <c r="AZ184" s="345" t="e">
        <f t="shared" si="216"/>
        <v>#DIV/0!</v>
      </c>
      <c r="BA184" s="345" t="e">
        <f t="shared" si="195"/>
        <v>#DIV/0!</v>
      </c>
      <c r="BB184" s="345" t="e">
        <f t="shared" si="217"/>
        <v>#DIV/0!</v>
      </c>
      <c r="BC184" s="345" t="e">
        <f t="shared" si="196"/>
        <v>#DIV/0!</v>
      </c>
      <c r="BD184" s="345" t="e">
        <f t="shared" si="218"/>
        <v>#DIV/0!</v>
      </c>
      <c r="BE184" s="345" t="e">
        <f t="shared" si="197"/>
        <v>#DIV/0!</v>
      </c>
      <c r="BF184" s="345" t="e">
        <f t="shared" si="219"/>
        <v>#DIV/0!</v>
      </c>
      <c r="BG184" s="345" t="e">
        <f t="shared" si="198"/>
        <v>#DIV/0!</v>
      </c>
      <c r="BH184" s="345" t="e">
        <f t="shared" si="220"/>
        <v>#DIV/0!</v>
      </c>
      <c r="BI184" s="345" t="e">
        <f t="shared" si="199"/>
        <v>#DIV/0!</v>
      </c>
      <c r="BJ184" s="345" t="e">
        <f t="shared" si="221"/>
        <v>#DIV/0!</v>
      </c>
      <c r="BK184" s="345" t="e">
        <f t="shared" si="200"/>
        <v>#DIV/0!</v>
      </c>
      <c r="BL184" s="345" t="e">
        <f t="shared" si="222"/>
        <v>#DIV/0!</v>
      </c>
      <c r="BM184" s="345" t="e">
        <f t="shared" si="201"/>
        <v>#DIV/0!</v>
      </c>
      <c r="BN184" s="345" t="e">
        <f t="shared" si="223"/>
        <v>#DIV/0!</v>
      </c>
      <c r="BO184" s="467"/>
    </row>
    <row r="185" spans="1:67">
      <c r="A185" s="471"/>
      <c r="B185" s="534" t="s">
        <v>680</v>
      </c>
      <c r="C185" s="180" t="s">
        <v>72</v>
      </c>
      <c r="D185" s="467"/>
      <c r="E185" s="467"/>
      <c r="F185" s="467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468">
        <v>4</v>
      </c>
      <c r="R185" s="341"/>
      <c r="S185" s="345">
        <f t="shared" si="206"/>
        <v>0</v>
      </c>
      <c r="T185" s="341"/>
      <c r="U185" s="345">
        <f t="shared" si="207"/>
        <v>0</v>
      </c>
      <c r="V185" s="341"/>
      <c r="W185" s="345">
        <f t="shared" si="208"/>
        <v>0</v>
      </c>
      <c r="X185" s="341"/>
      <c r="Y185" s="345">
        <f t="shared" si="209"/>
        <v>0</v>
      </c>
      <c r="Z185" s="341"/>
      <c r="AA185" s="345">
        <f t="shared" si="210"/>
        <v>0</v>
      </c>
      <c r="AB185" s="341"/>
      <c r="AC185" s="345">
        <f t="shared" si="211"/>
        <v>0</v>
      </c>
      <c r="AD185" s="341"/>
      <c r="AE185" s="345">
        <f t="shared" si="212"/>
        <v>0</v>
      </c>
      <c r="AF185" s="341"/>
      <c r="AG185" s="345">
        <f t="shared" si="212"/>
        <v>0</v>
      </c>
      <c r="AH185" s="341"/>
      <c r="AI185" s="345">
        <f t="shared" si="212"/>
        <v>0</v>
      </c>
      <c r="AJ185" s="341"/>
      <c r="AK185" s="345">
        <f t="shared" si="212"/>
        <v>0</v>
      </c>
      <c r="AL185" s="341"/>
      <c r="AM185" s="345">
        <f t="shared" si="213"/>
        <v>0</v>
      </c>
      <c r="AN185" s="341"/>
      <c r="AO185" s="345">
        <f t="shared" si="214"/>
        <v>0</v>
      </c>
      <c r="AP185" s="468"/>
      <c r="AQ185" s="345" t="e">
        <f t="shared" si="190"/>
        <v>#DIV/0!</v>
      </c>
      <c r="AR185" s="345">
        <f t="shared" si="215"/>
        <v>0</v>
      </c>
      <c r="AS185" s="345" t="e">
        <f t="shared" si="191"/>
        <v>#DIV/0!</v>
      </c>
      <c r="AT185" s="345">
        <f t="shared" si="215"/>
        <v>0</v>
      </c>
      <c r="AU185" s="345" t="e">
        <f t="shared" si="192"/>
        <v>#DIV/0!</v>
      </c>
      <c r="AV185" s="345">
        <f t="shared" si="215"/>
        <v>0</v>
      </c>
      <c r="AW185" s="345" t="e">
        <f t="shared" si="193"/>
        <v>#DIV/0!</v>
      </c>
      <c r="AX185" s="345">
        <f t="shared" si="215"/>
        <v>0</v>
      </c>
      <c r="AY185" s="345" t="e">
        <f t="shared" si="194"/>
        <v>#DIV/0!</v>
      </c>
      <c r="AZ185" s="345">
        <f t="shared" si="216"/>
        <v>0</v>
      </c>
      <c r="BA185" s="345" t="e">
        <f t="shared" si="195"/>
        <v>#DIV/0!</v>
      </c>
      <c r="BB185" s="345">
        <f t="shared" si="217"/>
        <v>0</v>
      </c>
      <c r="BC185" s="345" t="e">
        <f t="shared" si="196"/>
        <v>#DIV/0!</v>
      </c>
      <c r="BD185" s="345">
        <f t="shared" si="218"/>
        <v>0</v>
      </c>
      <c r="BE185" s="345" t="e">
        <f t="shared" si="197"/>
        <v>#DIV/0!</v>
      </c>
      <c r="BF185" s="345">
        <f t="shared" si="219"/>
        <v>0</v>
      </c>
      <c r="BG185" s="345" t="e">
        <f t="shared" si="198"/>
        <v>#DIV/0!</v>
      </c>
      <c r="BH185" s="345">
        <f t="shared" si="220"/>
        <v>0</v>
      </c>
      <c r="BI185" s="345" t="e">
        <f t="shared" si="199"/>
        <v>#DIV/0!</v>
      </c>
      <c r="BJ185" s="345">
        <f t="shared" si="221"/>
        <v>0</v>
      </c>
      <c r="BK185" s="345" t="e">
        <f t="shared" si="200"/>
        <v>#DIV/0!</v>
      </c>
      <c r="BL185" s="345">
        <f t="shared" si="222"/>
        <v>0</v>
      </c>
      <c r="BM185" s="345" t="e">
        <f t="shared" si="201"/>
        <v>#DIV/0!</v>
      </c>
      <c r="BN185" s="345">
        <f t="shared" si="223"/>
        <v>0</v>
      </c>
      <c r="BO185" s="467"/>
    </row>
    <row r="186" spans="1:67">
      <c r="A186" s="471"/>
      <c r="B186" s="534" t="s">
        <v>143</v>
      </c>
      <c r="C186" s="180" t="s">
        <v>72</v>
      </c>
      <c r="D186" s="467"/>
      <c r="E186" s="467"/>
      <c r="F186" s="467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41">
        <v>0</v>
      </c>
      <c r="R186" s="341"/>
      <c r="S186" s="345">
        <f t="shared" si="206"/>
        <v>0</v>
      </c>
      <c r="T186" s="341"/>
      <c r="U186" s="345">
        <f t="shared" si="207"/>
        <v>0</v>
      </c>
      <c r="V186" s="341"/>
      <c r="W186" s="345">
        <f t="shared" si="208"/>
        <v>0</v>
      </c>
      <c r="X186" s="341"/>
      <c r="Y186" s="345">
        <f t="shared" si="209"/>
        <v>0</v>
      </c>
      <c r="Z186" s="341"/>
      <c r="AA186" s="345">
        <f t="shared" si="210"/>
        <v>0</v>
      </c>
      <c r="AB186" s="341"/>
      <c r="AC186" s="345">
        <f t="shared" si="211"/>
        <v>0</v>
      </c>
      <c r="AD186" s="341"/>
      <c r="AE186" s="345">
        <f t="shared" si="212"/>
        <v>0</v>
      </c>
      <c r="AF186" s="341"/>
      <c r="AG186" s="345">
        <f t="shared" si="212"/>
        <v>0</v>
      </c>
      <c r="AH186" s="341"/>
      <c r="AI186" s="345">
        <f t="shared" si="212"/>
        <v>0</v>
      </c>
      <c r="AJ186" s="341"/>
      <c r="AK186" s="345">
        <f t="shared" si="212"/>
        <v>0</v>
      </c>
      <c r="AL186" s="341"/>
      <c r="AM186" s="345">
        <f t="shared" si="213"/>
        <v>0</v>
      </c>
      <c r="AN186" s="341"/>
      <c r="AO186" s="345">
        <f t="shared" si="214"/>
        <v>0</v>
      </c>
      <c r="AP186" s="467"/>
      <c r="AQ186" s="345" t="e">
        <f t="shared" si="190"/>
        <v>#DIV/0!</v>
      </c>
      <c r="AR186" s="345" t="e">
        <f t="shared" si="215"/>
        <v>#DIV/0!</v>
      </c>
      <c r="AS186" s="345" t="e">
        <f t="shared" si="191"/>
        <v>#DIV/0!</v>
      </c>
      <c r="AT186" s="345" t="e">
        <f t="shared" si="215"/>
        <v>#DIV/0!</v>
      </c>
      <c r="AU186" s="345" t="e">
        <f t="shared" si="192"/>
        <v>#DIV/0!</v>
      </c>
      <c r="AV186" s="345" t="e">
        <f t="shared" si="215"/>
        <v>#DIV/0!</v>
      </c>
      <c r="AW186" s="345" t="e">
        <f t="shared" si="193"/>
        <v>#DIV/0!</v>
      </c>
      <c r="AX186" s="345" t="e">
        <f t="shared" si="215"/>
        <v>#DIV/0!</v>
      </c>
      <c r="AY186" s="345" t="e">
        <f t="shared" si="194"/>
        <v>#DIV/0!</v>
      </c>
      <c r="AZ186" s="345" t="e">
        <f t="shared" si="216"/>
        <v>#DIV/0!</v>
      </c>
      <c r="BA186" s="345" t="e">
        <f t="shared" si="195"/>
        <v>#DIV/0!</v>
      </c>
      <c r="BB186" s="345" t="e">
        <f t="shared" si="217"/>
        <v>#DIV/0!</v>
      </c>
      <c r="BC186" s="345" t="e">
        <f t="shared" si="196"/>
        <v>#DIV/0!</v>
      </c>
      <c r="BD186" s="345" t="e">
        <f t="shared" si="218"/>
        <v>#DIV/0!</v>
      </c>
      <c r="BE186" s="345" t="e">
        <f t="shared" si="197"/>
        <v>#DIV/0!</v>
      </c>
      <c r="BF186" s="345" t="e">
        <f t="shared" si="219"/>
        <v>#DIV/0!</v>
      </c>
      <c r="BG186" s="345" t="e">
        <f t="shared" si="198"/>
        <v>#DIV/0!</v>
      </c>
      <c r="BH186" s="345" t="e">
        <f t="shared" si="220"/>
        <v>#DIV/0!</v>
      </c>
      <c r="BI186" s="345" t="e">
        <f t="shared" si="199"/>
        <v>#DIV/0!</v>
      </c>
      <c r="BJ186" s="345" t="e">
        <f t="shared" si="221"/>
        <v>#DIV/0!</v>
      </c>
      <c r="BK186" s="345" t="e">
        <f t="shared" si="200"/>
        <v>#DIV/0!</v>
      </c>
      <c r="BL186" s="345" t="e">
        <f t="shared" si="222"/>
        <v>#DIV/0!</v>
      </c>
      <c r="BM186" s="345" t="e">
        <f t="shared" si="201"/>
        <v>#DIV/0!</v>
      </c>
      <c r="BN186" s="345" t="e">
        <f t="shared" si="223"/>
        <v>#DIV/0!</v>
      </c>
      <c r="BO186" s="467"/>
    </row>
    <row r="187" spans="1:67">
      <c r="A187" s="471"/>
      <c r="B187" s="534" t="s">
        <v>144</v>
      </c>
      <c r="C187" s="180" t="s">
        <v>72</v>
      </c>
      <c r="D187" s="467"/>
      <c r="E187" s="467"/>
      <c r="F187" s="467"/>
      <c r="G187" s="379"/>
      <c r="H187" s="379"/>
      <c r="I187" s="379"/>
      <c r="J187" s="379"/>
      <c r="K187" s="379"/>
      <c r="L187" s="379"/>
      <c r="M187" s="379"/>
      <c r="N187" s="379"/>
      <c r="O187" s="379"/>
      <c r="P187" s="379"/>
      <c r="Q187" s="341">
        <v>0</v>
      </c>
      <c r="R187" s="341"/>
      <c r="S187" s="345">
        <f t="shared" si="206"/>
        <v>0</v>
      </c>
      <c r="T187" s="341"/>
      <c r="U187" s="345">
        <f t="shared" si="207"/>
        <v>0</v>
      </c>
      <c r="V187" s="341"/>
      <c r="W187" s="345">
        <f t="shared" si="208"/>
        <v>0</v>
      </c>
      <c r="X187" s="341"/>
      <c r="Y187" s="345">
        <f t="shared" si="209"/>
        <v>0</v>
      </c>
      <c r="Z187" s="341"/>
      <c r="AA187" s="345">
        <f t="shared" si="210"/>
        <v>0</v>
      </c>
      <c r="AB187" s="341"/>
      <c r="AC187" s="345">
        <f t="shared" si="211"/>
        <v>0</v>
      </c>
      <c r="AD187" s="341"/>
      <c r="AE187" s="345">
        <f t="shared" si="212"/>
        <v>0</v>
      </c>
      <c r="AF187" s="341"/>
      <c r="AG187" s="345">
        <f t="shared" si="212"/>
        <v>0</v>
      </c>
      <c r="AH187" s="341"/>
      <c r="AI187" s="345">
        <f t="shared" si="212"/>
        <v>0</v>
      </c>
      <c r="AJ187" s="341"/>
      <c r="AK187" s="345">
        <f t="shared" si="212"/>
        <v>0</v>
      </c>
      <c r="AL187" s="341"/>
      <c r="AM187" s="345">
        <f t="shared" si="213"/>
        <v>0</v>
      </c>
      <c r="AN187" s="341"/>
      <c r="AO187" s="345">
        <f t="shared" si="214"/>
        <v>0</v>
      </c>
      <c r="AP187" s="467"/>
      <c r="AQ187" s="345" t="e">
        <f t="shared" si="190"/>
        <v>#DIV/0!</v>
      </c>
      <c r="AR187" s="345" t="e">
        <f t="shared" si="215"/>
        <v>#DIV/0!</v>
      </c>
      <c r="AS187" s="345" t="e">
        <f t="shared" si="191"/>
        <v>#DIV/0!</v>
      </c>
      <c r="AT187" s="345" t="e">
        <f t="shared" si="215"/>
        <v>#DIV/0!</v>
      </c>
      <c r="AU187" s="345" t="e">
        <f t="shared" si="192"/>
        <v>#DIV/0!</v>
      </c>
      <c r="AV187" s="345" t="e">
        <f t="shared" si="215"/>
        <v>#DIV/0!</v>
      </c>
      <c r="AW187" s="345" t="e">
        <f t="shared" si="193"/>
        <v>#DIV/0!</v>
      </c>
      <c r="AX187" s="345" t="e">
        <f t="shared" si="215"/>
        <v>#DIV/0!</v>
      </c>
      <c r="AY187" s="345" t="e">
        <f t="shared" si="194"/>
        <v>#DIV/0!</v>
      </c>
      <c r="AZ187" s="345" t="e">
        <f t="shared" si="216"/>
        <v>#DIV/0!</v>
      </c>
      <c r="BA187" s="345" t="e">
        <f t="shared" si="195"/>
        <v>#DIV/0!</v>
      </c>
      <c r="BB187" s="345" t="e">
        <f t="shared" si="217"/>
        <v>#DIV/0!</v>
      </c>
      <c r="BC187" s="345" t="e">
        <f t="shared" si="196"/>
        <v>#DIV/0!</v>
      </c>
      <c r="BD187" s="345" t="e">
        <f t="shared" si="218"/>
        <v>#DIV/0!</v>
      </c>
      <c r="BE187" s="345" t="e">
        <f t="shared" si="197"/>
        <v>#DIV/0!</v>
      </c>
      <c r="BF187" s="345" t="e">
        <f t="shared" si="219"/>
        <v>#DIV/0!</v>
      </c>
      <c r="BG187" s="345" t="e">
        <f t="shared" si="198"/>
        <v>#DIV/0!</v>
      </c>
      <c r="BH187" s="345" t="e">
        <f t="shared" si="220"/>
        <v>#DIV/0!</v>
      </c>
      <c r="BI187" s="345" t="e">
        <f t="shared" si="199"/>
        <v>#DIV/0!</v>
      </c>
      <c r="BJ187" s="345" t="e">
        <f t="shared" si="221"/>
        <v>#DIV/0!</v>
      </c>
      <c r="BK187" s="345" t="e">
        <f t="shared" si="200"/>
        <v>#DIV/0!</v>
      </c>
      <c r="BL187" s="345" t="e">
        <f t="shared" si="222"/>
        <v>#DIV/0!</v>
      </c>
      <c r="BM187" s="345" t="e">
        <f t="shared" si="201"/>
        <v>#DIV/0!</v>
      </c>
      <c r="BN187" s="345" t="e">
        <f t="shared" si="223"/>
        <v>#DIV/0!</v>
      </c>
      <c r="BO187" s="467"/>
    </row>
    <row r="188" spans="1:67">
      <c r="A188" s="471"/>
      <c r="B188" s="534" t="s">
        <v>86</v>
      </c>
      <c r="C188" s="180" t="s">
        <v>87</v>
      </c>
      <c r="D188" s="467"/>
      <c r="E188" s="467"/>
      <c r="F188" s="467"/>
      <c r="G188" s="379"/>
      <c r="H188" s="379"/>
      <c r="I188" s="379"/>
      <c r="J188" s="379"/>
      <c r="K188" s="379"/>
      <c r="L188" s="379"/>
      <c r="M188" s="379"/>
      <c r="N188" s="379"/>
      <c r="O188" s="379"/>
      <c r="P188" s="379"/>
      <c r="Q188" s="341">
        <v>16.64</v>
      </c>
      <c r="R188" s="341"/>
      <c r="S188" s="345">
        <f t="shared" si="206"/>
        <v>0</v>
      </c>
      <c r="T188" s="341"/>
      <c r="U188" s="345">
        <f t="shared" si="207"/>
        <v>0</v>
      </c>
      <c r="V188" s="341"/>
      <c r="W188" s="345">
        <f t="shared" si="208"/>
        <v>0</v>
      </c>
      <c r="X188" s="341"/>
      <c r="Y188" s="345">
        <f t="shared" si="209"/>
        <v>0</v>
      </c>
      <c r="Z188" s="341"/>
      <c r="AA188" s="345">
        <f t="shared" si="210"/>
        <v>0</v>
      </c>
      <c r="AB188" s="341"/>
      <c r="AC188" s="345">
        <f t="shared" si="211"/>
        <v>0</v>
      </c>
      <c r="AD188" s="341"/>
      <c r="AE188" s="345">
        <f t="shared" si="212"/>
        <v>0</v>
      </c>
      <c r="AF188" s="341"/>
      <c r="AG188" s="345">
        <f t="shared" si="212"/>
        <v>0</v>
      </c>
      <c r="AH188" s="341"/>
      <c r="AI188" s="345">
        <f t="shared" si="212"/>
        <v>0</v>
      </c>
      <c r="AJ188" s="341"/>
      <c r="AK188" s="345">
        <f t="shared" si="212"/>
        <v>0</v>
      </c>
      <c r="AL188" s="341"/>
      <c r="AM188" s="345">
        <f t="shared" si="213"/>
        <v>0</v>
      </c>
      <c r="AN188" s="341"/>
      <c r="AO188" s="345">
        <f t="shared" si="214"/>
        <v>0</v>
      </c>
      <c r="AP188" s="341"/>
      <c r="AQ188" s="345" t="e">
        <f t="shared" si="190"/>
        <v>#DIV/0!</v>
      </c>
      <c r="AR188" s="345">
        <f t="shared" si="215"/>
        <v>0</v>
      </c>
      <c r="AS188" s="345" t="e">
        <f t="shared" si="191"/>
        <v>#DIV/0!</v>
      </c>
      <c r="AT188" s="345">
        <f t="shared" si="215"/>
        <v>0</v>
      </c>
      <c r="AU188" s="345" t="e">
        <f t="shared" si="192"/>
        <v>#DIV/0!</v>
      </c>
      <c r="AV188" s="345">
        <f t="shared" si="215"/>
        <v>0</v>
      </c>
      <c r="AW188" s="345" t="e">
        <f t="shared" si="193"/>
        <v>#DIV/0!</v>
      </c>
      <c r="AX188" s="345">
        <f t="shared" si="215"/>
        <v>0</v>
      </c>
      <c r="AY188" s="345" t="e">
        <f t="shared" si="194"/>
        <v>#DIV/0!</v>
      </c>
      <c r="AZ188" s="345">
        <f t="shared" si="216"/>
        <v>0</v>
      </c>
      <c r="BA188" s="345" t="e">
        <f t="shared" si="195"/>
        <v>#DIV/0!</v>
      </c>
      <c r="BB188" s="345">
        <f t="shared" si="217"/>
        <v>0</v>
      </c>
      <c r="BC188" s="345" t="e">
        <f t="shared" si="196"/>
        <v>#DIV/0!</v>
      </c>
      <c r="BD188" s="345">
        <f t="shared" si="218"/>
        <v>0</v>
      </c>
      <c r="BE188" s="345" t="e">
        <f t="shared" si="197"/>
        <v>#DIV/0!</v>
      </c>
      <c r="BF188" s="345">
        <f t="shared" si="219"/>
        <v>0</v>
      </c>
      <c r="BG188" s="345" t="e">
        <f t="shared" si="198"/>
        <v>#DIV/0!</v>
      </c>
      <c r="BH188" s="345">
        <f t="shared" si="220"/>
        <v>0</v>
      </c>
      <c r="BI188" s="345" t="e">
        <f t="shared" si="199"/>
        <v>#DIV/0!</v>
      </c>
      <c r="BJ188" s="345">
        <f t="shared" si="221"/>
        <v>0</v>
      </c>
      <c r="BK188" s="345" t="e">
        <f t="shared" si="200"/>
        <v>#DIV/0!</v>
      </c>
      <c r="BL188" s="345">
        <f t="shared" si="222"/>
        <v>0</v>
      </c>
      <c r="BM188" s="345" t="e">
        <f t="shared" si="201"/>
        <v>#DIV/0!</v>
      </c>
      <c r="BN188" s="345">
        <f t="shared" si="223"/>
        <v>0</v>
      </c>
      <c r="BO188" s="467"/>
    </row>
    <row r="189" spans="1:67">
      <c r="A189" s="340" t="s">
        <v>872</v>
      </c>
      <c r="B189" s="340" t="str">
        <f>UPPER("Công nghiệp")</f>
        <v>CÔNG NGHIệP</v>
      </c>
      <c r="C189" s="379"/>
      <c r="D189" s="467"/>
      <c r="E189" s="467"/>
      <c r="F189" s="467"/>
      <c r="G189" s="379"/>
      <c r="H189" s="379"/>
      <c r="I189" s="379"/>
      <c r="J189" s="379"/>
      <c r="K189" s="379"/>
      <c r="L189" s="379"/>
      <c r="M189" s="379"/>
      <c r="N189" s="379"/>
      <c r="O189" s="379"/>
      <c r="P189" s="379"/>
      <c r="Q189" s="467"/>
      <c r="R189" s="341"/>
      <c r="S189" s="345" t="str">
        <f t="shared" si="206"/>
        <v xml:space="preserve"> </v>
      </c>
      <c r="T189" s="341"/>
      <c r="U189" s="345" t="str">
        <f t="shared" si="207"/>
        <v xml:space="preserve"> </v>
      </c>
      <c r="V189" s="341"/>
      <c r="W189" s="345" t="str">
        <f t="shared" si="208"/>
        <v xml:space="preserve"> </v>
      </c>
      <c r="X189" s="341"/>
      <c r="Y189" s="345" t="str">
        <f t="shared" si="209"/>
        <v xml:space="preserve"> </v>
      </c>
      <c r="Z189" s="341"/>
      <c r="AA189" s="345" t="str">
        <f t="shared" si="210"/>
        <v xml:space="preserve"> </v>
      </c>
      <c r="AB189" s="341"/>
      <c r="AC189" s="345" t="str">
        <f t="shared" si="211"/>
        <v xml:space="preserve"> </v>
      </c>
      <c r="AD189" s="341"/>
      <c r="AE189" s="345" t="str">
        <f t="shared" si="212"/>
        <v xml:space="preserve"> </v>
      </c>
      <c r="AF189" s="341"/>
      <c r="AG189" s="345" t="str">
        <f t="shared" si="212"/>
        <v xml:space="preserve"> </v>
      </c>
      <c r="AH189" s="341"/>
      <c r="AI189" s="345" t="str">
        <f t="shared" si="212"/>
        <v xml:space="preserve"> </v>
      </c>
      <c r="AJ189" s="341"/>
      <c r="AK189" s="345" t="str">
        <f t="shared" si="212"/>
        <v xml:space="preserve"> </v>
      </c>
      <c r="AL189" s="341"/>
      <c r="AM189" s="345" t="str">
        <f t="shared" si="213"/>
        <v xml:space="preserve"> </v>
      </c>
      <c r="AN189" s="341"/>
      <c r="AO189" s="345" t="str">
        <f t="shared" si="214"/>
        <v xml:space="preserve"> </v>
      </c>
      <c r="AP189" s="467"/>
      <c r="AQ189" s="345" t="str">
        <f t="shared" si="190"/>
        <v xml:space="preserve"> </v>
      </c>
      <c r="AR189" s="345" t="str">
        <f t="shared" si="215"/>
        <v xml:space="preserve"> </v>
      </c>
      <c r="AS189" s="345" t="str">
        <f t="shared" si="191"/>
        <v xml:space="preserve"> </v>
      </c>
      <c r="AT189" s="345" t="str">
        <f t="shared" si="215"/>
        <v xml:space="preserve"> </v>
      </c>
      <c r="AU189" s="345" t="str">
        <f t="shared" si="192"/>
        <v xml:space="preserve"> </v>
      </c>
      <c r="AV189" s="345" t="str">
        <f t="shared" si="215"/>
        <v xml:space="preserve"> </v>
      </c>
      <c r="AW189" s="345" t="str">
        <f t="shared" si="193"/>
        <v xml:space="preserve"> </v>
      </c>
      <c r="AX189" s="345" t="str">
        <f t="shared" si="215"/>
        <v xml:space="preserve"> </v>
      </c>
      <c r="AY189" s="345" t="str">
        <f t="shared" si="194"/>
        <v xml:space="preserve"> </v>
      </c>
      <c r="AZ189" s="345" t="str">
        <f t="shared" si="216"/>
        <v xml:space="preserve"> </v>
      </c>
      <c r="BA189" s="345" t="str">
        <f t="shared" si="195"/>
        <v xml:space="preserve"> </v>
      </c>
      <c r="BB189" s="345" t="str">
        <f t="shared" si="217"/>
        <v xml:space="preserve"> </v>
      </c>
      <c r="BC189" s="345" t="str">
        <f t="shared" si="196"/>
        <v xml:space="preserve"> </v>
      </c>
      <c r="BD189" s="345" t="str">
        <f t="shared" si="218"/>
        <v xml:space="preserve"> </v>
      </c>
      <c r="BE189" s="345" t="str">
        <f t="shared" si="197"/>
        <v xml:space="preserve"> </v>
      </c>
      <c r="BF189" s="345" t="str">
        <f t="shared" si="219"/>
        <v xml:space="preserve"> </v>
      </c>
      <c r="BG189" s="345" t="str">
        <f t="shared" si="198"/>
        <v xml:space="preserve"> </v>
      </c>
      <c r="BH189" s="345" t="str">
        <f t="shared" si="220"/>
        <v xml:space="preserve"> </v>
      </c>
      <c r="BI189" s="345" t="str">
        <f t="shared" si="199"/>
        <v xml:space="preserve"> </v>
      </c>
      <c r="BJ189" s="345" t="str">
        <f t="shared" si="221"/>
        <v xml:space="preserve"> </v>
      </c>
      <c r="BK189" s="345" t="str">
        <f t="shared" si="200"/>
        <v xml:space="preserve"> </v>
      </c>
      <c r="BL189" s="345" t="str">
        <f t="shared" si="222"/>
        <v xml:space="preserve"> </v>
      </c>
      <c r="BM189" s="345" t="str">
        <f t="shared" si="201"/>
        <v xml:space="preserve"> </v>
      </c>
      <c r="BN189" s="345" t="str">
        <f t="shared" si="223"/>
        <v xml:space="preserve"> </v>
      </c>
      <c r="BO189" s="467"/>
    </row>
    <row r="190" spans="1:67" ht="37.5">
      <c r="A190" s="466" t="s">
        <v>6</v>
      </c>
      <c r="B190" s="187" t="str">
        <f>UPPER("Giá trị sản xuất công nghiệp theo giá so sánh năm 2010")</f>
        <v>GIÁ TRị SảN XUấT CÔNG NGHIệP THEO GIÁ SO SÁNH NĂM 2010</v>
      </c>
      <c r="C190" s="466"/>
      <c r="D190" s="467"/>
      <c r="E190" s="467"/>
      <c r="F190" s="467"/>
      <c r="G190" s="379"/>
      <c r="H190" s="379"/>
      <c r="I190" s="379"/>
      <c r="J190" s="379"/>
      <c r="K190" s="379"/>
      <c r="L190" s="379"/>
      <c r="M190" s="379"/>
      <c r="N190" s="379"/>
      <c r="O190" s="379"/>
      <c r="P190" s="379"/>
      <c r="Q190" s="467"/>
      <c r="R190" s="341"/>
      <c r="S190" s="345" t="str">
        <f t="shared" si="206"/>
        <v xml:space="preserve"> </v>
      </c>
      <c r="T190" s="341"/>
      <c r="U190" s="345" t="str">
        <f t="shared" si="207"/>
        <v xml:space="preserve"> </v>
      </c>
      <c r="V190" s="341"/>
      <c r="W190" s="345" t="str">
        <f t="shared" si="208"/>
        <v xml:space="preserve"> </v>
      </c>
      <c r="X190" s="341"/>
      <c r="Y190" s="345" t="str">
        <f t="shared" si="209"/>
        <v xml:space="preserve"> </v>
      </c>
      <c r="Z190" s="341"/>
      <c r="AA190" s="345" t="str">
        <f t="shared" si="210"/>
        <v xml:space="preserve"> </v>
      </c>
      <c r="AB190" s="341"/>
      <c r="AC190" s="345" t="str">
        <f t="shared" si="211"/>
        <v xml:space="preserve"> </v>
      </c>
      <c r="AD190" s="341"/>
      <c r="AE190" s="345" t="str">
        <f t="shared" si="212"/>
        <v xml:space="preserve"> </v>
      </c>
      <c r="AF190" s="341"/>
      <c r="AG190" s="345" t="str">
        <f t="shared" si="212"/>
        <v xml:space="preserve"> </v>
      </c>
      <c r="AH190" s="341"/>
      <c r="AI190" s="345" t="str">
        <f t="shared" si="212"/>
        <v xml:space="preserve"> </v>
      </c>
      <c r="AJ190" s="341"/>
      <c r="AK190" s="345" t="str">
        <f t="shared" si="212"/>
        <v xml:space="preserve"> </v>
      </c>
      <c r="AL190" s="341"/>
      <c r="AM190" s="345" t="str">
        <f t="shared" si="213"/>
        <v xml:space="preserve"> </v>
      </c>
      <c r="AN190" s="341"/>
      <c r="AO190" s="345" t="str">
        <f t="shared" si="214"/>
        <v xml:space="preserve"> </v>
      </c>
      <c r="AP190" s="467"/>
      <c r="AQ190" s="345" t="str">
        <f t="shared" si="190"/>
        <v xml:space="preserve"> </v>
      </c>
      <c r="AR190" s="345" t="str">
        <f t="shared" si="215"/>
        <v xml:space="preserve"> </v>
      </c>
      <c r="AS190" s="345" t="str">
        <f t="shared" si="191"/>
        <v xml:space="preserve"> </v>
      </c>
      <c r="AT190" s="345" t="str">
        <f t="shared" si="215"/>
        <v xml:space="preserve"> </v>
      </c>
      <c r="AU190" s="345" t="str">
        <f t="shared" si="192"/>
        <v xml:space="preserve"> </v>
      </c>
      <c r="AV190" s="345" t="str">
        <f t="shared" si="215"/>
        <v xml:space="preserve"> </v>
      </c>
      <c r="AW190" s="345" t="str">
        <f t="shared" si="193"/>
        <v xml:space="preserve"> </v>
      </c>
      <c r="AX190" s="345" t="str">
        <f t="shared" si="215"/>
        <v xml:space="preserve"> </v>
      </c>
      <c r="AY190" s="345" t="str">
        <f t="shared" si="194"/>
        <v xml:space="preserve"> </v>
      </c>
      <c r="AZ190" s="345" t="str">
        <f t="shared" si="216"/>
        <v xml:space="preserve"> </v>
      </c>
      <c r="BA190" s="345" t="str">
        <f t="shared" si="195"/>
        <v xml:space="preserve"> </v>
      </c>
      <c r="BB190" s="345" t="str">
        <f t="shared" si="217"/>
        <v xml:space="preserve"> </v>
      </c>
      <c r="BC190" s="345" t="str">
        <f t="shared" si="196"/>
        <v xml:space="preserve"> </v>
      </c>
      <c r="BD190" s="345" t="str">
        <f t="shared" si="218"/>
        <v xml:space="preserve"> </v>
      </c>
      <c r="BE190" s="345" t="str">
        <f t="shared" si="197"/>
        <v xml:space="preserve"> </v>
      </c>
      <c r="BF190" s="345" t="str">
        <f t="shared" si="219"/>
        <v xml:space="preserve"> </v>
      </c>
      <c r="BG190" s="345" t="str">
        <f t="shared" si="198"/>
        <v xml:space="preserve"> </v>
      </c>
      <c r="BH190" s="345" t="str">
        <f t="shared" si="220"/>
        <v xml:space="preserve"> </v>
      </c>
      <c r="BI190" s="345" t="str">
        <f t="shared" si="199"/>
        <v xml:space="preserve"> </v>
      </c>
      <c r="BJ190" s="345" t="str">
        <f t="shared" si="221"/>
        <v xml:space="preserve"> </v>
      </c>
      <c r="BK190" s="345" t="str">
        <f t="shared" si="200"/>
        <v xml:space="preserve"> </v>
      </c>
      <c r="BL190" s="345" t="str">
        <f t="shared" si="222"/>
        <v xml:space="preserve"> </v>
      </c>
      <c r="BM190" s="345" t="str">
        <f t="shared" si="201"/>
        <v xml:space="preserve"> </v>
      </c>
      <c r="BN190" s="345" t="str">
        <f t="shared" si="223"/>
        <v xml:space="preserve"> </v>
      </c>
      <c r="BO190" s="467"/>
    </row>
    <row r="191" spans="1:67" s="456" customFormat="1">
      <c r="A191" s="187">
        <v>1</v>
      </c>
      <c r="B191" s="470" t="s">
        <v>686</v>
      </c>
      <c r="C191" s="187" t="str">
        <f>+C192</f>
        <v>Tỷ đồng</v>
      </c>
      <c r="D191" s="332"/>
      <c r="E191" s="332"/>
      <c r="F191" s="332"/>
      <c r="G191" s="511"/>
      <c r="H191" s="511"/>
      <c r="I191" s="511"/>
      <c r="J191" s="511"/>
      <c r="K191" s="511"/>
      <c r="L191" s="511"/>
      <c r="M191" s="511"/>
      <c r="N191" s="511"/>
      <c r="O191" s="511"/>
      <c r="P191" s="511"/>
      <c r="Q191" s="342">
        <v>896.7</v>
      </c>
      <c r="R191" s="342"/>
      <c r="S191" s="345">
        <f t="shared" si="206"/>
        <v>0</v>
      </c>
      <c r="T191" s="342"/>
      <c r="U191" s="345">
        <f t="shared" si="207"/>
        <v>0</v>
      </c>
      <c r="V191" s="342"/>
      <c r="W191" s="345">
        <f t="shared" si="208"/>
        <v>0</v>
      </c>
      <c r="X191" s="342"/>
      <c r="Y191" s="345">
        <f t="shared" si="209"/>
        <v>0</v>
      </c>
      <c r="Z191" s="342"/>
      <c r="AA191" s="345">
        <f t="shared" si="210"/>
        <v>0</v>
      </c>
      <c r="AB191" s="342"/>
      <c r="AC191" s="345">
        <f t="shared" si="211"/>
        <v>0</v>
      </c>
      <c r="AD191" s="342"/>
      <c r="AE191" s="345">
        <f t="shared" si="212"/>
        <v>0</v>
      </c>
      <c r="AF191" s="342"/>
      <c r="AG191" s="345">
        <f t="shared" si="212"/>
        <v>0</v>
      </c>
      <c r="AH191" s="342"/>
      <c r="AI191" s="345">
        <f t="shared" si="212"/>
        <v>0</v>
      </c>
      <c r="AJ191" s="342"/>
      <c r="AK191" s="345">
        <f t="shared" si="212"/>
        <v>0</v>
      </c>
      <c r="AL191" s="342"/>
      <c r="AM191" s="345">
        <f t="shared" si="213"/>
        <v>0</v>
      </c>
      <c r="AN191" s="342"/>
      <c r="AO191" s="345">
        <f t="shared" si="214"/>
        <v>0</v>
      </c>
      <c r="AP191" s="376"/>
      <c r="AQ191" s="345" t="e">
        <f t="shared" si="190"/>
        <v>#DIV/0!</v>
      </c>
      <c r="AR191" s="345">
        <f t="shared" si="215"/>
        <v>0</v>
      </c>
      <c r="AS191" s="345" t="e">
        <f t="shared" si="191"/>
        <v>#DIV/0!</v>
      </c>
      <c r="AT191" s="345">
        <f t="shared" si="215"/>
        <v>0</v>
      </c>
      <c r="AU191" s="345" t="e">
        <f t="shared" si="192"/>
        <v>#DIV/0!</v>
      </c>
      <c r="AV191" s="345">
        <f t="shared" si="215"/>
        <v>0</v>
      </c>
      <c r="AW191" s="345" t="e">
        <f t="shared" si="193"/>
        <v>#DIV/0!</v>
      </c>
      <c r="AX191" s="345">
        <f t="shared" si="215"/>
        <v>0</v>
      </c>
      <c r="AY191" s="345" t="e">
        <f t="shared" si="194"/>
        <v>#DIV/0!</v>
      </c>
      <c r="AZ191" s="345">
        <f t="shared" si="216"/>
        <v>0</v>
      </c>
      <c r="BA191" s="345" t="e">
        <f t="shared" si="195"/>
        <v>#DIV/0!</v>
      </c>
      <c r="BB191" s="345">
        <f t="shared" si="217"/>
        <v>0</v>
      </c>
      <c r="BC191" s="345" t="e">
        <f t="shared" si="196"/>
        <v>#DIV/0!</v>
      </c>
      <c r="BD191" s="345">
        <f t="shared" si="218"/>
        <v>0</v>
      </c>
      <c r="BE191" s="345" t="e">
        <f t="shared" si="197"/>
        <v>#DIV/0!</v>
      </c>
      <c r="BF191" s="345">
        <f t="shared" si="219"/>
        <v>0</v>
      </c>
      <c r="BG191" s="345" t="e">
        <f t="shared" si="198"/>
        <v>#DIV/0!</v>
      </c>
      <c r="BH191" s="345">
        <f t="shared" si="220"/>
        <v>0</v>
      </c>
      <c r="BI191" s="345" t="e">
        <f t="shared" si="199"/>
        <v>#DIV/0!</v>
      </c>
      <c r="BJ191" s="345">
        <f t="shared" si="221"/>
        <v>0</v>
      </c>
      <c r="BK191" s="345" t="e">
        <f t="shared" si="200"/>
        <v>#DIV/0!</v>
      </c>
      <c r="BL191" s="345">
        <f t="shared" si="222"/>
        <v>0</v>
      </c>
      <c r="BM191" s="345" t="e">
        <f t="shared" si="201"/>
        <v>#DIV/0!</v>
      </c>
      <c r="BN191" s="345">
        <f t="shared" si="223"/>
        <v>0</v>
      </c>
      <c r="BO191" s="455"/>
    </row>
    <row r="192" spans="1:67">
      <c r="A192" s="187"/>
      <c r="B192" s="335" t="s">
        <v>687</v>
      </c>
      <c r="C192" s="180" t="s">
        <v>917</v>
      </c>
      <c r="D192" s="467"/>
      <c r="E192" s="467"/>
      <c r="F192" s="467"/>
      <c r="G192" s="379"/>
      <c r="H192" s="379"/>
      <c r="I192" s="379"/>
      <c r="J192" s="379"/>
      <c r="K192" s="379"/>
      <c r="L192" s="379"/>
      <c r="M192" s="379"/>
      <c r="N192" s="379"/>
      <c r="O192" s="379"/>
      <c r="P192" s="379"/>
      <c r="Q192" s="341">
        <v>817.2</v>
      </c>
      <c r="R192" s="341"/>
      <c r="S192" s="345">
        <f t="shared" si="206"/>
        <v>0</v>
      </c>
      <c r="T192" s="341"/>
      <c r="U192" s="345">
        <f t="shared" si="207"/>
        <v>0</v>
      </c>
      <c r="V192" s="341"/>
      <c r="W192" s="345">
        <f t="shared" si="208"/>
        <v>0</v>
      </c>
      <c r="X192" s="341"/>
      <c r="Y192" s="345">
        <f t="shared" si="209"/>
        <v>0</v>
      </c>
      <c r="Z192" s="341"/>
      <c r="AA192" s="345">
        <f t="shared" si="210"/>
        <v>0</v>
      </c>
      <c r="AB192" s="341">
        <v>323.39999999999998</v>
      </c>
      <c r="AC192" s="345">
        <f t="shared" si="211"/>
        <v>323.39999999999998</v>
      </c>
      <c r="AD192" s="341"/>
      <c r="AE192" s="345">
        <f t="shared" si="212"/>
        <v>323.39999999999998</v>
      </c>
      <c r="AF192" s="341"/>
      <c r="AG192" s="345">
        <f t="shared" si="212"/>
        <v>323.39999999999998</v>
      </c>
      <c r="AH192" s="341"/>
      <c r="AI192" s="345">
        <f t="shared" si="212"/>
        <v>323.39999999999998</v>
      </c>
      <c r="AJ192" s="341"/>
      <c r="AK192" s="345">
        <f t="shared" si="212"/>
        <v>323.39999999999998</v>
      </c>
      <c r="AL192" s="341"/>
      <c r="AM192" s="345">
        <f t="shared" si="213"/>
        <v>323.39999999999998</v>
      </c>
      <c r="AN192" s="341"/>
      <c r="AO192" s="345">
        <f t="shared" si="214"/>
        <v>323.39999999999998</v>
      </c>
      <c r="AP192" s="474"/>
      <c r="AQ192" s="345" t="e">
        <f t="shared" si="190"/>
        <v>#DIV/0!</v>
      </c>
      <c r="AR192" s="345">
        <f t="shared" si="215"/>
        <v>0</v>
      </c>
      <c r="AS192" s="345" t="e">
        <f t="shared" si="191"/>
        <v>#DIV/0!</v>
      </c>
      <c r="AT192" s="345">
        <f t="shared" si="215"/>
        <v>0</v>
      </c>
      <c r="AU192" s="345" t="e">
        <f t="shared" si="192"/>
        <v>#DIV/0!</v>
      </c>
      <c r="AV192" s="345">
        <f t="shared" si="215"/>
        <v>0</v>
      </c>
      <c r="AW192" s="345" t="e">
        <f t="shared" si="193"/>
        <v>#DIV/0!</v>
      </c>
      <c r="AX192" s="345">
        <f t="shared" si="215"/>
        <v>0</v>
      </c>
      <c r="AY192" s="345" t="e">
        <f t="shared" si="194"/>
        <v>#DIV/0!</v>
      </c>
      <c r="AZ192" s="345">
        <f t="shared" si="216"/>
        <v>0</v>
      </c>
      <c r="BA192" s="345" t="e">
        <f t="shared" si="195"/>
        <v>#DIV/0!</v>
      </c>
      <c r="BB192" s="345">
        <f t="shared" si="217"/>
        <v>0.39574155653450804</v>
      </c>
      <c r="BC192" s="345" t="e">
        <f t="shared" si="196"/>
        <v>#DIV/0!</v>
      </c>
      <c r="BD192" s="345">
        <f t="shared" si="218"/>
        <v>0</v>
      </c>
      <c r="BE192" s="345" t="e">
        <f t="shared" si="197"/>
        <v>#DIV/0!</v>
      </c>
      <c r="BF192" s="345">
        <f t="shared" si="219"/>
        <v>0</v>
      </c>
      <c r="BG192" s="345" t="e">
        <f t="shared" si="198"/>
        <v>#DIV/0!</v>
      </c>
      <c r="BH192" s="345">
        <f t="shared" si="220"/>
        <v>0</v>
      </c>
      <c r="BI192" s="345" t="e">
        <f t="shared" si="199"/>
        <v>#DIV/0!</v>
      </c>
      <c r="BJ192" s="345">
        <f t="shared" si="221"/>
        <v>0</v>
      </c>
      <c r="BK192" s="345" t="e">
        <f t="shared" si="200"/>
        <v>#DIV/0!</v>
      </c>
      <c r="BL192" s="345">
        <f t="shared" si="222"/>
        <v>0</v>
      </c>
      <c r="BM192" s="345" t="e">
        <f t="shared" si="201"/>
        <v>#DIV/0!</v>
      </c>
      <c r="BN192" s="345">
        <f t="shared" si="223"/>
        <v>0</v>
      </c>
      <c r="BO192" s="467"/>
    </row>
    <row r="193" spans="1:69">
      <c r="A193" s="187"/>
      <c r="B193" s="335" t="s">
        <v>688</v>
      </c>
      <c r="C193" s="180" t="s">
        <v>917</v>
      </c>
      <c r="D193" s="468"/>
      <c r="E193" s="468"/>
      <c r="F193" s="468"/>
      <c r="G193" s="508"/>
      <c r="H193" s="508"/>
      <c r="I193" s="508"/>
      <c r="J193" s="508"/>
      <c r="K193" s="508"/>
      <c r="L193" s="508"/>
      <c r="M193" s="508"/>
      <c r="N193" s="508"/>
      <c r="O193" s="508"/>
      <c r="P193" s="508"/>
      <c r="Q193" s="341">
        <v>2.7</v>
      </c>
      <c r="R193" s="341"/>
      <c r="S193" s="345">
        <f t="shared" si="206"/>
        <v>0</v>
      </c>
      <c r="T193" s="341"/>
      <c r="U193" s="345">
        <f t="shared" si="207"/>
        <v>0</v>
      </c>
      <c r="V193" s="341"/>
      <c r="W193" s="345">
        <f t="shared" si="208"/>
        <v>0</v>
      </c>
      <c r="X193" s="341"/>
      <c r="Y193" s="345">
        <f t="shared" si="209"/>
        <v>0</v>
      </c>
      <c r="Z193" s="341"/>
      <c r="AA193" s="345">
        <f t="shared" si="210"/>
        <v>0</v>
      </c>
      <c r="AB193" s="341">
        <v>1.3</v>
      </c>
      <c r="AC193" s="345">
        <f t="shared" si="211"/>
        <v>1.3</v>
      </c>
      <c r="AD193" s="341"/>
      <c r="AE193" s="345">
        <f t="shared" si="212"/>
        <v>1.3</v>
      </c>
      <c r="AF193" s="341"/>
      <c r="AG193" s="345">
        <f t="shared" si="212"/>
        <v>1.3</v>
      </c>
      <c r="AH193" s="341"/>
      <c r="AI193" s="345">
        <f t="shared" si="212"/>
        <v>1.3</v>
      </c>
      <c r="AJ193" s="341"/>
      <c r="AK193" s="345">
        <f t="shared" si="212"/>
        <v>1.3</v>
      </c>
      <c r="AL193" s="341"/>
      <c r="AM193" s="345">
        <f t="shared" si="213"/>
        <v>1.3</v>
      </c>
      <c r="AN193" s="341"/>
      <c r="AO193" s="345">
        <f t="shared" si="214"/>
        <v>1.3</v>
      </c>
      <c r="AP193" s="468"/>
      <c r="AQ193" s="345" t="e">
        <f t="shared" si="190"/>
        <v>#DIV/0!</v>
      </c>
      <c r="AR193" s="345">
        <f t="shared" si="215"/>
        <v>0</v>
      </c>
      <c r="AS193" s="345" t="e">
        <f t="shared" si="191"/>
        <v>#DIV/0!</v>
      </c>
      <c r="AT193" s="345">
        <f t="shared" si="215"/>
        <v>0</v>
      </c>
      <c r="AU193" s="345" t="e">
        <f t="shared" si="192"/>
        <v>#DIV/0!</v>
      </c>
      <c r="AV193" s="345">
        <f t="shared" si="215"/>
        <v>0</v>
      </c>
      <c r="AW193" s="345" t="e">
        <f t="shared" si="193"/>
        <v>#DIV/0!</v>
      </c>
      <c r="AX193" s="345">
        <f t="shared" si="215"/>
        <v>0</v>
      </c>
      <c r="AY193" s="345" t="e">
        <f t="shared" si="194"/>
        <v>#DIV/0!</v>
      </c>
      <c r="AZ193" s="345">
        <f t="shared" si="216"/>
        <v>0</v>
      </c>
      <c r="BA193" s="345" t="e">
        <f t="shared" si="195"/>
        <v>#DIV/0!</v>
      </c>
      <c r="BB193" s="345">
        <f t="shared" si="217"/>
        <v>0.48148148148148145</v>
      </c>
      <c r="BC193" s="345" t="e">
        <f t="shared" si="196"/>
        <v>#DIV/0!</v>
      </c>
      <c r="BD193" s="345">
        <f t="shared" si="218"/>
        <v>0</v>
      </c>
      <c r="BE193" s="345" t="e">
        <f t="shared" si="197"/>
        <v>#DIV/0!</v>
      </c>
      <c r="BF193" s="345">
        <f t="shared" si="219"/>
        <v>0</v>
      </c>
      <c r="BG193" s="345" t="e">
        <f t="shared" si="198"/>
        <v>#DIV/0!</v>
      </c>
      <c r="BH193" s="345">
        <f t="shared" si="220"/>
        <v>0</v>
      </c>
      <c r="BI193" s="345" t="e">
        <f t="shared" si="199"/>
        <v>#DIV/0!</v>
      </c>
      <c r="BJ193" s="345">
        <f t="shared" si="221"/>
        <v>0</v>
      </c>
      <c r="BK193" s="345" t="e">
        <f t="shared" si="200"/>
        <v>#DIV/0!</v>
      </c>
      <c r="BL193" s="345">
        <f t="shared" si="222"/>
        <v>0</v>
      </c>
      <c r="BM193" s="345" t="e">
        <f t="shared" si="201"/>
        <v>#DIV/0!</v>
      </c>
      <c r="BN193" s="345">
        <f t="shared" si="223"/>
        <v>0</v>
      </c>
      <c r="BO193" s="467"/>
    </row>
    <row r="194" spans="1:69">
      <c r="A194" s="187"/>
      <c r="B194" s="335" t="s">
        <v>689</v>
      </c>
      <c r="C194" s="180" t="s">
        <v>917</v>
      </c>
      <c r="D194" s="468"/>
      <c r="E194" s="468"/>
      <c r="F194" s="468"/>
      <c r="G194" s="508"/>
      <c r="H194" s="508"/>
      <c r="I194" s="508"/>
      <c r="J194" s="508"/>
      <c r="K194" s="508"/>
      <c r="L194" s="508"/>
      <c r="M194" s="508"/>
      <c r="N194" s="508"/>
      <c r="O194" s="508"/>
      <c r="P194" s="508"/>
      <c r="Q194" s="341">
        <v>76.8</v>
      </c>
      <c r="R194" s="341"/>
      <c r="S194" s="345">
        <f t="shared" si="206"/>
        <v>0</v>
      </c>
      <c r="T194" s="341"/>
      <c r="U194" s="345">
        <f t="shared" si="207"/>
        <v>0</v>
      </c>
      <c r="V194" s="341"/>
      <c r="W194" s="345">
        <f t="shared" si="208"/>
        <v>0</v>
      </c>
      <c r="X194" s="341"/>
      <c r="Y194" s="345">
        <f t="shared" si="209"/>
        <v>0</v>
      </c>
      <c r="Z194" s="341"/>
      <c r="AA194" s="345">
        <f t="shared" si="210"/>
        <v>0</v>
      </c>
      <c r="AB194" s="341">
        <v>35</v>
      </c>
      <c r="AC194" s="345">
        <f t="shared" si="211"/>
        <v>35</v>
      </c>
      <c r="AD194" s="341"/>
      <c r="AE194" s="345">
        <f t="shared" si="212"/>
        <v>35</v>
      </c>
      <c r="AF194" s="341"/>
      <c r="AG194" s="345">
        <f t="shared" si="212"/>
        <v>35</v>
      </c>
      <c r="AH194" s="341"/>
      <c r="AI194" s="345">
        <f t="shared" si="212"/>
        <v>35</v>
      </c>
      <c r="AJ194" s="341"/>
      <c r="AK194" s="345">
        <f t="shared" si="212"/>
        <v>35</v>
      </c>
      <c r="AL194" s="341"/>
      <c r="AM194" s="345">
        <f t="shared" si="213"/>
        <v>35</v>
      </c>
      <c r="AN194" s="341"/>
      <c r="AO194" s="345">
        <f t="shared" si="214"/>
        <v>35</v>
      </c>
      <c r="AP194" s="474"/>
      <c r="AQ194" s="345" t="e">
        <f t="shared" si="190"/>
        <v>#DIV/0!</v>
      </c>
      <c r="AR194" s="345">
        <f t="shared" si="215"/>
        <v>0</v>
      </c>
      <c r="AS194" s="345" t="e">
        <f t="shared" si="191"/>
        <v>#DIV/0!</v>
      </c>
      <c r="AT194" s="345">
        <f t="shared" si="215"/>
        <v>0</v>
      </c>
      <c r="AU194" s="345" t="e">
        <f t="shared" si="192"/>
        <v>#DIV/0!</v>
      </c>
      <c r="AV194" s="345">
        <f t="shared" si="215"/>
        <v>0</v>
      </c>
      <c r="AW194" s="345" t="e">
        <f t="shared" si="193"/>
        <v>#DIV/0!</v>
      </c>
      <c r="AX194" s="345">
        <f t="shared" si="215"/>
        <v>0</v>
      </c>
      <c r="AY194" s="345" t="e">
        <f t="shared" si="194"/>
        <v>#DIV/0!</v>
      </c>
      <c r="AZ194" s="345">
        <f t="shared" si="216"/>
        <v>0</v>
      </c>
      <c r="BA194" s="345" t="e">
        <f t="shared" si="195"/>
        <v>#DIV/0!</v>
      </c>
      <c r="BB194" s="345">
        <f t="shared" si="217"/>
        <v>0.45572916666666669</v>
      </c>
      <c r="BC194" s="345" t="e">
        <f t="shared" si="196"/>
        <v>#DIV/0!</v>
      </c>
      <c r="BD194" s="345">
        <f t="shared" si="218"/>
        <v>0</v>
      </c>
      <c r="BE194" s="345" t="e">
        <f t="shared" si="197"/>
        <v>#DIV/0!</v>
      </c>
      <c r="BF194" s="345">
        <f t="shared" si="219"/>
        <v>0</v>
      </c>
      <c r="BG194" s="345" t="e">
        <f t="shared" si="198"/>
        <v>#DIV/0!</v>
      </c>
      <c r="BH194" s="345">
        <f t="shared" si="220"/>
        <v>0</v>
      </c>
      <c r="BI194" s="345" t="e">
        <f t="shared" si="199"/>
        <v>#DIV/0!</v>
      </c>
      <c r="BJ194" s="345">
        <f t="shared" si="221"/>
        <v>0</v>
      </c>
      <c r="BK194" s="345" t="e">
        <f t="shared" si="200"/>
        <v>#DIV/0!</v>
      </c>
      <c r="BL194" s="345">
        <f t="shared" si="222"/>
        <v>0</v>
      </c>
      <c r="BM194" s="345" t="e">
        <f t="shared" si="201"/>
        <v>#DIV/0!</v>
      </c>
      <c r="BN194" s="345">
        <f t="shared" si="223"/>
        <v>0</v>
      </c>
      <c r="BO194" s="467"/>
    </row>
    <row r="195" spans="1:69">
      <c r="A195" s="187"/>
      <c r="B195" s="335" t="s">
        <v>241</v>
      </c>
      <c r="C195" s="180" t="s">
        <v>917</v>
      </c>
      <c r="D195" s="468"/>
      <c r="E195" s="468"/>
      <c r="F195" s="468"/>
      <c r="G195" s="508"/>
      <c r="H195" s="508"/>
      <c r="I195" s="508"/>
      <c r="J195" s="508"/>
      <c r="K195" s="508"/>
      <c r="L195" s="508"/>
      <c r="M195" s="508"/>
      <c r="N195" s="508"/>
      <c r="O195" s="508"/>
      <c r="P195" s="508"/>
      <c r="Q195" s="341"/>
      <c r="R195" s="341"/>
      <c r="S195" s="345">
        <f t="shared" si="206"/>
        <v>0</v>
      </c>
      <c r="T195" s="341"/>
      <c r="U195" s="345">
        <f t="shared" si="207"/>
        <v>0</v>
      </c>
      <c r="V195" s="341"/>
      <c r="W195" s="345">
        <f t="shared" si="208"/>
        <v>0</v>
      </c>
      <c r="X195" s="341"/>
      <c r="Y195" s="345">
        <f t="shared" si="209"/>
        <v>0</v>
      </c>
      <c r="Z195" s="341"/>
      <c r="AA195" s="345">
        <f t="shared" si="210"/>
        <v>0</v>
      </c>
      <c r="AB195" s="341"/>
      <c r="AC195" s="345">
        <f t="shared" si="211"/>
        <v>0</v>
      </c>
      <c r="AD195" s="341"/>
      <c r="AE195" s="345">
        <f t="shared" si="212"/>
        <v>0</v>
      </c>
      <c r="AF195" s="341"/>
      <c r="AG195" s="345">
        <f t="shared" si="212"/>
        <v>0</v>
      </c>
      <c r="AH195" s="341"/>
      <c r="AI195" s="345">
        <f t="shared" si="212"/>
        <v>0</v>
      </c>
      <c r="AJ195" s="341"/>
      <c r="AK195" s="345">
        <f t="shared" si="212"/>
        <v>0</v>
      </c>
      <c r="AL195" s="341"/>
      <c r="AM195" s="345">
        <f t="shared" si="213"/>
        <v>0</v>
      </c>
      <c r="AN195" s="341"/>
      <c r="AO195" s="345">
        <f t="shared" si="214"/>
        <v>0</v>
      </c>
      <c r="AP195" s="474"/>
      <c r="AQ195" s="345" t="e">
        <f t="shared" si="190"/>
        <v>#DIV/0!</v>
      </c>
      <c r="AR195" s="345" t="e">
        <f t="shared" si="215"/>
        <v>#DIV/0!</v>
      </c>
      <c r="AS195" s="345" t="e">
        <f t="shared" si="191"/>
        <v>#DIV/0!</v>
      </c>
      <c r="AT195" s="345" t="e">
        <f t="shared" si="215"/>
        <v>#DIV/0!</v>
      </c>
      <c r="AU195" s="345" t="e">
        <f t="shared" si="192"/>
        <v>#DIV/0!</v>
      </c>
      <c r="AV195" s="345" t="e">
        <f t="shared" si="215"/>
        <v>#DIV/0!</v>
      </c>
      <c r="AW195" s="345" t="e">
        <f t="shared" si="193"/>
        <v>#DIV/0!</v>
      </c>
      <c r="AX195" s="345" t="e">
        <f t="shared" si="215"/>
        <v>#DIV/0!</v>
      </c>
      <c r="AY195" s="345" t="e">
        <f t="shared" si="194"/>
        <v>#DIV/0!</v>
      </c>
      <c r="AZ195" s="345" t="e">
        <f t="shared" si="216"/>
        <v>#DIV/0!</v>
      </c>
      <c r="BA195" s="345" t="e">
        <f t="shared" si="195"/>
        <v>#DIV/0!</v>
      </c>
      <c r="BB195" s="345" t="e">
        <f t="shared" si="217"/>
        <v>#DIV/0!</v>
      </c>
      <c r="BC195" s="345" t="e">
        <f t="shared" si="196"/>
        <v>#DIV/0!</v>
      </c>
      <c r="BD195" s="345" t="e">
        <f t="shared" si="218"/>
        <v>#DIV/0!</v>
      </c>
      <c r="BE195" s="345" t="e">
        <f t="shared" si="197"/>
        <v>#DIV/0!</v>
      </c>
      <c r="BF195" s="345" t="e">
        <f t="shared" si="219"/>
        <v>#DIV/0!</v>
      </c>
      <c r="BG195" s="345" t="e">
        <f t="shared" si="198"/>
        <v>#DIV/0!</v>
      </c>
      <c r="BH195" s="345" t="e">
        <f t="shared" si="220"/>
        <v>#DIV/0!</v>
      </c>
      <c r="BI195" s="345" t="e">
        <f t="shared" si="199"/>
        <v>#DIV/0!</v>
      </c>
      <c r="BJ195" s="345" t="e">
        <f t="shared" si="221"/>
        <v>#DIV/0!</v>
      </c>
      <c r="BK195" s="345" t="e">
        <f t="shared" si="200"/>
        <v>#DIV/0!</v>
      </c>
      <c r="BL195" s="345" t="e">
        <f t="shared" si="222"/>
        <v>#DIV/0!</v>
      </c>
      <c r="BM195" s="345" t="e">
        <f t="shared" si="201"/>
        <v>#DIV/0!</v>
      </c>
      <c r="BN195" s="345" t="e">
        <f t="shared" si="223"/>
        <v>#DIV/0!</v>
      </c>
      <c r="BO195" s="467"/>
    </row>
    <row r="196" spans="1:69">
      <c r="A196" s="187"/>
      <c r="B196" s="335" t="s">
        <v>582</v>
      </c>
      <c r="C196" s="180" t="s">
        <v>917</v>
      </c>
      <c r="D196" s="467"/>
      <c r="E196" s="467"/>
      <c r="F196" s="467"/>
      <c r="G196" s="379"/>
      <c r="H196" s="379"/>
      <c r="I196" s="379"/>
      <c r="J196" s="379"/>
      <c r="K196" s="379"/>
      <c r="L196" s="379"/>
      <c r="M196" s="379"/>
      <c r="N196" s="379"/>
      <c r="O196" s="379"/>
      <c r="P196" s="379"/>
      <c r="Q196" s="341"/>
      <c r="R196" s="341"/>
      <c r="S196" s="345">
        <f t="shared" si="206"/>
        <v>0</v>
      </c>
      <c r="T196" s="341"/>
      <c r="U196" s="345">
        <f t="shared" si="207"/>
        <v>0</v>
      </c>
      <c r="V196" s="341"/>
      <c r="W196" s="345">
        <f t="shared" si="208"/>
        <v>0</v>
      </c>
      <c r="X196" s="341"/>
      <c r="Y196" s="345">
        <f t="shared" si="209"/>
        <v>0</v>
      </c>
      <c r="Z196" s="341"/>
      <c r="AA196" s="345">
        <f t="shared" si="210"/>
        <v>0</v>
      </c>
      <c r="AB196" s="341"/>
      <c r="AC196" s="345">
        <f t="shared" si="211"/>
        <v>0</v>
      </c>
      <c r="AD196" s="341"/>
      <c r="AE196" s="345">
        <f t="shared" si="212"/>
        <v>0</v>
      </c>
      <c r="AF196" s="341"/>
      <c r="AG196" s="345">
        <f t="shared" si="212"/>
        <v>0</v>
      </c>
      <c r="AH196" s="341"/>
      <c r="AI196" s="345">
        <f t="shared" si="212"/>
        <v>0</v>
      </c>
      <c r="AJ196" s="341"/>
      <c r="AK196" s="345">
        <f t="shared" si="212"/>
        <v>0</v>
      </c>
      <c r="AL196" s="341"/>
      <c r="AM196" s="345">
        <f t="shared" si="213"/>
        <v>0</v>
      </c>
      <c r="AN196" s="341"/>
      <c r="AO196" s="345">
        <f t="shared" si="214"/>
        <v>0</v>
      </c>
      <c r="AP196" s="474"/>
      <c r="AQ196" s="345" t="e">
        <f t="shared" si="190"/>
        <v>#DIV/0!</v>
      </c>
      <c r="AR196" s="345" t="e">
        <f t="shared" si="215"/>
        <v>#DIV/0!</v>
      </c>
      <c r="AS196" s="345" t="e">
        <f t="shared" si="191"/>
        <v>#DIV/0!</v>
      </c>
      <c r="AT196" s="345" t="e">
        <f t="shared" si="215"/>
        <v>#DIV/0!</v>
      </c>
      <c r="AU196" s="345" t="e">
        <f t="shared" si="192"/>
        <v>#DIV/0!</v>
      </c>
      <c r="AV196" s="345" t="e">
        <f t="shared" si="215"/>
        <v>#DIV/0!</v>
      </c>
      <c r="AW196" s="345" t="e">
        <f t="shared" si="193"/>
        <v>#DIV/0!</v>
      </c>
      <c r="AX196" s="345" t="e">
        <f t="shared" si="215"/>
        <v>#DIV/0!</v>
      </c>
      <c r="AY196" s="345" t="e">
        <f t="shared" si="194"/>
        <v>#DIV/0!</v>
      </c>
      <c r="AZ196" s="345" t="e">
        <f t="shared" si="216"/>
        <v>#DIV/0!</v>
      </c>
      <c r="BA196" s="345" t="e">
        <f t="shared" si="195"/>
        <v>#DIV/0!</v>
      </c>
      <c r="BB196" s="345" t="e">
        <f t="shared" si="217"/>
        <v>#DIV/0!</v>
      </c>
      <c r="BC196" s="345" t="e">
        <f t="shared" si="196"/>
        <v>#DIV/0!</v>
      </c>
      <c r="BD196" s="345" t="e">
        <f t="shared" si="218"/>
        <v>#DIV/0!</v>
      </c>
      <c r="BE196" s="345" t="e">
        <f t="shared" si="197"/>
        <v>#DIV/0!</v>
      </c>
      <c r="BF196" s="345" t="e">
        <f t="shared" si="219"/>
        <v>#DIV/0!</v>
      </c>
      <c r="BG196" s="345" t="e">
        <f t="shared" si="198"/>
        <v>#DIV/0!</v>
      </c>
      <c r="BH196" s="345" t="e">
        <f t="shared" si="220"/>
        <v>#DIV/0!</v>
      </c>
      <c r="BI196" s="345" t="e">
        <f t="shared" si="199"/>
        <v>#DIV/0!</v>
      </c>
      <c r="BJ196" s="345" t="e">
        <f t="shared" si="221"/>
        <v>#DIV/0!</v>
      </c>
      <c r="BK196" s="345" t="e">
        <f t="shared" si="200"/>
        <v>#DIV/0!</v>
      </c>
      <c r="BL196" s="345" t="e">
        <f t="shared" si="222"/>
        <v>#DIV/0!</v>
      </c>
      <c r="BM196" s="345" t="e">
        <f t="shared" si="201"/>
        <v>#DIV/0!</v>
      </c>
      <c r="BN196" s="345" t="e">
        <f t="shared" si="223"/>
        <v>#DIV/0!</v>
      </c>
      <c r="BO196" s="467"/>
    </row>
    <row r="197" spans="1:69" s="456" customFormat="1">
      <c r="A197" s="466">
        <v>2</v>
      </c>
      <c r="B197" s="470" t="s">
        <v>242</v>
      </c>
      <c r="C197" s="466" t="str">
        <f>+C196</f>
        <v>Tỷ đồng</v>
      </c>
      <c r="D197" s="454"/>
      <c r="E197" s="454"/>
      <c r="F197" s="454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2">
        <v>896.7</v>
      </c>
      <c r="R197" s="342"/>
      <c r="S197" s="345">
        <f t="shared" si="206"/>
        <v>0</v>
      </c>
      <c r="T197" s="342"/>
      <c r="U197" s="345">
        <f t="shared" si="207"/>
        <v>0</v>
      </c>
      <c r="V197" s="342"/>
      <c r="W197" s="345">
        <f t="shared" si="208"/>
        <v>0</v>
      </c>
      <c r="X197" s="342"/>
      <c r="Y197" s="345">
        <f t="shared" si="209"/>
        <v>0</v>
      </c>
      <c r="Z197" s="342"/>
      <c r="AA197" s="345">
        <f t="shared" si="210"/>
        <v>0</v>
      </c>
      <c r="AB197" s="342"/>
      <c r="AC197" s="345">
        <f t="shared" si="211"/>
        <v>0</v>
      </c>
      <c r="AD197" s="342"/>
      <c r="AE197" s="345">
        <f t="shared" si="212"/>
        <v>0</v>
      </c>
      <c r="AF197" s="342"/>
      <c r="AG197" s="345">
        <f t="shared" si="212"/>
        <v>0</v>
      </c>
      <c r="AH197" s="342"/>
      <c r="AI197" s="345">
        <f t="shared" si="212"/>
        <v>0</v>
      </c>
      <c r="AJ197" s="342"/>
      <c r="AK197" s="345">
        <f t="shared" si="212"/>
        <v>0</v>
      </c>
      <c r="AL197" s="342"/>
      <c r="AM197" s="345">
        <f t="shared" si="213"/>
        <v>0</v>
      </c>
      <c r="AN197" s="342"/>
      <c r="AO197" s="345">
        <f t="shared" si="214"/>
        <v>0</v>
      </c>
      <c r="AP197" s="376"/>
      <c r="AQ197" s="345" t="e">
        <f t="shared" si="190"/>
        <v>#DIV/0!</v>
      </c>
      <c r="AR197" s="345">
        <f t="shared" si="215"/>
        <v>0</v>
      </c>
      <c r="AS197" s="345" t="e">
        <f t="shared" si="191"/>
        <v>#DIV/0!</v>
      </c>
      <c r="AT197" s="345">
        <f t="shared" si="215"/>
        <v>0</v>
      </c>
      <c r="AU197" s="345" t="e">
        <f t="shared" si="192"/>
        <v>#DIV/0!</v>
      </c>
      <c r="AV197" s="345">
        <f t="shared" si="215"/>
        <v>0</v>
      </c>
      <c r="AW197" s="345" t="e">
        <f t="shared" si="193"/>
        <v>#DIV/0!</v>
      </c>
      <c r="AX197" s="345">
        <f t="shared" si="215"/>
        <v>0</v>
      </c>
      <c r="AY197" s="345" t="e">
        <f t="shared" si="194"/>
        <v>#DIV/0!</v>
      </c>
      <c r="AZ197" s="345">
        <f t="shared" si="216"/>
        <v>0</v>
      </c>
      <c r="BA197" s="345" t="e">
        <f t="shared" si="195"/>
        <v>#DIV/0!</v>
      </c>
      <c r="BB197" s="345">
        <f t="shared" si="217"/>
        <v>0</v>
      </c>
      <c r="BC197" s="345" t="e">
        <f t="shared" si="196"/>
        <v>#DIV/0!</v>
      </c>
      <c r="BD197" s="345">
        <f t="shared" si="218"/>
        <v>0</v>
      </c>
      <c r="BE197" s="345" t="e">
        <f t="shared" si="197"/>
        <v>#DIV/0!</v>
      </c>
      <c r="BF197" s="345">
        <f t="shared" si="219"/>
        <v>0</v>
      </c>
      <c r="BG197" s="345" t="e">
        <f t="shared" si="198"/>
        <v>#DIV/0!</v>
      </c>
      <c r="BH197" s="345">
        <f t="shared" si="220"/>
        <v>0</v>
      </c>
      <c r="BI197" s="345" t="e">
        <f t="shared" si="199"/>
        <v>#DIV/0!</v>
      </c>
      <c r="BJ197" s="345">
        <f t="shared" si="221"/>
        <v>0</v>
      </c>
      <c r="BK197" s="345" t="e">
        <f t="shared" si="200"/>
        <v>#DIV/0!</v>
      </c>
      <c r="BL197" s="345">
        <f t="shared" si="222"/>
        <v>0</v>
      </c>
      <c r="BM197" s="345" t="e">
        <f t="shared" si="201"/>
        <v>#DIV/0!</v>
      </c>
      <c r="BN197" s="345">
        <f t="shared" si="223"/>
        <v>0</v>
      </c>
      <c r="BO197" s="455"/>
      <c r="BQ197" s="456">
        <v>252</v>
      </c>
    </row>
    <row r="198" spans="1:69">
      <c r="A198" s="471"/>
      <c r="B198" s="335" t="s">
        <v>244</v>
      </c>
      <c r="C198" s="471" t="str">
        <f>+C197</f>
        <v>Tỷ đồng</v>
      </c>
      <c r="D198" s="468"/>
      <c r="E198" s="468"/>
      <c r="F198" s="468"/>
      <c r="G198" s="508"/>
      <c r="H198" s="508"/>
      <c r="I198" s="508"/>
      <c r="J198" s="508"/>
      <c r="K198" s="508"/>
      <c r="L198" s="508"/>
      <c r="M198" s="508"/>
      <c r="N198" s="508"/>
      <c r="O198" s="508"/>
      <c r="P198" s="508"/>
      <c r="Q198" s="341">
        <v>31</v>
      </c>
      <c r="R198" s="604">
        <v>2.58</v>
      </c>
      <c r="S198" s="345">
        <f t="shared" si="206"/>
        <v>2.58</v>
      </c>
      <c r="T198" s="341"/>
      <c r="U198" s="345">
        <f t="shared" si="207"/>
        <v>2.58</v>
      </c>
      <c r="V198" s="341">
        <f>9.3-2.58</f>
        <v>6.7200000000000006</v>
      </c>
      <c r="W198" s="345">
        <f t="shared" si="208"/>
        <v>9.3000000000000007</v>
      </c>
      <c r="X198" s="341"/>
      <c r="Y198" s="345">
        <f t="shared" si="209"/>
        <v>9.3000000000000007</v>
      </c>
      <c r="Z198" s="341"/>
      <c r="AA198" s="345">
        <f t="shared" si="210"/>
        <v>9.3000000000000007</v>
      </c>
      <c r="AB198" s="341">
        <f>9-AA198</f>
        <v>-0.30000000000000071</v>
      </c>
      <c r="AC198" s="345">
        <f t="shared" si="211"/>
        <v>9</v>
      </c>
      <c r="AD198" s="341">
        <v>0.45</v>
      </c>
      <c r="AE198" s="345">
        <f t="shared" si="212"/>
        <v>9.4499999999999993</v>
      </c>
      <c r="AF198" s="341"/>
      <c r="AG198" s="345">
        <f t="shared" si="212"/>
        <v>9.4499999999999993</v>
      </c>
      <c r="AH198" s="341"/>
      <c r="AI198" s="345">
        <f t="shared" si="212"/>
        <v>9.4499999999999993</v>
      </c>
      <c r="AJ198" s="341"/>
      <c r="AK198" s="345">
        <f t="shared" si="212"/>
        <v>9.4499999999999993</v>
      </c>
      <c r="AL198" s="341"/>
      <c r="AM198" s="345">
        <f t="shared" si="213"/>
        <v>9.4499999999999993</v>
      </c>
      <c r="AN198" s="341"/>
      <c r="AO198" s="345">
        <f t="shared" si="214"/>
        <v>9.4499999999999993</v>
      </c>
      <c r="AP198" s="474">
        <f>+W198</f>
        <v>9.3000000000000007</v>
      </c>
      <c r="AQ198" s="345" t="e">
        <f t="shared" si="190"/>
        <v>#DIV/0!</v>
      </c>
      <c r="AR198" s="345">
        <f t="shared" si="215"/>
        <v>8.3225806451612899E-2</v>
      </c>
      <c r="AS198" s="345" t="e">
        <f t="shared" si="191"/>
        <v>#DIV/0!</v>
      </c>
      <c r="AT198" s="345">
        <f t="shared" si="215"/>
        <v>0</v>
      </c>
      <c r="AU198" s="345" t="e">
        <f t="shared" si="192"/>
        <v>#DIV/0!</v>
      </c>
      <c r="AV198" s="345">
        <f t="shared" si="215"/>
        <v>0.21677419354838712</v>
      </c>
      <c r="AW198" s="345" t="e">
        <f t="shared" si="193"/>
        <v>#DIV/0!</v>
      </c>
      <c r="AX198" s="345">
        <f t="shared" si="215"/>
        <v>0</v>
      </c>
      <c r="AY198" s="345" t="e">
        <f t="shared" si="194"/>
        <v>#DIV/0!</v>
      </c>
      <c r="AZ198" s="345">
        <f t="shared" si="216"/>
        <v>0</v>
      </c>
      <c r="BA198" s="345" t="e">
        <f t="shared" si="195"/>
        <v>#DIV/0!</v>
      </c>
      <c r="BB198" s="345">
        <f t="shared" si="217"/>
        <v>-9.6774193548387327E-3</v>
      </c>
      <c r="BC198" s="345" t="e">
        <f t="shared" si="196"/>
        <v>#DIV/0!</v>
      </c>
      <c r="BD198" s="345">
        <f t="shared" si="218"/>
        <v>1.4516129032258065E-2</v>
      </c>
      <c r="BE198" s="345" t="e">
        <f t="shared" si="197"/>
        <v>#DIV/0!</v>
      </c>
      <c r="BF198" s="345">
        <f t="shared" si="219"/>
        <v>0</v>
      </c>
      <c r="BG198" s="345" t="e">
        <f t="shared" si="198"/>
        <v>#DIV/0!</v>
      </c>
      <c r="BH198" s="345">
        <f t="shared" si="220"/>
        <v>0</v>
      </c>
      <c r="BI198" s="345" t="e">
        <f t="shared" si="199"/>
        <v>#DIV/0!</v>
      </c>
      <c r="BJ198" s="345">
        <f t="shared" si="221"/>
        <v>0</v>
      </c>
      <c r="BK198" s="345" t="e">
        <f t="shared" si="200"/>
        <v>#DIV/0!</v>
      </c>
      <c r="BL198" s="345">
        <f t="shared" si="222"/>
        <v>0</v>
      </c>
      <c r="BM198" s="345" t="e">
        <f t="shared" si="201"/>
        <v>#DIV/0!</v>
      </c>
      <c r="BN198" s="345">
        <f t="shared" si="223"/>
        <v>0</v>
      </c>
      <c r="BO198" s="467"/>
    </row>
    <row r="199" spans="1:69">
      <c r="A199" s="471"/>
      <c r="B199" s="335" t="s">
        <v>245</v>
      </c>
      <c r="C199" s="471" t="str">
        <f>+C198</f>
        <v>Tỷ đồng</v>
      </c>
      <c r="D199" s="468"/>
      <c r="E199" s="468"/>
      <c r="F199" s="468"/>
      <c r="G199" s="508"/>
      <c r="H199" s="508"/>
      <c r="I199" s="508"/>
      <c r="J199" s="508"/>
      <c r="K199" s="508"/>
      <c r="L199" s="508"/>
      <c r="M199" s="508"/>
      <c r="N199" s="508"/>
      <c r="O199" s="508"/>
      <c r="P199" s="508"/>
      <c r="Q199" s="341">
        <v>37.9</v>
      </c>
      <c r="R199" s="604">
        <v>0.35</v>
      </c>
      <c r="S199" s="345">
        <f t="shared" si="206"/>
        <v>0.35</v>
      </c>
      <c r="T199" s="341">
        <f>0.7-0.35</f>
        <v>0.35</v>
      </c>
      <c r="U199" s="345">
        <f t="shared" si="207"/>
        <v>0.7</v>
      </c>
      <c r="V199" s="341">
        <f>6.5-0.7</f>
        <v>5.8</v>
      </c>
      <c r="W199" s="345">
        <f t="shared" si="208"/>
        <v>6.5</v>
      </c>
      <c r="X199" s="341"/>
      <c r="Y199" s="345">
        <f t="shared" si="209"/>
        <v>6.5</v>
      </c>
      <c r="Z199" s="341"/>
      <c r="AA199" s="345">
        <f t="shared" si="210"/>
        <v>6.5</v>
      </c>
      <c r="AB199" s="341">
        <f>26-AA199</f>
        <v>19.5</v>
      </c>
      <c r="AC199" s="345">
        <f t="shared" si="211"/>
        <v>26</v>
      </c>
      <c r="AD199" s="341">
        <v>3.3</v>
      </c>
      <c r="AE199" s="345">
        <f t="shared" si="212"/>
        <v>29.3</v>
      </c>
      <c r="AF199" s="341"/>
      <c r="AG199" s="345">
        <f t="shared" si="212"/>
        <v>29.3</v>
      </c>
      <c r="AH199" s="341"/>
      <c r="AI199" s="345">
        <f t="shared" si="212"/>
        <v>29.3</v>
      </c>
      <c r="AJ199" s="341"/>
      <c r="AK199" s="345">
        <f t="shared" si="212"/>
        <v>29.3</v>
      </c>
      <c r="AL199" s="341"/>
      <c r="AM199" s="345">
        <f t="shared" si="213"/>
        <v>29.3</v>
      </c>
      <c r="AN199" s="341"/>
      <c r="AO199" s="345">
        <f t="shared" si="214"/>
        <v>29.3</v>
      </c>
      <c r="AP199" s="474">
        <f>+W199</f>
        <v>6.5</v>
      </c>
      <c r="AQ199" s="345" t="e">
        <f t="shared" si="190"/>
        <v>#DIV/0!</v>
      </c>
      <c r="AR199" s="345">
        <f t="shared" si="215"/>
        <v>9.2348284960422165E-3</v>
      </c>
      <c r="AS199" s="345" t="e">
        <f t="shared" si="191"/>
        <v>#DIV/0!</v>
      </c>
      <c r="AT199" s="345">
        <f t="shared" si="215"/>
        <v>9.2348284960422165E-3</v>
      </c>
      <c r="AU199" s="345" t="e">
        <f t="shared" si="192"/>
        <v>#DIV/0!</v>
      </c>
      <c r="AV199" s="345">
        <f t="shared" si="215"/>
        <v>0.15303430079155672</v>
      </c>
      <c r="AW199" s="345" t="e">
        <f t="shared" si="193"/>
        <v>#DIV/0!</v>
      </c>
      <c r="AX199" s="345">
        <f t="shared" si="215"/>
        <v>0</v>
      </c>
      <c r="AY199" s="345" t="e">
        <f t="shared" si="194"/>
        <v>#DIV/0!</v>
      </c>
      <c r="AZ199" s="345">
        <f t="shared" si="216"/>
        <v>0</v>
      </c>
      <c r="BA199" s="345" t="e">
        <f t="shared" si="195"/>
        <v>#DIV/0!</v>
      </c>
      <c r="BB199" s="345">
        <f t="shared" si="217"/>
        <v>0.51451187335092352</v>
      </c>
      <c r="BC199" s="345" t="e">
        <f t="shared" si="196"/>
        <v>#DIV/0!</v>
      </c>
      <c r="BD199" s="345">
        <f t="shared" si="218"/>
        <v>8.707124010554089E-2</v>
      </c>
      <c r="BE199" s="345" t="e">
        <f t="shared" si="197"/>
        <v>#DIV/0!</v>
      </c>
      <c r="BF199" s="345">
        <f t="shared" si="219"/>
        <v>0</v>
      </c>
      <c r="BG199" s="345" t="e">
        <f t="shared" si="198"/>
        <v>#DIV/0!</v>
      </c>
      <c r="BH199" s="345">
        <f t="shared" si="220"/>
        <v>0</v>
      </c>
      <c r="BI199" s="345" t="e">
        <f t="shared" si="199"/>
        <v>#DIV/0!</v>
      </c>
      <c r="BJ199" s="345">
        <f t="shared" si="221"/>
        <v>0</v>
      </c>
      <c r="BK199" s="345" t="e">
        <f t="shared" si="200"/>
        <v>#DIV/0!</v>
      </c>
      <c r="BL199" s="345">
        <f t="shared" si="222"/>
        <v>0</v>
      </c>
      <c r="BM199" s="345" t="e">
        <f t="shared" si="201"/>
        <v>#DIV/0!</v>
      </c>
      <c r="BN199" s="345">
        <f t="shared" si="223"/>
        <v>0</v>
      </c>
      <c r="BO199" s="467"/>
    </row>
    <row r="200" spans="1:69" ht="37.5">
      <c r="A200" s="471"/>
      <c r="B200" s="181" t="s">
        <v>690</v>
      </c>
      <c r="C200" s="471" t="str">
        <f>+C199</f>
        <v>Tỷ đồng</v>
      </c>
      <c r="D200" s="468"/>
      <c r="E200" s="468"/>
      <c r="F200" s="468"/>
      <c r="G200" s="508"/>
      <c r="H200" s="508"/>
      <c r="I200" s="508"/>
      <c r="J200" s="508"/>
      <c r="K200" s="508"/>
      <c r="L200" s="508"/>
      <c r="M200" s="508"/>
      <c r="N200" s="508"/>
      <c r="O200" s="508"/>
      <c r="P200" s="508"/>
      <c r="Q200" s="341">
        <v>817.2</v>
      </c>
      <c r="R200" s="341">
        <v>60.25</v>
      </c>
      <c r="S200" s="345">
        <f t="shared" si="206"/>
        <v>60.25</v>
      </c>
      <c r="T200" s="341">
        <f>77.1-60.25</f>
        <v>16.849999999999994</v>
      </c>
      <c r="U200" s="345">
        <f t="shared" si="207"/>
        <v>77.099999999999994</v>
      </c>
      <c r="V200" s="341">
        <f>234.4-77.1</f>
        <v>157.30000000000001</v>
      </c>
      <c r="W200" s="345">
        <f>IF(LEN($C200)=0," ",U200+V200)</f>
        <v>234.4</v>
      </c>
      <c r="X200" s="341"/>
      <c r="Y200" s="345">
        <f t="shared" si="209"/>
        <v>234.4</v>
      </c>
      <c r="Z200" s="341"/>
      <c r="AA200" s="345">
        <f t="shared" si="210"/>
        <v>234.4</v>
      </c>
      <c r="AB200" s="341">
        <f>323.4-AA200</f>
        <v>88.999999999999972</v>
      </c>
      <c r="AC200" s="345">
        <f t="shared" si="211"/>
        <v>323.39999999999998</v>
      </c>
      <c r="AD200" s="341">
        <v>0.35</v>
      </c>
      <c r="AE200" s="345">
        <f t="shared" si="212"/>
        <v>323.75</v>
      </c>
      <c r="AF200" s="341"/>
      <c r="AG200" s="345">
        <f t="shared" si="212"/>
        <v>323.75</v>
      </c>
      <c r="AH200" s="341"/>
      <c r="AI200" s="345">
        <f t="shared" si="212"/>
        <v>323.75</v>
      </c>
      <c r="AJ200" s="341"/>
      <c r="AK200" s="345">
        <f t="shared" si="212"/>
        <v>323.75</v>
      </c>
      <c r="AL200" s="341"/>
      <c r="AM200" s="345">
        <f t="shared" si="213"/>
        <v>323.75</v>
      </c>
      <c r="AN200" s="341"/>
      <c r="AO200" s="345">
        <f t="shared" si="214"/>
        <v>323.75</v>
      </c>
      <c r="AP200" s="474">
        <f>+W200</f>
        <v>234.4</v>
      </c>
      <c r="AQ200" s="345" t="e">
        <f t="shared" si="190"/>
        <v>#DIV/0!</v>
      </c>
      <c r="AR200" s="345">
        <f t="shared" si="215"/>
        <v>7.3727361722956436E-2</v>
      </c>
      <c r="AS200" s="345" t="e">
        <f t="shared" si="191"/>
        <v>#DIV/0!</v>
      </c>
      <c r="AT200" s="345">
        <f t="shared" si="215"/>
        <v>2.0619187469407725E-2</v>
      </c>
      <c r="AU200" s="345" t="e">
        <f t="shared" si="192"/>
        <v>#DIV/0!</v>
      </c>
      <c r="AV200" s="345">
        <f t="shared" si="215"/>
        <v>0.19248653940283897</v>
      </c>
      <c r="AW200" s="345" t="e">
        <f t="shared" si="193"/>
        <v>#DIV/0!</v>
      </c>
      <c r="AX200" s="345">
        <f t="shared" si="215"/>
        <v>0</v>
      </c>
      <c r="AY200" s="345" t="e">
        <f t="shared" si="194"/>
        <v>#DIV/0!</v>
      </c>
      <c r="AZ200" s="345">
        <f t="shared" si="216"/>
        <v>0</v>
      </c>
      <c r="BA200" s="345" t="e">
        <f t="shared" si="195"/>
        <v>#DIV/0!</v>
      </c>
      <c r="BB200" s="345">
        <f t="shared" si="217"/>
        <v>0.10890846793930491</v>
      </c>
      <c r="BC200" s="345" t="e">
        <f t="shared" si="196"/>
        <v>#DIV/0!</v>
      </c>
      <c r="BD200" s="345">
        <f t="shared" si="218"/>
        <v>4.2829172785119915E-4</v>
      </c>
      <c r="BE200" s="345" t="e">
        <f t="shared" si="197"/>
        <v>#DIV/0!</v>
      </c>
      <c r="BF200" s="345">
        <f t="shared" si="219"/>
        <v>0</v>
      </c>
      <c r="BG200" s="345" t="e">
        <f t="shared" si="198"/>
        <v>#DIV/0!</v>
      </c>
      <c r="BH200" s="345">
        <f t="shared" si="220"/>
        <v>0</v>
      </c>
      <c r="BI200" s="345" t="e">
        <f t="shared" si="199"/>
        <v>#DIV/0!</v>
      </c>
      <c r="BJ200" s="345">
        <f t="shared" si="221"/>
        <v>0</v>
      </c>
      <c r="BK200" s="345" t="e">
        <f t="shared" si="200"/>
        <v>#DIV/0!</v>
      </c>
      <c r="BL200" s="345">
        <f t="shared" si="222"/>
        <v>0</v>
      </c>
      <c r="BM200" s="345" t="e">
        <f t="shared" si="201"/>
        <v>#DIV/0!</v>
      </c>
      <c r="BN200" s="345">
        <f t="shared" si="223"/>
        <v>0</v>
      </c>
      <c r="BO200" s="467"/>
    </row>
    <row r="201" spans="1:69">
      <c r="A201" s="471"/>
      <c r="B201" s="181" t="s">
        <v>691</v>
      </c>
      <c r="C201" s="471" t="str">
        <f>+C200</f>
        <v>Tỷ đồng</v>
      </c>
      <c r="D201" s="468"/>
      <c r="E201" s="468"/>
      <c r="F201" s="468"/>
      <c r="G201" s="508"/>
      <c r="H201" s="508"/>
      <c r="I201" s="508"/>
      <c r="J201" s="508"/>
      <c r="K201" s="508"/>
      <c r="L201" s="508"/>
      <c r="M201" s="508"/>
      <c r="N201" s="508"/>
      <c r="O201" s="508"/>
      <c r="P201" s="508"/>
      <c r="Q201" s="341">
        <v>10.6</v>
      </c>
      <c r="R201" s="341">
        <v>0.6</v>
      </c>
      <c r="S201" s="345">
        <f t="shared" si="206"/>
        <v>0.6</v>
      </c>
      <c r="T201" s="341">
        <f>0.7-0.6</f>
        <v>9.9999999999999978E-2</v>
      </c>
      <c r="U201" s="345">
        <f t="shared" si="207"/>
        <v>0.7</v>
      </c>
      <c r="V201" s="341">
        <f>1.9-0.7</f>
        <v>1.2</v>
      </c>
      <c r="W201" s="345">
        <f t="shared" si="208"/>
        <v>1.9</v>
      </c>
      <c r="X201" s="341"/>
      <c r="Y201" s="345"/>
      <c r="Z201" s="341"/>
      <c r="AA201" s="345"/>
      <c r="AB201" s="341">
        <v>1.3</v>
      </c>
      <c r="AC201" s="345">
        <f t="shared" si="211"/>
        <v>1.3</v>
      </c>
      <c r="AD201" s="341"/>
      <c r="AE201" s="345">
        <f t="shared" si="212"/>
        <v>1.3</v>
      </c>
      <c r="AF201" s="341"/>
      <c r="AG201" s="345"/>
      <c r="AH201" s="341"/>
      <c r="AI201" s="345"/>
      <c r="AJ201" s="341"/>
      <c r="AK201" s="345"/>
      <c r="AL201" s="341"/>
      <c r="AM201" s="345"/>
      <c r="AN201" s="341"/>
      <c r="AO201" s="345"/>
      <c r="AP201" s="474">
        <f>+W201</f>
        <v>1.9</v>
      </c>
      <c r="AQ201" s="345" t="e">
        <f t="shared" si="190"/>
        <v>#DIV/0!</v>
      </c>
      <c r="AR201" s="345"/>
      <c r="AS201" s="345" t="e">
        <f t="shared" si="191"/>
        <v>#DIV/0!</v>
      </c>
      <c r="AT201" s="345"/>
      <c r="AU201" s="345" t="e">
        <f t="shared" si="192"/>
        <v>#DIV/0!</v>
      </c>
      <c r="AV201" s="345"/>
      <c r="AW201" s="345" t="e">
        <f t="shared" si="193"/>
        <v>#DIV/0!</v>
      </c>
      <c r="AX201" s="345"/>
      <c r="AY201" s="345" t="e">
        <f t="shared" si="194"/>
        <v>#DIV/0!</v>
      </c>
      <c r="AZ201" s="345"/>
      <c r="BA201" s="345" t="e">
        <f t="shared" si="195"/>
        <v>#DIV/0!</v>
      </c>
      <c r="BB201" s="345"/>
      <c r="BC201" s="345" t="e">
        <f t="shared" si="196"/>
        <v>#DIV/0!</v>
      </c>
      <c r="BD201" s="345"/>
      <c r="BE201" s="345" t="e">
        <f t="shared" si="197"/>
        <v>#DIV/0!</v>
      </c>
      <c r="BF201" s="345"/>
      <c r="BG201" s="345" t="e">
        <f t="shared" si="198"/>
        <v>#DIV/0!</v>
      </c>
      <c r="BH201" s="345"/>
      <c r="BI201" s="345" t="e">
        <f t="shared" si="199"/>
        <v>#DIV/0!</v>
      </c>
      <c r="BJ201" s="345"/>
      <c r="BK201" s="345" t="e">
        <f t="shared" si="200"/>
        <v>#DIV/0!</v>
      </c>
      <c r="BL201" s="345"/>
      <c r="BM201" s="345" t="e">
        <f t="shared" si="201"/>
        <v>#DIV/0!</v>
      </c>
      <c r="BN201" s="345"/>
      <c r="BO201" s="467"/>
    </row>
    <row r="202" spans="1:69">
      <c r="A202" s="466" t="s">
        <v>52</v>
      </c>
      <c r="B202" s="466" t="str">
        <f>UPPER("Sản phẩm chủ yếu")</f>
        <v>SảN PHẩM CHủ YếU</v>
      </c>
      <c r="C202" s="466"/>
      <c r="D202" s="467"/>
      <c r="E202" s="467"/>
      <c r="F202" s="467"/>
      <c r="G202" s="379"/>
      <c r="H202" s="379"/>
      <c r="I202" s="379"/>
      <c r="J202" s="379"/>
      <c r="K202" s="379"/>
      <c r="L202" s="379"/>
      <c r="M202" s="379"/>
      <c r="N202" s="379"/>
      <c r="O202" s="379"/>
      <c r="P202" s="379"/>
      <c r="Q202" s="341"/>
      <c r="R202" s="341"/>
      <c r="S202" s="345" t="str">
        <f t="shared" si="206"/>
        <v xml:space="preserve"> </v>
      </c>
      <c r="T202" s="341"/>
      <c r="U202" s="345" t="str">
        <f t="shared" si="207"/>
        <v xml:space="preserve"> </v>
      </c>
      <c r="V202" s="341"/>
      <c r="W202" s="345" t="str">
        <f t="shared" si="208"/>
        <v xml:space="preserve"> </v>
      </c>
      <c r="X202" s="341"/>
      <c r="Y202" s="345" t="str">
        <f t="shared" si="209"/>
        <v xml:space="preserve"> </v>
      </c>
      <c r="Z202" s="341"/>
      <c r="AA202" s="345" t="str">
        <f t="shared" si="210"/>
        <v xml:space="preserve"> </v>
      </c>
      <c r="AB202" s="341"/>
      <c r="AC202" s="345" t="str">
        <f t="shared" si="211"/>
        <v xml:space="preserve"> </v>
      </c>
      <c r="AD202" s="341"/>
      <c r="AE202" s="345" t="str">
        <f t="shared" si="212"/>
        <v xml:space="preserve"> </v>
      </c>
      <c r="AF202" s="341"/>
      <c r="AG202" s="345" t="str">
        <f t="shared" si="212"/>
        <v xml:space="preserve"> </v>
      </c>
      <c r="AH202" s="341"/>
      <c r="AI202" s="345" t="str">
        <f t="shared" si="212"/>
        <v xml:space="preserve"> </v>
      </c>
      <c r="AJ202" s="341"/>
      <c r="AK202" s="345" t="str">
        <f t="shared" si="212"/>
        <v xml:space="preserve"> </v>
      </c>
      <c r="AL202" s="341"/>
      <c r="AM202" s="345" t="str">
        <f t="shared" si="213"/>
        <v xml:space="preserve"> </v>
      </c>
      <c r="AN202" s="341"/>
      <c r="AO202" s="345" t="str">
        <f t="shared" si="214"/>
        <v xml:space="preserve"> </v>
      </c>
      <c r="AP202" s="467"/>
      <c r="AQ202" s="345" t="str">
        <f t="shared" si="190"/>
        <v xml:space="preserve"> </v>
      </c>
      <c r="AR202" s="345" t="str">
        <f t="shared" si="215"/>
        <v xml:space="preserve"> </v>
      </c>
      <c r="AS202" s="345" t="str">
        <f t="shared" si="191"/>
        <v xml:space="preserve"> </v>
      </c>
      <c r="AT202" s="345" t="str">
        <f t="shared" si="215"/>
        <v xml:space="preserve"> </v>
      </c>
      <c r="AU202" s="345" t="str">
        <f t="shared" si="192"/>
        <v xml:space="preserve"> </v>
      </c>
      <c r="AV202" s="345" t="str">
        <f t="shared" si="215"/>
        <v xml:space="preserve"> </v>
      </c>
      <c r="AW202" s="345" t="str">
        <f t="shared" si="193"/>
        <v xml:space="preserve"> </v>
      </c>
      <c r="AX202" s="345" t="str">
        <f t="shared" si="215"/>
        <v xml:space="preserve"> </v>
      </c>
      <c r="AY202" s="345" t="str">
        <f t="shared" si="194"/>
        <v xml:space="preserve"> </v>
      </c>
      <c r="AZ202" s="345" t="str">
        <f t="shared" si="216"/>
        <v xml:space="preserve"> </v>
      </c>
      <c r="BA202" s="345" t="str">
        <f t="shared" si="195"/>
        <v xml:space="preserve"> </v>
      </c>
      <c r="BB202" s="345" t="str">
        <f t="shared" si="217"/>
        <v xml:space="preserve"> </v>
      </c>
      <c r="BC202" s="345" t="str">
        <f t="shared" si="196"/>
        <v xml:space="preserve"> </v>
      </c>
      <c r="BD202" s="345" t="str">
        <f t="shared" si="218"/>
        <v xml:space="preserve"> </v>
      </c>
      <c r="BE202" s="345" t="str">
        <f t="shared" si="197"/>
        <v xml:space="preserve"> </v>
      </c>
      <c r="BF202" s="345" t="str">
        <f t="shared" si="219"/>
        <v xml:space="preserve"> </v>
      </c>
      <c r="BG202" s="345" t="str">
        <f t="shared" si="198"/>
        <v xml:space="preserve"> </v>
      </c>
      <c r="BH202" s="345" t="str">
        <f t="shared" si="220"/>
        <v xml:space="preserve"> </v>
      </c>
      <c r="BI202" s="345" t="str">
        <f t="shared" si="199"/>
        <v xml:space="preserve"> </v>
      </c>
      <c r="BJ202" s="345" t="str">
        <f t="shared" si="221"/>
        <v xml:space="preserve"> </v>
      </c>
      <c r="BK202" s="345" t="str">
        <f t="shared" si="200"/>
        <v xml:space="preserve"> </v>
      </c>
      <c r="BL202" s="345" t="str">
        <f t="shared" si="222"/>
        <v xml:space="preserve"> </v>
      </c>
      <c r="BM202" s="345" t="str">
        <f t="shared" si="201"/>
        <v xml:space="preserve"> </v>
      </c>
      <c r="BN202" s="345" t="str">
        <f t="shared" si="223"/>
        <v xml:space="preserve"> </v>
      </c>
      <c r="BO202" s="467"/>
    </row>
    <row r="203" spans="1:69" s="456" customFormat="1">
      <c r="A203" s="180"/>
      <c r="B203" s="411" t="s">
        <v>692</v>
      </c>
      <c r="C203" s="471" t="s">
        <v>253</v>
      </c>
      <c r="D203" s="468"/>
      <c r="E203" s="468"/>
      <c r="F203" s="468"/>
      <c r="G203" s="508"/>
      <c r="H203" s="508"/>
      <c r="I203" s="508"/>
      <c r="J203" s="508"/>
      <c r="K203" s="508"/>
      <c r="L203" s="508"/>
      <c r="M203" s="508"/>
      <c r="N203" s="508"/>
      <c r="O203" s="508"/>
      <c r="P203" s="508"/>
      <c r="Q203" s="468">
        <v>900000</v>
      </c>
      <c r="R203" s="341"/>
      <c r="S203" s="345">
        <f t="shared" si="206"/>
        <v>0</v>
      </c>
      <c r="T203" s="341"/>
      <c r="U203" s="345">
        <f t="shared" si="207"/>
        <v>0</v>
      </c>
      <c r="V203" s="341"/>
      <c r="W203" s="345">
        <f t="shared" si="208"/>
        <v>0</v>
      </c>
      <c r="X203" s="341"/>
      <c r="Y203" s="345">
        <f t="shared" si="209"/>
        <v>0</v>
      </c>
      <c r="Z203" s="341"/>
      <c r="AA203" s="345">
        <f t="shared" si="210"/>
        <v>0</v>
      </c>
      <c r="AB203" s="468">
        <v>370000</v>
      </c>
      <c r="AC203" s="339">
        <f t="shared" si="211"/>
        <v>370000</v>
      </c>
      <c r="AD203" s="468"/>
      <c r="AE203" s="339">
        <f t="shared" si="212"/>
        <v>370000</v>
      </c>
      <c r="AF203" s="341"/>
      <c r="AG203" s="345">
        <f t="shared" si="212"/>
        <v>370000</v>
      </c>
      <c r="AH203" s="341"/>
      <c r="AI203" s="345">
        <f t="shared" si="212"/>
        <v>370000</v>
      </c>
      <c r="AJ203" s="341"/>
      <c r="AK203" s="345">
        <f t="shared" si="212"/>
        <v>370000</v>
      </c>
      <c r="AL203" s="341"/>
      <c r="AM203" s="345">
        <f t="shared" si="213"/>
        <v>370000</v>
      </c>
      <c r="AN203" s="341"/>
      <c r="AO203" s="339">
        <f t="shared" si="214"/>
        <v>370000</v>
      </c>
      <c r="AP203" s="468"/>
      <c r="AQ203" s="345" t="e">
        <f t="shared" si="190"/>
        <v>#DIV/0!</v>
      </c>
      <c r="AR203" s="345">
        <f t="shared" si="215"/>
        <v>0</v>
      </c>
      <c r="AS203" s="345" t="e">
        <f t="shared" si="191"/>
        <v>#DIV/0!</v>
      </c>
      <c r="AT203" s="345">
        <f t="shared" si="215"/>
        <v>0</v>
      </c>
      <c r="AU203" s="345" t="e">
        <f t="shared" si="192"/>
        <v>#DIV/0!</v>
      </c>
      <c r="AV203" s="345">
        <f t="shared" si="215"/>
        <v>0</v>
      </c>
      <c r="AW203" s="345" t="e">
        <f t="shared" si="193"/>
        <v>#DIV/0!</v>
      </c>
      <c r="AX203" s="345">
        <f t="shared" si="215"/>
        <v>0</v>
      </c>
      <c r="AY203" s="345" t="e">
        <f t="shared" si="194"/>
        <v>#DIV/0!</v>
      </c>
      <c r="AZ203" s="345">
        <f t="shared" si="216"/>
        <v>0</v>
      </c>
      <c r="BA203" s="345" t="e">
        <f t="shared" si="195"/>
        <v>#DIV/0!</v>
      </c>
      <c r="BB203" s="345">
        <f t="shared" si="217"/>
        <v>0.41111111111111109</v>
      </c>
      <c r="BC203" s="345" t="e">
        <f t="shared" si="196"/>
        <v>#DIV/0!</v>
      </c>
      <c r="BD203" s="345">
        <f t="shared" si="218"/>
        <v>0</v>
      </c>
      <c r="BE203" s="345" t="e">
        <f t="shared" si="197"/>
        <v>#DIV/0!</v>
      </c>
      <c r="BF203" s="345">
        <f t="shared" si="219"/>
        <v>0</v>
      </c>
      <c r="BG203" s="345" t="e">
        <f t="shared" si="198"/>
        <v>#DIV/0!</v>
      </c>
      <c r="BH203" s="345">
        <f t="shared" si="220"/>
        <v>0</v>
      </c>
      <c r="BI203" s="345" t="e">
        <f t="shared" si="199"/>
        <v>#DIV/0!</v>
      </c>
      <c r="BJ203" s="345">
        <f t="shared" si="221"/>
        <v>0</v>
      </c>
      <c r="BK203" s="345" t="e">
        <f t="shared" si="200"/>
        <v>#DIV/0!</v>
      </c>
      <c r="BL203" s="345">
        <f t="shared" si="222"/>
        <v>0</v>
      </c>
      <c r="BM203" s="345" t="e">
        <f t="shared" si="201"/>
        <v>#DIV/0!</v>
      </c>
      <c r="BN203" s="345">
        <f t="shared" si="223"/>
        <v>0</v>
      </c>
      <c r="BO203" s="455"/>
    </row>
    <row r="204" spans="1:69">
      <c r="A204" s="180"/>
      <c r="B204" s="335" t="s">
        <v>693</v>
      </c>
      <c r="C204" s="471" t="s">
        <v>253</v>
      </c>
      <c r="D204" s="468"/>
      <c r="E204" s="468"/>
      <c r="F204" s="468"/>
      <c r="G204" s="508"/>
      <c r="H204" s="508"/>
      <c r="I204" s="508"/>
      <c r="J204" s="508"/>
      <c r="K204" s="508"/>
      <c r="L204" s="508"/>
      <c r="M204" s="508"/>
      <c r="N204" s="508"/>
      <c r="O204" s="508"/>
      <c r="P204" s="508"/>
      <c r="Q204" s="468">
        <v>900000</v>
      </c>
      <c r="R204" s="341"/>
      <c r="S204" s="345">
        <f t="shared" si="206"/>
        <v>0</v>
      </c>
      <c r="T204" s="341"/>
      <c r="U204" s="345">
        <f t="shared" si="207"/>
        <v>0</v>
      </c>
      <c r="V204" s="341"/>
      <c r="W204" s="345">
        <f t="shared" si="208"/>
        <v>0</v>
      </c>
      <c r="X204" s="341"/>
      <c r="Y204" s="345">
        <f t="shared" si="209"/>
        <v>0</v>
      </c>
      <c r="Z204" s="341"/>
      <c r="AA204" s="345">
        <f t="shared" si="210"/>
        <v>0</v>
      </c>
      <c r="AB204" s="468"/>
      <c r="AC204" s="339">
        <f t="shared" si="211"/>
        <v>0</v>
      </c>
      <c r="AD204" s="468"/>
      <c r="AE204" s="339">
        <f t="shared" si="212"/>
        <v>0</v>
      </c>
      <c r="AF204" s="341"/>
      <c r="AG204" s="345">
        <f t="shared" si="212"/>
        <v>0</v>
      </c>
      <c r="AH204" s="341"/>
      <c r="AI204" s="345">
        <f t="shared" si="212"/>
        <v>0</v>
      </c>
      <c r="AJ204" s="341"/>
      <c r="AK204" s="345">
        <f t="shared" si="212"/>
        <v>0</v>
      </c>
      <c r="AL204" s="341"/>
      <c r="AM204" s="345">
        <f t="shared" si="213"/>
        <v>0</v>
      </c>
      <c r="AN204" s="341"/>
      <c r="AO204" s="345">
        <f t="shared" si="214"/>
        <v>0</v>
      </c>
      <c r="AP204" s="468"/>
      <c r="AQ204" s="345" t="e">
        <f t="shared" ref="AQ204:AQ267" si="224">IF(LEN($C204)=0," ",R204/D204*100)</f>
        <v>#DIV/0!</v>
      </c>
      <c r="AR204" s="345">
        <f t="shared" si="215"/>
        <v>0</v>
      </c>
      <c r="AS204" s="345" t="e">
        <f t="shared" ref="AS204:AS267" si="225">IF(LEN($C204)=0," ",T204/E204*100)</f>
        <v>#DIV/0!</v>
      </c>
      <c r="AT204" s="345">
        <f t="shared" si="215"/>
        <v>0</v>
      </c>
      <c r="AU204" s="345" t="e">
        <f t="shared" ref="AU204:AU267" si="226">IF(LEN($C204)=0," ",V204/F204*100)</f>
        <v>#DIV/0!</v>
      </c>
      <c r="AV204" s="345">
        <f t="shared" si="215"/>
        <v>0</v>
      </c>
      <c r="AW204" s="345" t="e">
        <f t="shared" ref="AW204:AW267" si="227">IF(LEN($C204)=0," ",X204/G204*100)</f>
        <v>#DIV/0!</v>
      </c>
      <c r="AX204" s="345">
        <f t="shared" si="215"/>
        <v>0</v>
      </c>
      <c r="AY204" s="345" t="e">
        <f t="shared" ref="AY204:AY267" si="228">IF(LEN($C204)=0," ",Z204/H204*100)</f>
        <v>#DIV/0!</v>
      </c>
      <c r="AZ204" s="345">
        <f t="shared" si="216"/>
        <v>0</v>
      </c>
      <c r="BA204" s="345" t="e">
        <f t="shared" ref="BA204:BA267" si="229">IF(LEN($C204)=0," ",AB204/I204*100)</f>
        <v>#DIV/0!</v>
      </c>
      <c r="BB204" s="345">
        <f t="shared" si="217"/>
        <v>0</v>
      </c>
      <c r="BC204" s="345" t="e">
        <f t="shared" ref="BC204:BC267" si="230">IF(LEN($C204)=0," ",AD204/J204*100)</f>
        <v>#DIV/0!</v>
      </c>
      <c r="BD204" s="345">
        <f t="shared" si="218"/>
        <v>0</v>
      </c>
      <c r="BE204" s="345" t="e">
        <f t="shared" ref="BE204:BE267" si="231">IF(LEN($C204)=0," ",AF204/K204*100)</f>
        <v>#DIV/0!</v>
      </c>
      <c r="BF204" s="345">
        <f t="shared" si="219"/>
        <v>0</v>
      </c>
      <c r="BG204" s="345" t="e">
        <f t="shared" ref="BG204:BG267" si="232">IF(LEN($C204)=0," ",AH204/L204*100)</f>
        <v>#DIV/0!</v>
      </c>
      <c r="BH204" s="345">
        <f t="shared" si="220"/>
        <v>0</v>
      </c>
      <c r="BI204" s="345" t="e">
        <f t="shared" ref="BI204:BI267" si="233">IF(LEN($C204)=0," ",AJ204/M204*100)</f>
        <v>#DIV/0!</v>
      </c>
      <c r="BJ204" s="345">
        <f t="shared" si="221"/>
        <v>0</v>
      </c>
      <c r="BK204" s="345" t="e">
        <f t="shared" ref="BK204:BK267" si="234">IF(LEN($C204)=0," ",AL204/N204*100)</f>
        <v>#DIV/0!</v>
      </c>
      <c r="BL204" s="345">
        <f t="shared" si="222"/>
        <v>0</v>
      </c>
      <c r="BM204" s="345" t="e">
        <f t="shared" ref="BM204:BM267" si="235">IF(LEN($C204)=0," ",AN204/O204*100)</f>
        <v>#DIV/0!</v>
      </c>
      <c r="BN204" s="345">
        <f t="shared" si="223"/>
        <v>0</v>
      </c>
      <c r="BO204" s="467"/>
    </row>
    <row r="205" spans="1:69">
      <c r="A205" s="180"/>
      <c r="B205" s="335" t="s">
        <v>694</v>
      </c>
      <c r="C205" s="471" t="s">
        <v>253</v>
      </c>
      <c r="D205" s="467"/>
      <c r="E205" s="467"/>
      <c r="F205" s="467"/>
      <c r="G205" s="379"/>
      <c r="H205" s="379"/>
      <c r="I205" s="379"/>
      <c r="J205" s="379"/>
      <c r="K205" s="379"/>
      <c r="L205" s="379"/>
      <c r="M205" s="379"/>
      <c r="N205" s="379"/>
      <c r="O205" s="379"/>
      <c r="P205" s="379"/>
      <c r="Q205" s="341"/>
      <c r="R205" s="341"/>
      <c r="S205" s="345">
        <f t="shared" si="206"/>
        <v>0</v>
      </c>
      <c r="T205" s="341"/>
      <c r="U205" s="345">
        <f t="shared" si="207"/>
        <v>0</v>
      </c>
      <c r="V205" s="341"/>
      <c r="W205" s="345">
        <f t="shared" si="208"/>
        <v>0</v>
      </c>
      <c r="X205" s="341"/>
      <c r="Y205" s="345">
        <f t="shared" si="209"/>
        <v>0</v>
      </c>
      <c r="Z205" s="341"/>
      <c r="AA205" s="345">
        <f t="shared" si="210"/>
        <v>0</v>
      </c>
      <c r="AB205" s="468"/>
      <c r="AC205" s="339">
        <f t="shared" si="211"/>
        <v>0</v>
      </c>
      <c r="AD205" s="468"/>
      <c r="AE205" s="339">
        <f t="shared" si="212"/>
        <v>0</v>
      </c>
      <c r="AF205" s="341"/>
      <c r="AG205" s="345">
        <f t="shared" si="212"/>
        <v>0</v>
      </c>
      <c r="AH205" s="341"/>
      <c r="AI205" s="345">
        <f t="shared" si="212"/>
        <v>0</v>
      </c>
      <c r="AJ205" s="341"/>
      <c r="AK205" s="345">
        <f t="shared" si="212"/>
        <v>0</v>
      </c>
      <c r="AL205" s="341"/>
      <c r="AM205" s="345">
        <f t="shared" si="213"/>
        <v>0</v>
      </c>
      <c r="AN205" s="341"/>
      <c r="AO205" s="345">
        <f t="shared" si="214"/>
        <v>0</v>
      </c>
      <c r="AP205" s="467"/>
      <c r="AQ205" s="345" t="e">
        <f t="shared" si="224"/>
        <v>#DIV/0!</v>
      </c>
      <c r="AR205" s="345" t="e">
        <f t="shared" si="215"/>
        <v>#DIV/0!</v>
      </c>
      <c r="AS205" s="345" t="e">
        <f t="shared" si="225"/>
        <v>#DIV/0!</v>
      </c>
      <c r="AT205" s="345" t="e">
        <f t="shared" si="215"/>
        <v>#DIV/0!</v>
      </c>
      <c r="AU205" s="345" t="e">
        <f t="shared" si="226"/>
        <v>#DIV/0!</v>
      </c>
      <c r="AV205" s="345" t="e">
        <f t="shared" si="215"/>
        <v>#DIV/0!</v>
      </c>
      <c r="AW205" s="345" t="e">
        <f t="shared" si="227"/>
        <v>#DIV/0!</v>
      </c>
      <c r="AX205" s="345" t="e">
        <f t="shared" si="215"/>
        <v>#DIV/0!</v>
      </c>
      <c r="AY205" s="345" t="e">
        <f t="shared" si="228"/>
        <v>#DIV/0!</v>
      </c>
      <c r="AZ205" s="345" t="e">
        <f t="shared" si="216"/>
        <v>#DIV/0!</v>
      </c>
      <c r="BA205" s="345" t="e">
        <f t="shared" si="229"/>
        <v>#DIV/0!</v>
      </c>
      <c r="BB205" s="345" t="e">
        <f t="shared" si="217"/>
        <v>#DIV/0!</v>
      </c>
      <c r="BC205" s="345" t="e">
        <f t="shared" si="230"/>
        <v>#DIV/0!</v>
      </c>
      <c r="BD205" s="345" t="e">
        <f t="shared" si="218"/>
        <v>#DIV/0!</v>
      </c>
      <c r="BE205" s="345" t="e">
        <f t="shared" si="231"/>
        <v>#DIV/0!</v>
      </c>
      <c r="BF205" s="345" t="e">
        <f t="shared" si="219"/>
        <v>#DIV/0!</v>
      </c>
      <c r="BG205" s="345" t="e">
        <f t="shared" si="232"/>
        <v>#DIV/0!</v>
      </c>
      <c r="BH205" s="345" t="e">
        <f t="shared" si="220"/>
        <v>#DIV/0!</v>
      </c>
      <c r="BI205" s="345" t="e">
        <f t="shared" si="233"/>
        <v>#DIV/0!</v>
      </c>
      <c r="BJ205" s="345" t="e">
        <f t="shared" si="221"/>
        <v>#DIV/0!</v>
      </c>
      <c r="BK205" s="345" t="e">
        <f t="shared" si="234"/>
        <v>#DIV/0!</v>
      </c>
      <c r="BL205" s="345" t="e">
        <f t="shared" si="222"/>
        <v>#DIV/0!</v>
      </c>
      <c r="BM205" s="345" t="e">
        <f t="shared" si="235"/>
        <v>#DIV/0!</v>
      </c>
      <c r="BN205" s="345" t="e">
        <f t="shared" si="223"/>
        <v>#DIV/0!</v>
      </c>
      <c r="BO205" s="467"/>
    </row>
    <row r="206" spans="1:69">
      <c r="A206" s="180"/>
      <c r="B206" s="411" t="s">
        <v>695</v>
      </c>
      <c r="C206" s="471" t="s">
        <v>257</v>
      </c>
      <c r="D206" s="467"/>
      <c r="E206" s="467"/>
      <c r="F206" s="467"/>
      <c r="G206" s="379"/>
      <c r="H206" s="379"/>
      <c r="I206" s="379"/>
      <c r="J206" s="379"/>
      <c r="K206" s="379"/>
      <c r="L206" s="379"/>
      <c r="M206" s="379"/>
      <c r="N206" s="379"/>
      <c r="O206" s="379"/>
      <c r="P206" s="379"/>
      <c r="Q206" s="468">
        <v>120000</v>
      </c>
      <c r="R206" s="341"/>
      <c r="S206" s="345">
        <f t="shared" si="206"/>
        <v>0</v>
      </c>
      <c r="T206" s="341"/>
      <c r="U206" s="345">
        <f t="shared" si="207"/>
        <v>0</v>
      </c>
      <c r="V206" s="341"/>
      <c r="W206" s="345">
        <f t="shared" si="208"/>
        <v>0</v>
      </c>
      <c r="X206" s="341"/>
      <c r="Y206" s="345">
        <f t="shared" si="209"/>
        <v>0</v>
      </c>
      <c r="Z206" s="341"/>
      <c r="AA206" s="345">
        <f t="shared" si="210"/>
        <v>0</v>
      </c>
      <c r="AB206" s="468">
        <v>60000</v>
      </c>
      <c r="AC206" s="339">
        <f t="shared" si="211"/>
        <v>60000</v>
      </c>
      <c r="AD206" s="468"/>
      <c r="AE206" s="339">
        <f t="shared" si="212"/>
        <v>60000</v>
      </c>
      <c r="AF206" s="341"/>
      <c r="AG206" s="345">
        <f t="shared" si="212"/>
        <v>60000</v>
      </c>
      <c r="AH206" s="341"/>
      <c r="AI206" s="345">
        <f t="shared" si="212"/>
        <v>60000</v>
      </c>
      <c r="AJ206" s="341"/>
      <c r="AK206" s="345">
        <f t="shared" si="212"/>
        <v>60000</v>
      </c>
      <c r="AL206" s="341"/>
      <c r="AM206" s="345">
        <f t="shared" si="213"/>
        <v>60000</v>
      </c>
      <c r="AN206" s="341"/>
      <c r="AO206" s="345">
        <f t="shared" si="214"/>
        <v>60000</v>
      </c>
      <c r="AP206" s="380"/>
      <c r="AQ206" s="345" t="e">
        <f t="shared" si="224"/>
        <v>#DIV/0!</v>
      </c>
      <c r="AR206" s="345">
        <f t="shared" si="215"/>
        <v>0</v>
      </c>
      <c r="AS206" s="345" t="e">
        <f t="shared" si="225"/>
        <v>#DIV/0!</v>
      </c>
      <c r="AT206" s="345">
        <f t="shared" si="215"/>
        <v>0</v>
      </c>
      <c r="AU206" s="345" t="e">
        <f t="shared" si="226"/>
        <v>#DIV/0!</v>
      </c>
      <c r="AV206" s="345">
        <f t="shared" si="215"/>
        <v>0</v>
      </c>
      <c r="AW206" s="345" t="e">
        <f t="shared" si="227"/>
        <v>#DIV/0!</v>
      </c>
      <c r="AX206" s="345">
        <f t="shared" si="215"/>
        <v>0</v>
      </c>
      <c r="AY206" s="345" t="e">
        <f t="shared" si="228"/>
        <v>#DIV/0!</v>
      </c>
      <c r="AZ206" s="345">
        <f t="shared" si="216"/>
        <v>0</v>
      </c>
      <c r="BA206" s="345" t="e">
        <f t="shared" si="229"/>
        <v>#DIV/0!</v>
      </c>
      <c r="BB206" s="345">
        <f t="shared" si="217"/>
        <v>0.5</v>
      </c>
      <c r="BC206" s="345" t="e">
        <f t="shared" si="230"/>
        <v>#DIV/0!</v>
      </c>
      <c r="BD206" s="345">
        <f t="shared" si="218"/>
        <v>0</v>
      </c>
      <c r="BE206" s="345" t="e">
        <f t="shared" si="231"/>
        <v>#DIV/0!</v>
      </c>
      <c r="BF206" s="345">
        <f t="shared" si="219"/>
        <v>0</v>
      </c>
      <c r="BG206" s="345" t="e">
        <f t="shared" si="232"/>
        <v>#DIV/0!</v>
      </c>
      <c r="BH206" s="345">
        <f t="shared" si="220"/>
        <v>0</v>
      </c>
      <c r="BI206" s="345" t="e">
        <f t="shared" si="233"/>
        <v>#DIV/0!</v>
      </c>
      <c r="BJ206" s="345">
        <f t="shared" si="221"/>
        <v>0</v>
      </c>
      <c r="BK206" s="345" t="e">
        <f t="shared" si="234"/>
        <v>#DIV/0!</v>
      </c>
      <c r="BL206" s="345">
        <f t="shared" si="222"/>
        <v>0</v>
      </c>
      <c r="BM206" s="345" t="e">
        <f t="shared" si="235"/>
        <v>#DIV/0!</v>
      </c>
      <c r="BN206" s="345">
        <f t="shared" si="223"/>
        <v>0</v>
      </c>
      <c r="BO206" s="467"/>
    </row>
    <row r="207" spans="1:69">
      <c r="A207" s="180"/>
      <c r="B207" s="411" t="s">
        <v>698</v>
      </c>
      <c r="C207" s="471" t="s">
        <v>959</v>
      </c>
      <c r="D207" s="467"/>
      <c r="E207" s="467"/>
      <c r="F207" s="467"/>
      <c r="G207" s="379"/>
      <c r="H207" s="379"/>
      <c r="I207" s="379"/>
      <c r="J207" s="379"/>
      <c r="K207" s="379"/>
      <c r="L207" s="379"/>
      <c r="M207" s="379"/>
      <c r="N207" s="379"/>
      <c r="O207" s="379"/>
      <c r="P207" s="379"/>
      <c r="Q207" s="468">
        <v>156010</v>
      </c>
      <c r="R207" s="341"/>
      <c r="S207" s="345">
        <f t="shared" si="206"/>
        <v>0</v>
      </c>
      <c r="T207" s="341"/>
      <c r="U207" s="345">
        <f t="shared" si="207"/>
        <v>0</v>
      </c>
      <c r="V207" s="341"/>
      <c r="W207" s="345">
        <f t="shared" si="208"/>
        <v>0</v>
      </c>
      <c r="X207" s="341"/>
      <c r="Y207" s="345">
        <f t="shared" si="209"/>
        <v>0</v>
      </c>
      <c r="Z207" s="341"/>
      <c r="AA207" s="345">
        <f t="shared" si="210"/>
        <v>0</v>
      </c>
      <c r="AB207" s="468">
        <v>47000</v>
      </c>
      <c r="AC207" s="339">
        <f t="shared" si="211"/>
        <v>47000</v>
      </c>
      <c r="AD207" s="468"/>
      <c r="AE207" s="339">
        <f t="shared" si="212"/>
        <v>47000</v>
      </c>
      <c r="AF207" s="341"/>
      <c r="AG207" s="345">
        <f t="shared" si="212"/>
        <v>47000</v>
      </c>
      <c r="AH207" s="341"/>
      <c r="AI207" s="345">
        <f t="shared" si="212"/>
        <v>47000</v>
      </c>
      <c r="AJ207" s="341"/>
      <c r="AK207" s="345">
        <f t="shared" si="212"/>
        <v>47000</v>
      </c>
      <c r="AL207" s="341"/>
      <c r="AM207" s="345">
        <f t="shared" si="213"/>
        <v>47000</v>
      </c>
      <c r="AN207" s="341"/>
      <c r="AO207" s="345">
        <f t="shared" si="214"/>
        <v>47000</v>
      </c>
      <c r="AP207" s="380"/>
      <c r="AQ207" s="345" t="e">
        <f t="shared" si="224"/>
        <v>#DIV/0!</v>
      </c>
      <c r="AR207" s="345">
        <f t="shared" si="215"/>
        <v>0</v>
      </c>
      <c r="AS207" s="345" t="e">
        <f t="shared" si="225"/>
        <v>#DIV/0!</v>
      </c>
      <c r="AT207" s="345">
        <f t="shared" si="215"/>
        <v>0</v>
      </c>
      <c r="AU207" s="345" t="e">
        <f t="shared" si="226"/>
        <v>#DIV/0!</v>
      </c>
      <c r="AV207" s="345">
        <f t="shared" si="215"/>
        <v>0</v>
      </c>
      <c r="AW207" s="345" t="e">
        <f t="shared" si="227"/>
        <v>#DIV/0!</v>
      </c>
      <c r="AX207" s="345">
        <f t="shared" si="215"/>
        <v>0</v>
      </c>
      <c r="AY207" s="345" t="e">
        <f t="shared" si="228"/>
        <v>#DIV/0!</v>
      </c>
      <c r="AZ207" s="345">
        <f t="shared" si="216"/>
        <v>0</v>
      </c>
      <c r="BA207" s="345" t="e">
        <f t="shared" si="229"/>
        <v>#DIV/0!</v>
      </c>
      <c r="BB207" s="345">
        <f t="shared" si="217"/>
        <v>0.30126273956797639</v>
      </c>
      <c r="BC207" s="345" t="e">
        <f t="shared" si="230"/>
        <v>#DIV/0!</v>
      </c>
      <c r="BD207" s="345">
        <f t="shared" si="218"/>
        <v>0</v>
      </c>
      <c r="BE207" s="345" t="e">
        <f t="shared" si="231"/>
        <v>#DIV/0!</v>
      </c>
      <c r="BF207" s="345">
        <f t="shared" si="219"/>
        <v>0</v>
      </c>
      <c r="BG207" s="345" t="e">
        <f t="shared" si="232"/>
        <v>#DIV/0!</v>
      </c>
      <c r="BH207" s="345">
        <f t="shared" si="220"/>
        <v>0</v>
      </c>
      <c r="BI207" s="345" t="e">
        <f t="shared" si="233"/>
        <v>#DIV/0!</v>
      </c>
      <c r="BJ207" s="345">
        <f t="shared" si="221"/>
        <v>0</v>
      </c>
      <c r="BK207" s="345" t="e">
        <f t="shared" si="234"/>
        <v>#DIV/0!</v>
      </c>
      <c r="BL207" s="345">
        <f t="shared" si="222"/>
        <v>0</v>
      </c>
      <c r="BM207" s="345" t="e">
        <f t="shared" si="235"/>
        <v>#DIV/0!</v>
      </c>
      <c r="BN207" s="345">
        <f t="shared" si="223"/>
        <v>0</v>
      </c>
      <c r="BO207" s="467"/>
    </row>
    <row r="208" spans="1:69">
      <c r="A208" s="180"/>
      <c r="B208" s="411" t="s">
        <v>696</v>
      </c>
      <c r="C208" s="471" t="s">
        <v>157</v>
      </c>
      <c r="D208" s="467"/>
      <c r="E208" s="467"/>
      <c r="F208" s="467"/>
      <c r="G208" s="379"/>
      <c r="H208" s="379"/>
      <c r="I208" s="379"/>
      <c r="J208" s="379"/>
      <c r="K208" s="379"/>
      <c r="L208" s="379"/>
      <c r="M208" s="379"/>
      <c r="N208" s="379"/>
      <c r="O208" s="379"/>
      <c r="P208" s="379"/>
      <c r="Q208" s="468">
        <v>90</v>
      </c>
      <c r="R208" s="341"/>
      <c r="S208" s="345">
        <f t="shared" si="206"/>
        <v>0</v>
      </c>
      <c r="T208" s="341"/>
      <c r="U208" s="345">
        <f t="shared" si="207"/>
        <v>0</v>
      </c>
      <c r="V208" s="341"/>
      <c r="W208" s="345">
        <f t="shared" si="208"/>
        <v>0</v>
      </c>
      <c r="X208" s="341"/>
      <c r="Y208" s="345">
        <f t="shared" si="209"/>
        <v>0</v>
      </c>
      <c r="Z208" s="341"/>
      <c r="AA208" s="345">
        <f t="shared" si="210"/>
        <v>0</v>
      </c>
      <c r="AB208" s="468">
        <v>30000</v>
      </c>
      <c r="AC208" s="339">
        <f t="shared" si="211"/>
        <v>30000</v>
      </c>
      <c r="AD208" s="468"/>
      <c r="AE208" s="339">
        <f t="shared" si="212"/>
        <v>30000</v>
      </c>
      <c r="AF208" s="341"/>
      <c r="AG208" s="345">
        <f t="shared" si="212"/>
        <v>30000</v>
      </c>
      <c r="AH208" s="341"/>
      <c r="AI208" s="345">
        <f t="shared" si="212"/>
        <v>30000</v>
      </c>
      <c r="AJ208" s="341"/>
      <c r="AK208" s="345">
        <f t="shared" si="212"/>
        <v>30000</v>
      </c>
      <c r="AL208" s="341"/>
      <c r="AM208" s="345">
        <f t="shared" si="213"/>
        <v>30000</v>
      </c>
      <c r="AN208" s="341"/>
      <c r="AO208" s="345">
        <f t="shared" si="214"/>
        <v>30000</v>
      </c>
      <c r="AP208" s="380"/>
      <c r="AQ208" s="345" t="e">
        <f t="shared" si="224"/>
        <v>#DIV/0!</v>
      </c>
      <c r="AR208" s="345">
        <f t="shared" si="215"/>
        <v>0</v>
      </c>
      <c r="AS208" s="345" t="e">
        <f t="shared" si="225"/>
        <v>#DIV/0!</v>
      </c>
      <c r="AT208" s="345">
        <f t="shared" si="215"/>
        <v>0</v>
      </c>
      <c r="AU208" s="345" t="e">
        <f t="shared" si="226"/>
        <v>#DIV/0!</v>
      </c>
      <c r="AV208" s="345">
        <f t="shared" si="215"/>
        <v>0</v>
      </c>
      <c r="AW208" s="345" t="e">
        <f t="shared" si="227"/>
        <v>#DIV/0!</v>
      </c>
      <c r="AX208" s="345">
        <f t="shared" si="215"/>
        <v>0</v>
      </c>
      <c r="AY208" s="345" t="e">
        <f t="shared" si="228"/>
        <v>#DIV/0!</v>
      </c>
      <c r="AZ208" s="345">
        <f t="shared" si="216"/>
        <v>0</v>
      </c>
      <c r="BA208" s="345" t="e">
        <f t="shared" si="229"/>
        <v>#DIV/0!</v>
      </c>
      <c r="BB208" s="345">
        <f t="shared" si="217"/>
        <v>333.33333333333331</v>
      </c>
      <c r="BC208" s="345" t="e">
        <f t="shared" si="230"/>
        <v>#DIV/0!</v>
      </c>
      <c r="BD208" s="345">
        <f t="shared" si="218"/>
        <v>0</v>
      </c>
      <c r="BE208" s="345" t="e">
        <f t="shared" si="231"/>
        <v>#DIV/0!</v>
      </c>
      <c r="BF208" s="345">
        <f t="shared" si="219"/>
        <v>0</v>
      </c>
      <c r="BG208" s="345" t="e">
        <f t="shared" si="232"/>
        <v>#DIV/0!</v>
      </c>
      <c r="BH208" s="345">
        <f t="shared" si="220"/>
        <v>0</v>
      </c>
      <c r="BI208" s="345" t="e">
        <f t="shared" si="233"/>
        <v>#DIV/0!</v>
      </c>
      <c r="BJ208" s="345">
        <f t="shared" si="221"/>
        <v>0</v>
      </c>
      <c r="BK208" s="345" t="e">
        <f t="shared" si="234"/>
        <v>#DIV/0!</v>
      </c>
      <c r="BL208" s="345">
        <f t="shared" si="222"/>
        <v>0</v>
      </c>
      <c r="BM208" s="345" t="e">
        <f t="shared" si="235"/>
        <v>#DIV/0!</v>
      </c>
      <c r="BN208" s="345">
        <f t="shared" si="223"/>
        <v>0</v>
      </c>
      <c r="BO208" s="467"/>
    </row>
    <row r="209" spans="1:68">
      <c r="A209" s="180"/>
      <c r="B209" s="411" t="s">
        <v>697</v>
      </c>
      <c r="C209" s="471" t="s">
        <v>262</v>
      </c>
      <c r="D209" s="467"/>
      <c r="E209" s="467"/>
      <c r="F209" s="467"/>
      <c r="G209" s="379"/>
      <c r="H209" s="379"/>
      <c r="I209" s="379"/>
      <c r="J209" s="379"/>
      <c r="K209" s="379"/>
      <c r="L209" s="379"/>
      <c r="M209" s="379"/>
      <c r="N209" s="379"/>
      <c r="O209" s="379"/>
      <c r="P209" s="379"/>
      <c r="Q209" s="468">
        <v>576</v>
      </c>
      <c r="R209" s="341"/>
      <c r="S209" s="345">
        <f t="shared" si="206"/>
        <v>0</v>
      </c>
      <c r="T209" s="341"/>
      <c r="U209" s="345">
        <f t="shared" si="207"/>
        <v>0</v>
      </c>
      <c r="V209" s="341"/>
      <c r="W209" s="345">
        <f t="shared" si="208"/>
        <v>0</v>
      </c>
      <c r="X209" s="341"/>
      <c r="Y209" s="345">
        <f t="shared" si="209"/>
        <v>0</v>
      </c>
      <c r="Z209" s="341"/>
      <c r="AA209" s="345">
        <f t="shared" si="210"/>
        <v>0</v>
      </c>
      <c r="AB209" s="468">
        <v>250</v>
      </c>
      <c r="AC209" s="339">
        <f t="shared" si="211"/>
        <v>250</v>
      </c>
      <c r="AD209" s="468"/>
      <c r="AE209" s="339">
        <f t="shared" si="212"/>
        <v>250</v>
      </c>
      <c r="AF209" s="341"/>
      <c r="AG209" s="345">
        <f t="shared" si="212"/>
        <v>250</v>
      </c>
      <c r="AH209" s="341"/>
      <c r="AI209" s="345">
        <f t="shared" si="212"/>
        <v>250</v>
      </c>
      <c r="AJ209" s="341"/>
      <c r="AK209" s="345">
        <f t="shared" si="212"/>
        <v>250</v>
      </c>
      <c r="AL209" s="341"/>
      <c r="AM209" s="345">
        <f t="shared" si="213"/>
        <v>250</v>
      </c>
      <c r="AN209" s="341"/>
      <c r="AO209" s="345">
        <f t="shared" si="214"/>
        <v>250</v>
      </c>
      <c r="AP209" s="380"/>
      <c r="AQ209" s="345" t="e">
        <f t="shared" si="224"/>
        <v>#DIV/0!</v>
      </c>
      <c r="AR209" s="345">
        <f t="shared" si="215"/>
        <v>0</v>
      </c>
      <c r="AS209" s="345" t="e">
        <f t="shared" si="225"/>
        <v>#DIV/0!</v>
      </c>
      <c r="AT209" s="345">
        <f t="shared" si="215"/>
        <v>0</v>
      </c>
      <c r="AU209" s="345" t="e">
        <f t="shared" si="226"/>
        <v>#DIV/0!</v>
      </c>
      <c r="AV209" s="345">
        <f t="shared" si="215"/>
        <v>0</v>
      </c>
      <c r="AW209" s="345" t="e">
        <f t="shared" si="227"/>
        <v>#DIV/0!</v>
      </c>
      <c r="AX209" s="345">
        <f t="shared" si="215"/>
        <v>0</v>
      </c>
      <c r="AY209" s="345" t="e">
        <f t="shared" si="228"/>
        <v>#DIV/0!</v>
      </c>
      <c r="AZ209" s="345">
        <f t="shared" si="216"/>
        <v>0</v>
      </c>
      <c r="BA209" s="345" t="e">
        <f t="shared" si="229"/>
        <v>#DIV/0!</v>
      </c>
      <c r="BB209" s="345">
        <f t="shared" si="217"/>
        <v>0.43402777777777779</v>
      </c>
      <c r="BC209" s="345" t="e">
        <f t="shared" si="230"/>
        <v>#DIV/0!</v>
      </c>
      <c r="BD209" s="345">
        <f t="shared" si="218"/>
        <v>0</v>
      </c>
      <c r="BE209" s="345" t="e">
        <f t="shared" si="231"/>
        <v>#DIV/0!</v>
      </c>
      <c r="BF209" s="345">
        <f t="shared" si="219"/>
        <v>0</v>
      </c>
      <c r="BG209" s="345" t="e">
        <f t="shared" si="232"/>
        <v>#DIV/0!</v>
      </c>
      <c r="BH209" s="345">
        <f t="shared" si="220"/>
        <v>0</v>
      </c>
      <c r="BI209" s="345" t="e">
        <f t="shared" si="233"/>
        <v>#DIV/0!</v>
      </c>
      <c r="BJ209" s="345">
        <f t="shared" si="221"/>
        <v>0</v>
      </c>
      <c r="BK209" s="345" t="e">
        <f t="shared" si="234"/>
        <v>#DIV/0!</v>
      </c>
      <c r="BL209" s="345">
        <f t="shared" si="222"/>
        <v>0</v>
      </c>
      <c r="BM209" s="345" t="e">
        <f t="shared" si="235"/>
        <v>#DIV/0!</v>
      </c>
      <c r="BN209" s="345">
        <f t="shared" si="223"/>
        <v>0</v>
      </c>
      <c r="BO209" s="467"/>
    </row>
    <row r="210" spans="1:68">
      <c r="A210" s="340" t="s">
        <v>873</v>
      </c>
      <c r="B210" s="340" t="str">
        <f>UPPER("Thương mại - Dịch vụ")</f>
        <v>THƯƠNG MạI - DịCH Vụ</v>
      </c>
      <c r="C210" s="379"/>
      <c r="D210" s="467"/>
      <c r="E210" s="467"/>
      <c r="F210" s="467"/>
      <c r="G210" s="379"/>
      <c r="H210" s="379"/>
      <c r="I210" s="379"/>
      <c r="J210" s="379"/>
      <c r="K210" s="379"/>
      <c r="L210" s="379"/>
      <c r="M210" s="379"/>
      <c r="N210" s="379"/>
      <c r="O210" s="379"/>
      <c r="P210" s="379"/>
      <c r="Q210" s="467"/>
      <c r="R210" s="341"/>
      <c r="S210" s="345" t="str">
        <f t="shared" si="206"/>
        <v xml:space="preserve"> </v>
      </c>
      <c r="T210" s="341"/>
      <c r="U210" s="345" t="str">
        <f t="shared" si="207"/>
        <v xml:space="preserve"> </v>
      </c>
      <c r="V210" s="341"/>
      <c r="W210" s="345" t="str">
        <f t="shared" si="208"/>
        <v xml:space="preserve"> </v>
      </c>
      <c r="X210" s="341"/>
      <c r="Y210" s="345" t="str">
        <f t="shared" si="209"/>
        <v xml:space="preserve"> </v>
      </c>
      <c r="Z210" s="341"/>
      <c r="AA210" s="345" t="str">
        <f t="shared" si="210"/>
        <v xml:space="preserve"> </v>
      </c>
      <c r="AB210" s="341"/>
      <c r="AC210" s="339" t="str">
        <f t="shared" si="211"/>
        <v xml:space="preserve"> </v>
      </c>
      <c r="AD210" s="468"/>
      <c r="AE210" s="339" t="str">
        <f t="shared" si="212"/>
        <v xml:space="preserve"> </v>
      </c>
      <c r="AF210" s="341"/>
      <c r="AG210" s="345" t="str">
        <f t="shared" si="212"/>
        <v xml:space="preserve"> </v>
      </c>
      <c r="AH210" s="341"/>
      <c r="AI210" s="345" t="str">
        <f t="shared" si="212"/>
        <v xml:space="preserve"> </v>
      </c>
      <c r="AJ210" s="341"/>
      <c r="AK210" s="345" t="str">
        <f t="shared" si="212"/>
        <v xml:space="preserve"> </v>
      </c>
      <c r="AL210" s="341"/>
      <c r="AM210" s="345" t="str">
        <f t="shared" si="213"/>
        <v xml:space="preserve"> </v>
      </c>
      <c r="AN210" s="341"/>
      <c r="AO210" s="345" t="str">
        <f t="shared" si="214"/>
        <v xml:space="preserve"> </v>
      </c>
      <c r="AP210" s="467"/>
      <c r="AQ210" s="345" t="str">
        <f t="shared" si="224"/>
        <v xml:space="preserve"> </v>
      </c>
      <c r="AR210" s="345" t="str">
        <f t="shared" si="215"/>
        <v xml:space="preserve"> </v>
      </c>
      <c r="AS210" s="345" t="str">
        <f t="shared" si="225"/>
        <v xml:space="preserve"> </v>
      </c>
      <c r="AT210" s="345" t="str">
        <f t="shared" si="215"/>
        <v xml:space="preserve"> </v>
      </c>
      <c r="AU210" s="345" t="str">
        <f t="shared" si="226"/>
        <v xml:space="preserve"> </v>
      </c>
      <c r="AV210" s="345" t="str">
        <f t="shared" si="215"/>
        <v xml:space="preserve"> </v>
      </c>
      <c r="AW210" s="345" t="str">
        <f t="shared" si="227"/>
        <v xml:space="preserve"> </v>
      </c>
      <c r="AX210" s="345" t="str">
        <f t="shared" si="215"/>
        <v xml:space="preserve"> </v>
      </c>
      <c r="AY210" s="345" t="str">
        <f t="shared" si="228"/>
        <v xml:space="preserve"> </v>
      </c>
      <c r="AZ210" s="345" t="str">
        <f t="shared" si="216"/>
        <v xml:space="preserve"> </v>
      </c>
      <c r="BA210" s="345" t="str">
        <f t="shared" si="229"/>
        <v xml:space="preserve"> </v>
      </c>
      <c r="BB210" s="345" t="str">
        <f t="shared" si="217"/>
        <v xml:space="preserve"> </v>
      </c>
      <c r="BC210" s="345" t="str">
        <f t="shared" si="230"/>
        <v xml:space="preserve"> </v>
      </c>
      <c r="BD210" s="345" t="str">
        <f t="shared" si="218"/>
        <v xml:space="preserve"> </v>
      </c>
      <c r="BE210" s="345" t="str">
        <f t="shared" si="231"/>
        <v xml:space="preserve"> </v>
      </c>
      <c r="BF210" s="345" t="str">
        <f t="shared" si="219"/>
        <v xml:space="preserve"> </v>
      </c>
      <c r="BG210" s="345" t="str">
        <f t="shared" si="232"/>
        <v xml:space="preserve"> </v>
      </c>
      <c r="BH210" s="345" t="str">
        <f t="shared" si="220"/>
        <v xml:space="preserve"> </v>
      </c>
      <c r="BI210" s="345" t="str">
        <f t="shared" si="233"/>
        <v xml:space="preserve"> </v>
      </c>
      <c r="BJ210" s="345" t="str">
        <f t="shared" si="221"/>
        <v xml:space="preserve"> </v>
      </c>
      <c r="BK210" s="345" t="str">
        <f t="shared" si="234"/>
        <v xml:space="preserve"> </v>
      </c>
      <c r="BL210" s="345" t="str">
        <f t="shared" si="222"/>
        <v xml:space="preserve"> </v>
      </c>
      <c r="BM210" s="345" t="str">
        <f t="shared" si="235"/>
        <v xml:space="preserve"> </v>
      </c>
      <c r="BN210" s="345" t="str">
        <f t="shared" si="223"/>
        <v xml:space="preserve"> </v>
      </c>
      <c r="BO210" s="467"/>
    </row>
    <row r="211" spans="1:68">
      <c r="A211" s="466" t="s">
        <v>6</v>
      </c>
      <c r="B211" s="466" t="str">
        <f>UPPER("Thương mại - dịch vụ - du lịch")</f>
        <v>THƯƠNG MạI - DịCH Vụ - DU LịCH</v>
      </c>
      <c r="C211" s="466"/>
      <c r="D211" s="467"/>
      <c r="E211" s="467"/>
      <c r="F211" s="467"/>
      <c r="G211" s="379"/>
      <c r="H211" s="379"/>
      <c r="I211" s="379"/>
      <c r="J211" s="379"/>
      <c r="K211" s="379"/>
      <c r="L211" s="379"/>
      <c r="M211" s="379"/>
      <c r="N211" s="379"/>
      <c r="O211" s="379"/>
      <c r="P211" s="379"/>
      <c r="Q211" s="467"/>
      <c r="R211" s="341"/>
      <c r="S211" s="345" t="str">
        <f t="shared" si="206"/>
        <v xml:space="preserve"> </v>
      </c>
      <c r="T211" s="341"/>
      <c r="U211" s="345" t="str">
        <f t="shared" si="207"/>
        <v xml:space="preserve"> </v>
      </c>
      <c r="V211" s="341"/>
      <c r="W211" s="345" t="str">
        <f t="shared" si="208"/>
        <v xml:space="preserve"> </v>
      </c>
      <c r="X211" s="341"/>
      <c r="Y211" s="345" t="str">
        <f t="shared" si="209"/>
        <v xml:space="preserve"> </v>
      </c>
      <c r="Z211" s="341"/>
      <c r="AA211" s="345" t="str">
        <f t="shared" si="210"/>
        <v xml:space="preserve"> </v>
      </c>
      <c r="AB211" s="341"/>
      <c r="AC211" s="345" t="str">
        <f t="shared" si="211"/>
        <v xml:space="preserve"> </v>
      </c>
      <c r="AD211" s="341"/>
      <c r="AE211" s="345" t="str">
        <f t="shared" si="212"/>
        <v xml:space="preserve"> </v>
      </c>
      <c r="AF211" s="341"/>
      <c r="AG211" s="345" t="str">
        <f t="shared" si="212"/>
        <v xml:space="preserve"> </v>
      </c>
      <c r="AH211" s="341"/>
      <c r="AI211" s="345" t="str">
        <f t="shared" si="212"/>
        <v xml:space="preserve"> </v>
      </c>
      <c r="AJ211" s="341"/>
      <c r="AK211" s="345" t="str">
        <f t="shared" si="212"/>
        <v xml:space="preserve"> </v>
      </c>
      <c r="AL211" s="341"/>
      <c r="AM211" s="345" t="str">
        <f t="shared" si="213"/>
        <v xml:space="preserve"> </v>
      </c>
      <c r="AN211" s="341"/>
      <c r="AO211" s="345" t="str">
        <f t="shared" si="214"/>
        <v xml:space="preserve"> </v>
      </c>
      <c r="AP211" s="467"/>
      <c r="AQ211" s="345" t="str">
        <f t="shared" si="224"/>
        <v xml:space="preserve"> </v>
      </c>
      <c r="AR211" s="345" t="str">
        <f t="shared" si="215"/>
        <v xml:space="preserve"> </v>
      </c>
      <c r="AS211" s="345" t="str">
        <f t="shared" si="225"/>
        <v xml:space="preserve"> </v>
      </c>
      <c r="AT211" s="345" t="str">
        <f t="shared" si="215"/>
        <v xml:space="preserve"> </v>
      </c>
      <c r="AU211" s="345" t="str">
        <f t="shared" si="226"/>
        <v xml:space="preserve"> </v>
      </c>
      <c r="AV211" s="345" t="str">
        <f t="shared" si="215"/>
        <v xml:space="preserve"> </v>
      </c>
      <c r="AW211" s="345" t="str">
        <f t="shared" si="227"/>
        <v xml:space="preserve"> </v>
      </c>
      <c r="AX211" s="345" t="str">
        <f t="shared" si="215"/>
        <v xml:space="preserve"> </v>
      </c>
      <c r="AY211" s="345" t="str">
        <f t="shared" si="228"/>
        <v xml:space="preserve"> </v>
      </c>
      <c r="AZ211" s="345" t="str">
        <f t="shared" si="216"/>
        <v xml:space="preserve"> </v>
      </c>
      <c r="BA211" s="345" t="str">
        <f t="shared" si="229"/>
        <v xml:space="preserve"> </v>
      </c>
      <c r="BB211" s="345" t="str">
        <f t="shared" si="217"/>
        <v xml:space="preserve"> </v>
      </c>
      <c r="BC211" s="345" t="str">
        <f t="shared" si="230"/>
        <v xml:space="preserve"> </v>
      </c>
      <c r="BD211" s="345" t="str">
        <f t="shared" si="218"/>
        <v xml:space="preserve"> </v>
      </c>
      <c r="BE211" s="345" t="str">
        <f t="shared" si="231"/>
        <v xml:space="preserve"> </v>
      </c>
      <c r="BF211" s="345" t="str">
        <f t="shared" si="219"/>
        <v xml:space="preserve"> </v>
      </c>
      <c r="BG211" s="345" t="str">
        <f t="shared" si="232"/>
        <v xml:space="preserve"> </v>
      </c>
      <c r="BH211" s="345" t="str">
        <f t="shared" si="220"/>
        <v xml:space="preserve"> </v>
      </c>
      <c r="BI211" s="345" t="str">
        <f t="shared" si="233"/>
        <v xml:space="preserve"> </v>
      </c>
      <c r="BJ211" s="345" t="str">
        <f t="shared" si="221"/>
        <v xml:space="preserve"> </v>
      </c>
      <c r="BK211" s="345" t="str">
        <f t="shared" si="234"/>
        <v xml:space="preserve"> </v>
      </c>
      <c r="BL211" s="345" t="str">
        <f t="shared" si="222"/>
        <v xml:space="preserve"> </v>
      </c>
      <c r="BM211" s="345" t="str">
        <f t="shared" si="235"/>
        <v xml:space="preserve"> </v>
      </c>
      <c r="BN211" s="345" t="str">
        <f t="shared" si="223"/>
        <v xml:space="preserve"> </v>
      </c>
      <c r="BO211" s="467"/>
    </row>
    <row r="212" spans="1:68" s="456" customFormat="1">
      <c r="A212" s="466"/>
      <c r="B212" s="184" t="s">
        <v>590</v>
      </c>
      <c r="C212" s="466" t="s">
        <v>917</v>
      </c>
      <c r="D212" s="344"/>
      <c r="E212" s="344"/>
      <c r="F212" s="344"/>
      <c r="G212" s="512"/>
      <c r="H212" s="512"/>
      <c r="I212" s="512"/>
      <c r="J212" s="512"/>
      <c r="K212" s="512"/>
      <c r="L212" s="512"/>
      <c r="M212" s="512"/>
      <c r="N212" s="512"/>
      <c r="O212" s="512"/>
      <c r="P212" s="512"/>
      <c r="Q212" s="342">
        <v>679.03</v>
      </c>
      <c r="R212" s="342">
        <v>42.58</v>
      </c>
      <c r="S212" s="371">
        <f t="shared" si="206"/>
        <v>42.58</v>
      </c>
      <c r="T212" s="342"/>
      <c r="U212" s="371">
        <f t="shared" si="207"/>
        <v>42.58</v>
      </c>
      <c r="V212" s="342"/>
      <c r="W212" s="371">
        <f t="shared" si="208"/>
        <v>42.58</v>
      </c>
      <c r="X212" s="342"/>
      <c r="Y212" s="371">
        <f t="shared" si="209"/>
        <v>42.58</v>
      </c>
      <c r="Z212" s="342"/>
      <c r="AA212" s="371">
        <f t="shared" si="210"/>
        <v>42.58</v>
      </c>
      <c r="AB212" s="342">
        <f>143.4-AA212</f>
        <v>100.82000000000001</v>
      </c>
      <c r="AC212" s="371">
        <f t="shared" si="211"/>
        <v>143.4</v>
      </c>
      <c r="AD212" s="342"/>
      <c r="AE212" s="371">
        <f t="shared" si="212"/>
        <v>143.4</v>
      </c>
      <c r="AF212" s="342"/>
      <c r="AG212" s="371">
        <f t="shared" si="212"/>
        <v>143.4</v>
      </c>
      <c r="AH212" s="342"/>
      <c r="AI212" s="371">
        <f t="shared" si="212"/>
        <v>143.4</v>
      </c>
      <c r="AJ212" s="342"/>
      <c r="AK212" s="371">
        <f t="shared" si="212"/>
        <v>143.4</v>
      </c>
      <c r="AL212" s="342"/>
      <c r="AM212" s="371">
        <f t="shared" si="213"/>
        <v>143.4</v>
      </c>
      <c r="AN212" s="342"/>
      <c r="AO212" s="371">
        <f t="shared" si="214"/>
        <v>143.4</v>
      </c>
      <c r="AP212" s="641">
        <f>+W212</f>
        <v>42.58</v>
      </c>
      <c r="AQ212" s="371" t="e">
        <f t="shared" si="224"/>
        <v>#DIV/0!</v>
      </c>
      <c r="AR212" s="371">
        <f t="shared" si="215"/>
        <v>6.2707096888208178E-2</v>
      </c>
      <c r="AS212" s="371" t="e">
        <f t="shared" si="225"/>
        <v>#DIV/0!</v>
      </c>
      <c r="AT212" s="371">
        <f t="shared" si="215"/>
        <v>0</v>
      </c>
      <c r="AU212" s="371" t="e">
        <f t="shared" si="226"/>
        <v>#DIV/0!</v>
      </c>
      <c r="AV212" s="371">
        <f t="shared" si="215"/>
        <v>0</v>
      </c>
      <c r="AW212" s="371" t="e">
        <f t="shared" si="227"/>
        <v>#DIV/0!</v>
      </c>
      <c r="AX212" s="371">
        <f t="shared" si="215"/>
        <v>0</v>
      </c>
      <c r="AY212" s="371" t="e">
        <f t="shared" si="228"/>
        <v>#DIV/0!</v>
      </c>
      <c r="AZ212" s="371">
        <f t="shared" si="216"/>
        <v>0</v>
      </c>
      <c r="BA212" s="371" t="e">
        <f t="shared" si="229"/>
        <v>#DIV/0!</v>
      </c>
      <c r="BB212" s="371">
        <f t="shared" si="217"/>
        <v>0.14847650324727923</v>
      </c>
      <c r="BC212" s="371" t="e">
        <f t="shared" si="230"/>
        <v>#DIV/0!</v>
      </c>
      <c r="BD212" s="371">
        <f t="shared" si="218"/>
        <v>0</v>
      </c>
      <c r="BE212" s="371" t="e">
        <f t="shared" si="231"/>
        <v>#DIV/0!</v>
      </c>
      <c r="BF212" s="371">
        <f t="shared" si="219"/>
        <v>0</v>
      </c>
      <c r="BG212" s="371" t="e">
        <f t="shared" si="232"/>
        <v>#DIV/0!</v>
      </c>
      <c r="BH212" s="371">
        <f t="shared" si="220"/>
        <v>0</v>
      </c>
      <c r="BI212" s="371" t="e">
        <f t="shared" si="233"/>
        <v>#DIV/0!</v>
      </c>
      <c r="BJ212" s="371">
        <f t="shared" si="221"/>
        <v>0</v>
      </c>
      <c r="BK212" s="371" t="e">
        <f t="shared" si="234"/>
        <v>#DIV/0!</v>
      </c>
      <c r="BL212" s="371">
        <f t="shared" si="222"/>
        <v>0</v>
      </c>
      <c r="BM212" s="371" t="e">
        <f t="shared" si="235"/>
        <v>#DIV/0!</v>
      </c>
      <c r="BN212" s="371">
        <f t="shared" si="223"/>
        <v>0</v>
      </c>
      <c r="BO212" s="455"/>
    </row>
    <row r="213" spans="1:68">
      <c r="A213" s="471"/>
      <c r="B213" s="335" t="s">
        <v>263</v>
      </c>
      <c r="C213" s="471" t="str">
        <f>C212</f>
        <v>Tỷ đồng</v>
      </c>
      <c r="D213" s="468"/>
      <c r="E213" s="468"/>
      <c r="F213" s="468"/>
      <c r="G213" s="508"/>
      <c r="H213" s="508"/>
      <c r="I213" s="508"/>
      <c r="J213" s="508"/>
      <c r="K213" s="508"/>
      <c r="L213" s="508"/>
      <c r="M213" s="508"/>
      <c r="N213" s="508"/>
      <c r="O213" s="508"/>
      <c r="P213" s="508"/>
      <c r="Q213" s="341">
        <v>0</v>
      </c>
      <c r="R213" s="341"/>
      <c r="S213" s="345">
        <f t="shared" si="206"/>
        <v>0</v>
      </c>
      <c r="T213" s="341"/>
      <c r="U213" s="345">
        <f t="shared" si="207"/>
        <v>0</v>
      </c>
      <c r="V213" s="341"/>
      <c r="W213" s="345">
        <f t="shared" si="208"/>
        <v>0</v>
      </c>
      <c r="X213" s="341"/>
      <c r="Y213" s="345">
        <f t="shared" si="209"/>
        <v>0</v>
      </c>
      <c r="Z213" s="341"/>
      <c r="AA213" s="345">
        <f t="shared" si="210"/>
        <v>0</v>
      </c>
      <c r="AB213" s="341"/>
      <c r="AC213" s="345">
        <f t="shared" si="211"/>
        <v>0</v>
      </c>
      <c r="AD213" s="341"/>
      <c r="AE213" s="345">
        <f t="shared" si="212"/>
        <v>0</v>
      </c>
      <c r="AF213" s="341"/>
      <c r="AG213" s="345">
        <f t="shared" si="212"/>
        <v>0</v>
      </c>
      <c r="AH213" s="341"/>
      <c r="AI213" s="345">
        <f t="shared" si="212"/>
        <v>0</v>
      </c>
      <c r="AJ213" s="341"/>
      <c r="AK213" s="345">
        <f t="shared" si="212"/>
        <v>0</v>
      </c>
      <c r="AL213" s="341"/>
      <c r="AM213" s="345">
        <f t="shared" si="213"/>
        <v>0</v>
      </c>
      <c r="AN213" s="341"/>
      <c r="AO213" s="345">
        <f t="shared" si="214"/>
        <v>0</v>
      </c>
      <c r="AP213" s="341"/>
      <c r="AQ213" s="345" t="e">
        <f t="shared" si="224"/>
        <v>#DIV/0!</v>
      </c>
      <c r="AR213" s="345" t="e">
        <f t="shared" si="215"/>
        <v>#DIV/0!</v>
      </c>
      <c r="AS213" s="345" t="e">
        <f t="shared" si="225"/>
        <v>#DIV/0!</v>
      </c>
      <c r="AT213" s="345" t="e">
        <f t="shared" si="215"/>
        <v>#DIV/0!</v>
      </c>
      <c r="AU213" s="345" t="e">
        <f t="shared" si="226"/>
        <v>#DIV/0!</v>
      </c>
      <c r="AV213" s="345" t="e">
        <f t="shared" si="215"/>
        <v>#DIV/0!</v>
      </c>
      <c r="AW213" s="345" t="e">
        <f t="shared" si="227"/>
        <v>#DIV/0!</v>
      </c>
      <c r="AX213" s="345" t="e">
        <f t="shared" si="215"/>
        <v>#DIV/0!</v>
      </c>
      <c r="AY213" s="345" t="e">
        <f t="shared" si="228"/>
        <v>#DIV/0!</v>
      </c>
      <c r="AZ213" s="345" t="e">
        <f t="shared" si="216"/>
        <v>#DIV/0!</v>
      </c>
      <c r="BA213" s="345" t="e">
        <f t="shared" si="229"/>
        <v>#DIV/0!</v>
      </c>
      <c r="BB213" s="345" t="e">
        <f t="shared" si="217"/>
        <v>#DIV/0!</v>
      </c>
      <c r="BC213" s="345" t="e">
        <f t="shared" si="230"/>
        <v>#DIV/0!</v>
      </c>
      <c r="BD213" s="345" t="e">
        <f t="shared" si="218"/>
        <v>#DIV/0!</v>
      </c>
      <c r="BE213" s="345" t="e">
        <f t="shared" si="231"/>
        <v>#DIV/0!</v>
      </c>
      <c r="BF213" s="345" t="e">
        <f t="shared" si="219"/>
        <v>#DIV/0!</v>
      </c>
      <c r="BG213" s="345" t="e">
        <f t="shared" si="232"/>
        <v>#DIV/0!</v>
      </c>
      <c r="BH213" s="345" t="e">
        <f t="shared" si="220"/>
        <v>#DIV/0!</v>
      </c>
      <c r="BI213" s="345" t="e">
        <f t="shared" si="233"/>
        <v>#DIV/0!</v>
      </c>
      <c r="BJ213" s="345" t="e">
        <f t="shared" si="221"/>
        <v>#DIV/0!</v>
      </c>
      <c r="BK213" s="345" t="e">
        <f t="shared" si="234"/>
        <v>#DIV/0!</v>
      </c>
      <c r="BL213" s="345" t="e">
        <f t="shared" si="222"/>
        <v>#DIV/0!</v>
      </c>
      <c r="BM213" s="345" t="e">
        <f t="shared" si="235"/>
        <v>#DIV/0!</v>
      </c>
      <c r="BN213" s="345" t="e">
        <f t="shared" si="223"/>
        <v>#DIV/0!</v>
      </c>
      <c r="BO213" s="467"/>
      <c r="BP213" s="387">
        <f>+AP219+AP220</f>
        <v>67</v>
      </c>
    </row>
    <row r="214" spans="1:68">
      <c r="A214" s="471"/>
      <c r="B214" s="335" t="s">
        <v>264</v>
      </c>
      <c r="C214" s="471" t="str">
        <f>C212</f>
        <v>Tỷ đồng</v>
      </c>
      <c r="D214" s="468"/>
      <c r="E214" s="468"/>
      <c r="F214" s="468"/>
      <c r="G214" s="508"/>
      <c r="H214" s="508"/>
      <c r="I214" s="508"/>
      <c r="J214" s="508"/>
      <c r="K214" s="508"/>
      <c r="L214" s="508"/>
      <c r="M214" s="508"/>
      <c r="N214" s="508"/>
      <c r="O214" s="508"/>
      <c r="P214" s="508"/>
      <c r="Q214" s="341">
        <v>679.03</v>
      </c>
      <c r="R214" s="341"/>
      <c r="S214" s="345">
        <f t="shared" si="206"/>
        <v>0</v>
      </c>
      <c r="T214" s="341"/>
      <c r="U214" s="345">
        <f t="shared" si="207"/>
        <v>0</v>
      </c>
      <c r="V214" s="341"/>
      <c r="W214" s="345">
        <f t="shared" si="208"/>
        <v>0</v>
      </c>
      <c r="X214" s="341"/>
      <c r="Y214" s="345">
        <f t="shared" si="209"/>
        <v>0</v>
      </c>
      <c r="Z214" s="341"/>
      <c r="AA214" s="345">
        <f t="shared" si="210"/>
        <v>0</v>
      </c>
      <c r="AB214" s="341"/>
      <c r="AC214" s="345">
        <f t="shared" si="211"/>
        <v>0</v>
      </c>
      <c r="AD214" s="341"/>
      <c r="AE214" s="345">
        <f t="shared" si="212"/>
        <v>0</v>
      </c>
      <c r="AF214" s="341"/>
      <c r="AG214" s="345">
        <f t="shared" si="212"/>
        <v>0</v>
      </c>
      <c r="AH214" s="341"/>
      <c r="AI214" s="345">
        <f t="shared" si="212"/>
        <v>0</v>
      </c>
      <c r="AJ214" s="341"/>
      <c r="AK214" s="345">
        <f t="shared" si="212"/>
        <v>0</v>
      </c>
      <c r="AL214" s="341"/>
      <c r="AM214" s="345">
        <f t="shared" si="213"/>
        <v>0</v>
      </c>
      <c r="AN214" s="341"/>
      <c r="AO214" s="345">
        <f t="shared" si="214"/>
        <v>0</v>
      </c>
      <c r="AP214" s="341"/>
      <c r="AQ214" s="345" t="e">
        <f t="shared" si="224"/>
        <v>#DIV/0!</v>
      </c>
      <c r="AR214" s="345">
        <f t="shared" si="215"/>
        <v>0</v>
      </c>
      <c r="AS214" s="345" t="e">
        <f t="shared" si="225"/>
        <v>#DIV/0!</v>
      </c>
      <c r="AT214" s="345">
        <f t="shared" si="215"/>
        <v>0</v>
      </c>
      <c r="AU214" s="345" t="e">
        <f t="shared" si="226"/>
        <v>#DIV/0!</v>
      </c>
      <c r="AV214" s="345">
        <f t="shared" si="215"/>
        <v>0</v>
      </c>
      <c r="AW214" s="345" t="e">
        <f t="shared" si="227"/>
        <v>#DIV/0!</v>
      </c>
      <c r="AX214" s="345">
        <f t="shared" si="215"/>
        <v>0</v>
      </c>
      <c r="AY214" s="345" t="e">
        <f t="shared" si="228"/>
        <v>#DIV/0!</v>
      </c>
      <c r="AZ214" s="345">
        <f t="shared" si="216"/>
        <v>0</v>
      </c>
      <c r="BA214" s="345" t="e">
        <f t="shared" si="229"/>
        <v>#DIV/0!</v>
      </c>
      <c r="BB214" s="345">
        <f t="shared" si="217"/>
        <v>0</v>
      </c>
      <c r="BC214" s="345" t="e">
        <f t="shared" si="230"/>
        <v>#DIV/0!</v>
      </c>
      <c r="BD214" s="345">
        <f t="shared" si="218"/>
        <v>0</v>
      </c>
      <c r="BE214" s="345" t="e">
        <f t="shared" si="231"/>
        <v>#DIV/0!</v>
      </c>
      <c r="BF214" s="345">
        <f t="shared" si="219"/>
        <v>0</v>
      </c>
      <c r="BG214" s="345" t="e">
        <f t="shared" si="232"/>
        <v>#DIV/0!</v>
      </c>
      <c r="BH214" s="345">
        <f t="shared" si="220"/>
        <v>0</v>
      </c>
      <c r="BI214" s="345" t="e">
        <f t="shared" si="233"/>
        <v>#DIV/0!</v>
      </c>
      <c r="BJ214" s="345">
        <f t="shared" si="221"/>
        <v>0</v>
      </c>
      <c r="BK214" s="345" t="e">
        <f t="shared" si="234"/>
        <v>#DIV/0!</v>
      </c>
      <c r="BL214" s="345">
        <f t="shared" si="222"/>
        <v>0</v>
      </c>
      <c r="BM214" s="345" t="e">
        <f t="shared" si="235"/>
        <v>#DIV/0!</v>
      </c>
      <c r="BN214" s="345">
        <f t="shared" si="223"/>
        <v>0</v>
      </c>
      <c r="BO214" s="467"/>
    </row>
    <row r="215" spans="1:68" s="456" customFormat="1">
      <c r="A215" s="466">
        <v>1</v>
      </c>
      <c r="B215" s="470" t="s">
        <v>583</v>
      </c>
      <c r="C215" s="466"/>
      <c r="D215" s="455"/>
      <c r="E215" s="455"/>
      <c r="F215" s="455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2"/>
      <c r="R215" s="342"/>
      <c r="S215" s="345" t="str">
        <f t="shared" si="206"/>
        <v xml:space="preserve"> </v>
      </c>
      <c r="T215" s="342"/>
      <c r="U215" s="345" t="str">
        <f t="shared" si="207"/>
        <v xml:space="preserve"> </v>
      </c>
      <c r="V215" s="342"/>
      <c r="W215" s="345" t="str">
        <f t="shared" si="208"/>
        <v xml:space="preserve"> </v>
      </c>
      <c r="X215" s="342"/>
      <c r="Y215" s="345" t="str">
        <f t="shared" si="209"/>
        <v xml:space="preserve"> </v>
      </c>
      <c r="Z215" s="342"/>
      <c r="AA215" s="345" t="str">
        <f t="shared" si="210"/>
        <v xml:space="preserve"> </v>
      </c>
      <c r="AB215" s="342"/>
      <c r="AC215" s="345" t="str">
        <f t="shared" si="211"/>
        <v xml:space="preserve"> </v>
      </c>
      <c r="AD215" s="342"/>
      <c r="AE215" s="345" t="str">
        <f t="shared" si="212"/>
        <v xml:space="preserve"> </v>
      </c>
      <c r="AF215" s="342"/>
      <c r="AG215" s="345" t="str">
        <f t="shared" si="212"/>
        <v xml:space="preserve"> </v>
      </c>
      <c r="AH215" s="342"/>
      <c r="AI215" s="345" t="str">
        <f t="shared" si="212"/>
        <v xml:space="preserve"> </v>
      </c>
      <c r="AJ215" s="342"/>
      <c r="AK215" s="345" t="str">
        <f t="shared" si="212"/>
        <v xml:space="preserve"> </v>
      </c>
      <c r="AL215" s="342"/>
      <c r="AM215" s="345" t="str">
        <f t="shared" si="213"/>
        <v xml:space="preserve"> </v>
      </c>
      <c r="AN215" s="342"/>
      <c r="AO215" s="345" t="str">
        <f t="shared" si="214"/>
        <v xml:space="preserve"> </v>
      </c>
      <c r="AP215" s="455"/>
      <c r="AQ215" s="345" t="str">
        <f t="shared" si="224"/>
        <v xml:space="preserve"> </v>
      </c>
      <c r="AR215" s="345" t="str">
        <f t="shared" si="215"/>
        <v xml:space="preserve"> </v>
      </c>
      <c r="AS215" s="345" t="str">
        <f t="shared" si="225"/>
        <v xml:space="preserve"> </v>
      </c>
      <c r="AT215" s="345" t="str">
        <f t="shared" si="215"/>
        <v xml:space="preserve"> </v>
      </c>
      <c r="AU215" s="345" t="str">
        <f t="shared" si="226"/>
        <v xml:space="preserve"> </v>
      </c>
      <c r="AV215" s="345" t="str">
        <f t="shared" si="215"/>
        <v xml:space="preserve"> </v>
      </c>
      <c r="AW215" s="345" t="str">
        <f t="shared" si="227"/>
        <v xml:space="preserve"> </v>
      </c>
      <c r="AX215" s="345" t="str">
        <f t="shared" si="215"/>
        <v xml:space="preserve"> </v>
      </c>
      <c r="AY215" s="345" t="str">
        <f t="shared" si="228"/>
        <v xml:space="preserve"> </v>
      </c>
      <c r="AZ215" s="345" t="str">
        <f t="shared" si="216"/>
        <v xml:space="preserve"> </v>
      </c>
      <c r="BA215" s="345" t="str">
        <f t="shared" si="229"/>
        <v xml:space="preserve"> </v>
      </c>
      <c r="BB215" s="345" t="str">
        <f t="shared" si="217"/>
        <v xml:space="preserve"> </v>
      </c>
      <c r="BC215" s="345" t="str">
        <f t="shared" si="230"/>
        <v xml:space="preserve"> </v>
      </c>
      <c r="BD215" s="345" t="str">
        <f t="shared" si="218"/>
        <v xml:space="preserve"> </v>
      </c>
      <c r="BE215" s="345" t="str">
        <f t="shared" si="231"/>
        <v xml:space="preserve"> </v>
      </c>
      <c r="BF215" s="345" t="str">
        <f t="shared" si="219"/>
        <v xml:space="preserve"> </v>
      </c>
      <c r="BG215" s="345" t="str">
        <f t="shared" si="232"/>
        <v xml:space="preserve"> </v>
      </c>
      <c r="BH215" s="345" t="str">
        <f t="shared" si="220"/>
        <v xml:space="preserve"> </v>
      </c>
      <c r="BI215" s="345" t="str">
        <f t="shared" si="233"/>
        <v xml:space="preserve"> </v>
      </c>
      <c r="BJ215" s="345" t="str">
        <f t="shared" si="221"/>
        <v xml:space="preserve"> </v>
      </c>
      <c r="BK215" s="345" t="str">
        <f t="shared" si="234"/>
        <v xml:space="preserve"> </v>
      </c>
      <c r="BL215" s="345" t="str">
        <f t="shared" si="222"/>
        <v xml:space="preserve"> </v>
      </c>
      <c r="BM215" s="345" t="str">
        <f t="shared" si="235"/>
        <v xml:space="preserve"> </v>
      </c>
      <c r="BN215" s="345" t="str">
        <f t="shared" si="223"/>
        <v xml:space="preserve"> </v>
      </c>
      <c r="BO215" s="455"/>
    </row>
    <row r="216" spans="1:68" ht="19.5">
      <c r="A216" s="465"/>
      <c r="B216" s="335" t="s">
        <v>45</v>
      </c>
      <c r="C216" s="471"/>
      <c r="D216" s="467"/>
      <c r="E216" s="467"/>
      <c r="F216" s="467"/>
      <c r="G216" s="379"/>
      <c r="H216" s="379"/>
      <c r="I216" s="379"/>
      <c r="J216" s="379"/>
      <c r="K216" s="379"/>
      <c r="L216" s="379"/>
      <c r="M216" s="379"/>
      <c r="N216" s="379"/>
      <c r="O216" s="379"/>
      <c r="P216" s="379"/>
      <c r="Q216" s="341"/>
      <c r="R216" s="341"/>
      <c r="S216" s="345" t="str">
        <f t="shared" si="206"/>
        <v xml:space="preserve"> </v>
      </c>
      <c r="T216" s="341"/>
      <c r="U216" s="345" t="str">
        <f t="shared" si="207"/>
        <v xml:space="preserve"> </v>
      </c>
      <c r="V216" s="341"/>
      <c r="W216" s="345" t="str">
        <f t="shared" si="208"/>
        <v xml:space="preserve"> </v>
      </c>
      <c r="X216" s="341"/>
      <c r="Y216" s="345" t="str">
        <f t="shared" si="209"/>
        <v xml:space="preserve"> </v>
      </c>
      <c r="Z216" s="341"/>
      <c r="AA216" s="345" t="str">
        <f t="shared" si="210"/>
        <v xml:space="preserve"> </v>
      </c>
      <c r="AB216" s="341"/>
      <c r="AC216" s="345" t="str">
        <f t="shared" si="211"/>
        <v xml:space="preserve"> </v>
      </c>
      <c r="AD216" s="341"/>
      <c r="AE216" s="345" t="str">
        <f t="shared" si="212"/>
        <v xml:space="preserve"> </v>
      </c>
      <c r="AF216" s="341"/>
      <c r="AG216" s="345" t="str">
        <f t="shared" si="212"/>
        <v xml:space="preserve"> </v>
      </c>
      <c r="AH216" s="341"/>
      <c r="AI216" s="345" t="str">
        <f t="shared" si="212"/>
        <v xml:space="preserve"> </v>
      </c>
      <c r="AJ216" s="341"/>
      <c r="AK216" s="345" t="str">
        <f t="shared" si="212"/>
        <v xml:space="preserve"> </v>
      </c>
      <c r="AL216" s="341"/>
      <c r="AM216" s="345" t="str">
        <f t="shared" si="213"/>
        <v xml:space="preserve"> </v>
      </c>
      <c r="AN216" s="341"/>
      <c r="AO216" s="345" t="str">
        <f t="shared" si="214"/>
        <v xml:space="preserve"> </v>
      </c>
      <c r="AP216" s="467"/>
      <c r="AQ216" s="345" t="str">
        <f t="shared" si="224"/>
        <v xml:space="preserve"> </v>
      </c>
      <c r="AR216" s="345" t="str">
        <f t="shared" si="215"/>
        <v xml:space="preserve"> </v>
      </c>
      <c r="AS216" s="345" t="str">
        <f t="shared" si="225"/>
        <v xml:space="preserve"> </v>
      </c>
      <c r="AT216" s="345" t="str">
        <f t="shared" si="215"/>
        <v xml:space="preserve"> </v>
      </c>
      <c r="AU216" s="345" t="str">
        <f t="shared" si="226"/>
        <v xml:space="preserve"> </v>
      </c>
      <c r="AV216" s="345" t="str">
        <f t="shared" si="215"/>
        <v xml:space="preserve"> </v>
      </c>
      <c r="AW216" s="345" t="str">
        <f t="shared" si="227"/>
        <v xml:space="preserve"> </v>
      </c>
      <c r="AX216" s="345" t="str">
        <f t="shared" si="215"/>
        <v xml:space="preserve"> </v>
      </c>
      <c r="AY216" s="345" t="str">
        <f t="shared" si="228"/>
        <v xml:space="preserve"> </v>
      </c>
      <c r="AZ216" s="345" t="str">
        <f t="shared" si="216"/>
        <v xml:space="preserve"> </v>
      </c>
      <c r="BA216" s="345" t="str">
        <f t="shared" si="229"/>
        <v xml:space="preserve"> </v>
      </c>
      <c r="BB216" s="345" t="str">
        <f t="shared" si="217"/>
        <v xml:space="preserve"> </v>
      </c>
      <c r="BC216" s="345" t="str">
        <f t="shared" si="230"/>
        <v xml:space="preserve"> </v>
      </c>
      <c r="BD216" s="345" t="str">
        <f t="shared" si="218"/>
        <v xml:space="preserve"> </v>
      </c>
      <c r="BE216" s="345" t="str">
        <f t="shared" si="231"/>
        <v xml:space="preserve"> </v>
      </c>
      <c r="BF216" s="345" t="str">
        <f t="shared" si="219"/>
        <v xml:space="preserve"> </v>
      </c>
      <c r="BG216" s="345" t="str">
        <f t="shared" si="232"/>
        <v xml:space="preserve"> </v>
      </c>
      <c r="BH216" s="345" t="str">
        <f t="shared" si="220"/>
        <v xml:space="preserve"> </v>
      </c>
      <c r="BI216" s="345" t="str">
        <f t="shared" si="233"/>
        <v xml:space="preserve"> </v>
      </c>
      <c r="BJ216" s="345" t="str">
        <f t="shared" si="221"/>
        <v xml:space="preserve"> </v>
      </c>
      <c r="BK216" s="345" t="str">
        <f t="shared" si="234"/>
        <v xml:space="preserve"> </v>
      </c>
      <c r="BL216" s="345" t="str">
        <f t="shared" si="222"/>
        <v xml:space="preserve"> </v>
      </c>
      <c r="BM216" s="345" t="str">
        <f t="shared" si="235"/>
        <v xml:space="preserve"> </v>
      </c>
      <c r="BN216" s="345" t="str">
        <f t="shared" si="223"/>
        <v xml:space="preserve"> </v>
      </c>
      <c r="BO216" s="467"/>
    </row>
    <row r="217" spans="1:68">
      <c r="A217" s="471"/>
      <c r="B217" s="335" t="s">
        <v>265</v>
      </c>
      <c r="C217" s="471" t="s">
        <v>243</v>
      </c>
      <c r="D217" s="467"/>
      <c r="E217" s="467"/>
      <c r="F217" s="467"/>
      <c r="G217" s="379"/>
      <c r="H217" s="379"/>
      <c r="I217" s="379"/>
      <c r="J217" s="379"/>
      <c r="K217" s="379"/>
      <c r="L217" s="379"/>
      <c r="M217" s="379"/>
      <c r="N217" s="379"/>
      <c r="O217" s="379"/>
      <c r="P217" s="379"/>
      <c r="Q217" s="341">
        <v>0</v>
      </c>
      <c r="R217" s="341"/>
      <c r="S217" s="345">
        <f t="shared" si="206"/>
        <v>0</v>
      </c>
      <c r="T217" s="341"/>
      <c r="U217" s="345">
        <f t="shared" si="207"/>
        <v>0</v>
      </c>
      <c r="V217" s="341"/>
      <c r="W217" s="345">
        <f t="shared" si="208"/>
        <v>0</v>
      </c>
      <c r="X217" s="341"/>
      <c r="Y217" s="345">
        <f t="shared" si="209"/>
        <v>0</v>
      </c>
      <c r="Z217" s="341"/>
      <c r="AA217" s="345">
        <f t="shared" si="210"/>
        <v>0</v>
      </c>
      <c r="AB217" s="341"/>
      <c r="AC217" s="345">
        <f t="shared" si="211"/>
        <v>0</v>
      </c>
      <c r="AD217" s="341"/>
      <c r="AE217" s="345">
        <f t="shared" si="212"/>
        <v>0</v>
      </c>
      <c r="AF217" s="341"/>
      <c r="AG217" s="345">
        <f t="shared" si="212"/>
        <v>0</v>
      </c>
      <c r="AH217" s="341"/>
      <c r="AI217" s="345">
        <f t="shared" si="212"/>
        <v>0</v>
      </c>
      <c r="AJ217" s="341"/>
      <c r="AK217" s="345">
        <f t="shared" si="212"/>
        <v>0</v>
      </c>
      <c r="AL217" s="341"/>
      <c r="AM217" s="345">
        <f t="shared" si="213"/>
        <v>0</v>
      </c>
      <c r="AN217" s="341"/>
      <c r="AO217" s="345">
        <f t="shared" si="214"/>
        <v>0</v>
      </c>
      <c r="AP217" s="467"/>
      <c r="AQ217" s="345" t="e">
        <f t="shared" si="224"/>
        <v>#DIV/0!</v>
      </c>
      <c r="AR217" s="345" t="e">
        <f t="shared" si="215"/>
        <v>#DIV/0!</v>
      </c>
      <c r="AS217" s="345" t="e">
        <f t="shared" si="225"/>
        <v>#DIV/0!</v>
      </c>
      <c r="AT217" s="345" t="e">
        <f t="shared" si="215"/>
        <v>#DIV/0!</v>
      </c>
      <c r="AU217" s="345" t="e">
        <f t="shared" si="226"/>
        <v>#DIV/0!</v>
      </c>
      <c r="AV217" s="345" t="e">
        <f t="shared" si="215"/>
        <v>#DIV/0!</v>
      </c>
      <c r="AW217" s="345" t="e">
        <f t="shared" si="227"/>
        <v>#DIV/0!</v>
      </c>
      <c r="AX217" s="345" t="e">
        <f t="shared" si="215"/>
        <v>#DIV/0!</v>
      </c>
      <c r="AY217" s="345" t="e">
        <f t="shared" si="228"/>
        <v>#DIV/0!</v>
      </c>
      <c r="AZ217" s="345" t="e">
        <f t="shared" si="216"/>
        <v>#DIV/0!</v>
      </c>
      <c r="BA217" s="345" t="e">
        <f t="shared" si="229"/>
        <v>#DIV/0!</v>
      </c>
      <c r="BB217" s="345" t="e">
        <f t="shared" si="217"/>
        <v>#DIV/0!</v>
      </c>
      <c r="BC217" s="345" t="e">
        <f t="shared" si="230"/>
        <v>#DIV/0!</v>
      </c>
      <c r="BD217" s="345" t="e">
        <f t="shared" si="218"/>
        <v>#DIV/0!</v>
      </c>
      <c r="BE217" s="345" t="e">
        <f t="shared" si="231"/>
        <v>#DIV/0!</v>
      </c>
      <c r="BF217" s="345" t="e">
        <f t="shared" si="219"/>
        <v>#DIV/0!</v>
      </c>
      <c r="BG217" s="345" t="e">
        <f t="shared" si="232"/>
        <v>#DIV/0!</v>
      </c>
      <c r="BH217" s="345" t="e">
        <f t="shared" si="220"/>
        <v>#DIV/0!</v>
      </c>
      <c r="BI217" s="345" t="e">
        <f t="shared" si="233"/>
        <v>#DIV/0!</v>
      </c>
      <c r="BJ217" s="345" t="e">
        <f t="shared" si="221"/>
        <v>#DIV/0!</v>
      </c>
      <c r="BK217" s="345" t="e">
        <f t="shared" si="234"/>
        <v>#DIV/0!</v>
      </c>
      <c r="BL217" s="345" t="e">
        <f t="shared" si="222"/>
        <v>#DIV/0!</v>
      </c>
      <c r="BM217" s="345" t="e">
        <f t="shared" si="235"/>
        <v>#DIV/0!</v>
      </c>
      <c r="BN217" s="345" t="e">
        <f t="shared" si="223"/>
        <v>#DIV/0!</v>
      </c>
      <c r="BO217" s="467"/>
    </row>
    <row r="218" spans="1:68">
      <c r="A218" s="471"/>
      <c r="B218" s="335" t="s">
        <v>266</v>
      </c>
      <c r="C218" s="471" t="s">
        <v>243</v>
      </c>
      <c r="D218" s="468"/>
      <c r="E218" s="468"/>
      <c r="F218" s="468"/>
      <c r="G218" s="508"/>
      <c r="H218" s="508"/>
      <c r="I218" s="508"/>
      <c r="J218" s="508"/>
      <c r="K218" s="508"/>
      <c r="L218" s="508"/>
      <c r="M218" s="508"/>
      <c r="N218" s="508"/>
      <c r="O218" s="508"/>
      <c r="P218" s="508"/>
      <c r="Q218" s="468"/>
      <c r="R218" s="341"/>
      <c r="S218" s="345">
        <f t="shared" si="206"/>
        <v>0</v>
      </c>
      <c r="T218" s="341"/>
      <c r="U218" s="345">
        <f t="shared" si="207"/>
        <v>0</v>
      </c>
      <c r="V218" s="341"/>
      <c r="W218" s="345">
        <f t="shared" si="208"/>
        <v>0</v>
      </c>
      <c r="X218" s="341"/>
      <c r="Y218" s="345">
        <f t="shared" si="209"/>
        <v>0</v>
      </c>
      <c r="Z218" s="341"/>
      <c r="AA218" s="345">
        <f t="shared" si="210"/>
        <v>0</v>
      </c>
      <c r="AB218" s="341">
        <f>17-AA218</f>
        <v>17</v>
      </c>
      <c r="AC218" s="345">
        <f t="shared" si="211"/>
        <v>17</v>
      </c>
      <c r="AD218" s="341"/>
      <c r="AE218" s="345">
        <f t="shared" si="212"/>
        <v>17</v>
      </c>
      <c r="AF218" s="341"/>
      <c r="AG218" s="345">
        <f t="shared" si="212"/>
        <v>17</v>
      </c>
      <c r="AH218" s="341"/>
      <c r="AI218" s="345">
        <f t="shared" si="212"/>
        <v>17</v>
      </c>
      <c r="AJ218" s="341"/>
      <c r="AK218" s="345">
        <f t="shared" si="212"/>
        <v>17</v>
      </c>
      <c r="AL218" s="341"/>
      <c r="AM218" s="345">
        <f t="shared" si="213"/>
        <v>17</v>
      </c>
      <c r="AN218" s="341"/>
      <c r="AO218" s="345">
        <f t="shared" si="214"/>
        <v>17</v>
      </c>
      <c r="AP218" s="468"/>
      <c r="AQ218" s="345" t="e">
        <f t="shared" si="224"/>
        <v>#DIV/0!</v>
      </c>
      <c r="AR218" s="345" t="e">
        <f t="shared" si="215"/>
        <v>#DIV/0!</v>
      </c>
      <c r="AS218" s="345" t="e">
        <f t="shared" si="225"/>
        <v>#DIV/0!</v>
      </c>
      <c r="AT218" s="345" t="e">
        <f t="shared" si="215"/>
        <v>#DIV/0!</v>
      </c>
      <c r="AU218" s="345" t="e">
        <f t="shared" si="226"/>
        <v>#DIV/0!</v>
      </c>
      <c r="AV218" s="345" t="e">
        <f t="shared" si="215"/>
        <v>#DIV/0!</v>
      </c>
      <c r="AW218" s="345" t="e">
        <f t="shared" si="227"/>
        <v>#DIV/0!</v>
      </c>
      <c r="AX218" s="345" t="e">
        <f t="shared" si="215"/>
        <v>#DIV/0!</v>
      </c>
      <c r="AY218" s="345" t="e">
        <f t="shared" si="228"/>
        <v>#DIV/0!</v>
      </c>
      <c r="AZ218" s="345" t="e">
        <f t="shared" si="216"/>
        <v>#DIV/0!</v>
      </c>
      <c r="BA218" s="345" t="e">
        <f t="shared" si="229"/>
        <v>#DIV/0!</v>
      </c>
      <c r="BB218" s="345" t="e">
        <f t="shared" si="217"/>
        <v>#DIV/0!</v>
      </c>
      <c r="BC218" s="345" t="e">
        <f t="shared" si="230"/>
        <v>#DIV/0!</v>
      </c>
      <c r="BD218" s="345" t="e">
        <f t="shared" si="218"/>
        <v>#DIV/0!</v>
      </c>
      <c r="BE218" s="345" t="e">
        <f t="shared" si="231"/>
        <v>#DIV/0!</v>
      </c>
      <c r="BF218" s="345" t="e">
        <f t="shared" si="219"/>
        <v>#DIV/0!</v>
      </c>
      <c r="BG218" s="345" t="e">
        <f t="shared" si="232"/>
        <v>#DIV/0!</v>
      </c>
      <c r="BH218" s="345" t="e">
        <f t="shared" si="220"/>
        <v>#DIV/0!</v>
      </c>
      <c r="BI218" s="345" t="e">
        <f t="shared" si="233"/>
        <v>#DIV/0!</v>
      </c>
      <c r="BJ218" s="345" t="e">
        <f t="shared" si="221"/>
        <v>#DIV/0!</v>
      </c>
      <c r="BK218" s="345" t="e">
        <f t="shared" si="234"/>
        <v>#DIV/0!</v>
      </c>
      <c r="BL218" s="345" t="e">
        <f t="shared" si="222"/>
        <v>#DIV/0!</v>
      </c>
      <c r="BM218" s="345" t="e">
        <f t="shared" si="235"/>
        <v>#DIV/0!</v>
      </c>
      <c r="BN218" s="345" t="e">
        <f t="shared" si="223"/>
        <v>#DIV/0!</v>
      </c>
      <c r="BO218" s="467"/>
    </row>
    <row r="219" spans="1:68">
      <c r="A219" s="471"/>
      <c r="B219" s="335" t="s">
        <v>267</v>
      </c>
      <c r="C219" s="471" t="s">
        <v>243</v>
      </c>
      <c r="D219" s="468"/>
      <c r="E219" s="468"/>
      <c r="F219" s="468"/>
      <c r="G219" s="508"/>
      <c r="H219" s="508"/>
      <c r="I219" s="508"/>
      <c r="J219" s="508"/>
      <c r="K219" s="508"/>
      <c r="L219" s="508"/>
      <c r="M219" s="508"/>
      <c r="N219" s="508"/>
      <c r="O219" s="508"/>
      <c r="P219" s="508"/>
      <c r="Q219" s="578">
        <v>29</v>
      </c>
      <c r="R219" s="341"/>
      <c r="S219" s="345">
        <f t="shared" si="206"/>
        <v>0</v>
      </c>
      <c r="T219" s="341"/>
      <c r="U219" s="345">
        <f t="shared" si="207"/>
        <v>0</v>
      </c>
      <c r="V219" s="341"/>
      <c r="W219" s="345">
        <f t="shared" si="208"/>
        <v>0</v>
      </c>
      <c r="X219" s="341"/>
      <c r="Y219" s="345">
        <f t="shared" si="209"/>
        <v>0</v>
      </c>
      <c r="Z219" s="341"/>
      <c r="AA219" s="345">
        <f t="shared" si="210"/>
        <v>0</v>
      </c>
      <c r="AB219" s="341">
        <v>14</v>
      </c>
      <c r="AC219" s="345">
        <f t="shared" si="211"/>
        <v>14</v>
      </c>
      <c r="AD219" s="341"/>
      <c r="AE219" s="345">
        <f t="shared" si="212"/>
        <v>14</v>
      </c>
      <c r="AF219" s="341"/>
      <c r="AG219" s="345">
        <f t="shared" si="212"/>
        <v>14</v>
      </c>
      <c r="AH219" s="341"/>
      <c r="AI219" s="345">
        <f t="shared" si="212"/>
        <v>14</v>
      </c>
      <c r="AJ219" s="341"/>
      <c r="AK219" s="345">
        <f t="shared" si="212"/>
        <v>14</v>
      </c>
      <c r="AL219" s="341"/>
      <c r="AM219" s="345">
        <f t="shared" si="213"/>
        <v>14</v>
      </c>
      <c r="AN219" s="341"/>
      <c r="AO219" s="345">
        <f t="shared" si="214"/>
        <v>14</v>
      </c>
      <c r="AP219" s="468">
        <f>+Q219</f>
        <v>29</v>
      </c>
      <c r="AQ219" s="345" t="e">
        <f t="shared" si="224"/>
        <v>#DIV/0!</v>
      </c>
      <c r="AR219" s="345">
        <f t="shared" si="215"/>
        <v>0</v>
      </c>
      <c r="AS219" s="345" t="e">
        <f t="shared" si="225"/>
        <v>#DIV/0!</v>
      </c>
      <c r="AT219" s="345">
        <f t="shared" si="215"/>
        <v>0</v>
      </c>
      <c r="AU219" s="345" t="e">
        <f t="shared" si="226"/>
        <v>#DIV/0!</v>
      </c>
      <c r="AV219" s="345">
        <f t="shared" si="215"/>
        <v>0</v>
      </c>
      <c r="AW219" s="345" t="e">
        <f t="shared" si="227"/>
        <v>#DIV/0!</v>
      </c>
      <c r="AX219" s="345">
        <f t="shared" si="215"/>
        <v>0</v>
      </c>
      <c r="AY219" s="345" t="e">
        <f t="shared" si="228"/>
        <v>#DIV/0!</v>
      </c>
      <c r="AZ219" s="345">
        <f t="shared" si="216"/>
        <v>0</v>
      </c>
      <c r="BA219" s="345" t="e">
        <f t="shared" si="229"/>
        <v>#DIV/0!</v>
      </c>
      <c r="BB219" s="345">
        <f t="shared" si="217"/>
        <v>0.48275862068965519</v>
      </c>
      <c r="BC219" s="345" t="e">
        <f t="shared" si="230"/>
        <v>#DIV/0!</v>
      </c>
      <c r="BD219" s="345">
        <f t="shared" si="218"/>
        <v>0</v>
      </c>
      <c r="BE219" s="345" t="e">
        <f t="shared" si="231"/>
        <v>#DIV/0!</v>
      </c>
      <c r="BF219" s="345">
        <f t="shared" si="219"/>
        <v>0</v>
      </c>
      <c r="BG219" s="345" t="e">
        <f t="shared" si="232"/>
        <v>#DIV/0!</v>
      </c>
      <c r="BH219" s="345">
        <f t="shared" si="220"/>
        <v>0</v>
      </c>
      <c r="BI219" s="345" t="e">
        <f t="shared" si="233"/>
        <v>#DIV/0!</v>
      </c>
      <c r="BJ219" s="345">
        <f t="shared" si="221"/>
        <v>0</v>
      </c>
      <c r="BK219" s="345" t="e">
        <f t="shared" si="234"/>
        <v>#DIV/0!</v>
      </c>
      <c r="BL219" s="345">
        <f t="shared" si="222"/>
        <v>0</v>
      </c>
      <c r="BM219" s="345" t="e">
        <f t="shared" si="235"/>
        <v>#DIV/0!</v>
      </c>
      <c r="BN219" s="345">
        <f t="shared" si="223"/>
        <v>0</v>
      </c>
      <c r="BO219" s="467"/>
    </row>
    <row r="220" spans="1:68">
      <c r="A220" s="471"/>
      <c r="B220" s="335" t="s">
        <v>268</v>
      </c>
      <c r="C220" s="471" t="s">
        <v>243</v>
      </c>
      <c r="D220" s="468"/>
      <c r="E220" s="468"/>
      <c r="F220" s="468"/>
      <c r="G220" s="508"/>
      <c r="H220" s="508"/>
      <c r="I220" s="508"/>
      <c r="J220" s="508"/>
      <c r="K220" s="508"/>
      <c r="L220" s="508"/>
      <c r="M220" s="508"/>
      <c r="N220" s="508"/>
      <c r="O220" s="508"/>
      <c r="P220" s="508"/>
      <c r="Q220" s="578">
        <v>38</v>
      </c>
      <c r="R220" s="341"/>
      <c r="S220" s="345">
        <f t="shared" si="206"/>
        <v>0</v>
      </c>
      <c r="T220" s="341"/>
      <c r="U220" s="345">
        <f t="shared" si="207"/>
        <v>0</v>
      </c>
      <c r="V220" s="341"/>
      <c r="W220" s="345">
        <f t="shared" si="208"/>
        <v>0</v>
      </c>
      <c r="X220" s="341"/>
      <c r="Y220" s="345">
        <f t="shared" si="209"/>
        <v>0</v>
      </c>
      <c r="Z220" s="341"/>
      <c r="AA220" s="345">
        <f t="shared" si="210"/>
        <v>0</v>
      </c>
      <c r="AB220" s="341">
        <v>18</v>
      </c>
      <c r="AC220" s="345">
        <f t="shared" si="211"/>
        <v>18</v>
      </c>
      <c r="AD220" s="341"/>
      <c r="AE220" s="345">
        <f t="shared" si="212"/>
        <v>18</v>
      </c>
      <c r="AF220" s="341"/>
      <c r="AG220" s="345">
        <f t="shared" si="212"/>
        <v>18</v>
      </c>
      <c r="AH220" s="341"/>
      <c r="AI220" s="345">
        <f t="shared" si="212"/>
        <v>18</v>
      </c>
      <c r="AJ220" s="341"/>
      <c r="AK220" s="345">
        <f t="shared" si="212"/>
        <v>18</v>
      </c>
      <c r="AL220" s="341"/>
      <c r="AM220" s="345">
        <f t="shared" si="213"/>
        <v>18</v>
      </c>
      <c r="AN220" s="341"/>
      <c r="AO220" s="345">
        <f t="shared" si="214"/>
        <v>18</v>
      </c>
      <c r="AP220" s="468">
        <f>+Q220</f>
        <v>38</v>
      </c>
      <c r="AQ220" s="345" t="e">
        <f t="shared" si="224"/>
        <v>#DIV/0!</v>
      </c>
      <c r="AR220" s="345">
        <f t="shared" si="215"/>
        <v>0</v>
      </c>
      <c r="AS220" s="345" t="e">
        <f t="shared" si="225"/>
        <v>#DIV/0!</v>
      </c>
      <c r="AT220" s="345">
        <f t="shared" si="215"/>
        <v>0</v>
      </c>
      <c r="AU220" s="345" t="e">
        <f t="shared" si="226"/>
        <v>#DIV/0!</v>
      </c>
      <c r="AV220" s="345">
        <f t="shared" si="215"/>
        <v>0</v>
      </c>
      <c r="AW220" s="345" t="e">
        <f t="shared" si="227"/>
        <v>#DIV/0!</v>
      </c>
      <c r="AX220" s="345">
        <f t="shared" si="215"/>
        <v>0</v>
      </c>
      <c r="AY220" s="345" t="e">
        <f t="shared" si="228"/>
        <v>#DIV/0!</v>
      </c>
      <c r="AZ220" s="345">
        <f t="shared" si="216"/>
        <v>0</v>
      </c>
      <c r="BA220" s="345" t="e">
        <f t="shared" si="229"/>
        <v>#DIV/0!</v>
      </c>
      <c r="BB220" s="345">
        <f t="shared" si="217"/>
        <v>0.47368421052631576</v>
      </c>
      <c r="BC220" s="345" t="e">
        <f t="shared" si="230"/>
        <v>#DIV/0!</v>
      </c>
      <c r="BD220" s="345">
        <f t="shared" si="218"/>
        <v>0</v>
      </c>
      <c r="BE220" s="345" t="e">
        <f t="shared" si="231"/>
        <v>#DIV/0!</v>
      </c>
      <c r="BF220" s="345">
        <f t="shared" si="219"/>
        <v>0</v>
      </c>
      <c r="BG220" s="345" t="e">
        <f t="shared" si="232"/>
        <v>#DIV/0!</v>
      </c>
      <c r="BH220" s="345">
        <f t="shared" si="220"/>
        <v>0</v>
      </c>
      <c r="BI220" s="345" t="e">
        <f t="shared" si="233"/>
        <v>#DIV/0!</v>
      </c>
      <c r="BJ220" s="345">
        <f t="shared" si="221"/>
        <v>0</v>
      </c>
      <c r="BK220" s="345" t="e">
        <f t="shared" si="234"/>
        <v>#DIV/0!</v>
      </c>
      <c r="BL220" s="345">
        <f t="shared" si="222"/>
        <v>0</v>
      </c>
      <c r="BM220" s="345" t="e">
        <f t="shared" si="235"/>
        <v>#DIV/0!</v>
      </c>
      <c r="BN220" s="345">
        <f t="shared" si="223"/>
        <v>0</v>
      </c>
      <c r="BO220" s="467"/>
    </row>
    <row r="221" spans="1:68" s="456" customFormat="1">
      <c r="A221" s="364">
        <v>2</v>
      </c>
      <c r="B221" s="184" t="s">
        <v>591</v>
      </c>
      <c r="C221" s="466"/>
      <c r="D221" s="455"/>
      <c r="E221" s="455"/>
      <c r="F221" s="455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2"/>
      <c r="R221" s="342"/>
      <c r="S221" s="345" t="str">
        <f t="shared" si="206"/>
        <v xml:space="preserve"> </v>
      </c>
      <c r="T221" s="342"/>
      <c r="U221" s="345" t="str">
        <f t="shared" si="207"/>
        <v xml:space="preserve"> </v>
      </c>
      <c r="V221" s="342"/>
      <c r="W221" s="345" t="str">
        <f t="shared" si="208"/>
        <v xml:space="preserve"> </v>
      </c>
      <c r="X221" s="342"/>
      <c r="Y221" s="345" t="str">
        <f t="shared" si="209"/>
        <v xml:space="preserve"> </v>
      </c>
      <c r="Z221" s="342"/>
      <c r="AA221" s="345" t="str">
        <f t="shared" si="210"/>
        <v xml:space="preserve"> </v>
      </c>
      <c r="AB221" s="342"/>
      <c r="AC221" s="345" t="str">
        <f t="shared" si="211"/>
        <v xml:space="preserve"> </v>
      </c>
      <c r="AD221" s="342"/>
      <c r="AE221" s="345" t="str">
        <f t="shared" si="212"/>
        <v xml:space="preserve"> </v>
      </c>
      <c r="AF221" s="342"/>
      <c r="AG221" s="345" t="str">
        <f t="shared" si="212"/>
        <v xml:space="preserve"> </v>
      </c>
      <c r="AH221" s="342"/>
      <c r="AI221" s="345" t="str">
        <f t="shared" si="212"/>
        <v xml:space="preserve"> </v>
      </c>
      <c r="AJ221" s="342"/>
      <c r="AK221" s="345" t="str">
        <f t="shared" si="212"/>
        <v xml:space="preserve"> </v>
      </c>
      <c r="AL221" s="342"/>
      <c r="AM221" s="345" t="str">
        <f t="shared" si="213"/>
        <v xml:space="preserve"> </v>
      </c>
      <c r="AN221" s="342"/>
      <c r="AO221" s="345" t="str">
        <f t="shared" si="214"/>
        <v xml:space="preserve"> </v>
      </c>
      <c r="AP221" s="455"/>
      <c r="AQ221" s="345" t="str">
        <f t="shared" si="224"/>
        <v xml:space="preserve"> </v>
      </c>
      <c r="AR221" s="345" t="str">
        <f t="shared" si="215"/>
        <v xml:space="preserve"> </v>
      </c>
      <c r="AS221" s="345" t="str">
        <f t="shared" si="225"/>
        <v xml:space="preserve"> </v>
      </c>
      <c r="AT221" s="345" t="str">
        <f t="shared" si="215"/>
        <v xml:space="preserve"> </v>
      </c>
      <c r="AU221" s="345" t="str">
        <f t="shared" si="226"/>
        <v xml:space="preserve"> </v>
      </c>
      <c r="AV221" s="345" t="str">
        <f t="shared" si="215"/>
        <v xml:space="preserve"> </v>
      </c>
      <c r="AW221" s="345" t="str">
        <f t="shared" si="227"/>
        <v xml:space="preserve"> </v>
      </c>
      <c r="AX221" s="345" t="str">
        <f t="shared" si="215"/>
        <v xml:space="preserve"> </v>
      </c>
      <c r="AY221" s="345" t="str">
        <f t="shared" si="228"/>
        <v xml:space="preserve"> </v>
      </c>
      <c r="AZ221" s="345" t="str">
        <f t="shared" si="216"/>
        <v xml:space="preserve"> </v>
      </c>
      <c r="BA221" s="345" t="str">
        <f t="shared" si="229"/>
        <v xml:space="preserve"> </v>
      </c>
      <c r="BB221" s="345" t="str">
        <f t="shared" si="217"/>
        <v xml:space="preserve"> </v>
      </c>
      <c r="BC221" s="345" t="str">
        <f t="shared" si="230"/>
        <v xml:space="preserve"> </v>
      </c>
      <c r="BD221" s="345" t="str">
        <f t="shared" si="218"/>
        <v xml:space="preserve"> </v>
      </c>
      <c r="BE221" s="345" t="str">
        <f t="shared" si="231"/>
        <v xml:space="preserve"> </v>
      </c>
      <c r="BF221" s="345" t="str">
        <f t="shared" si="219"/>
        <v xml:space="preserve"> </v>
      </c>
      <c r="BG221" s="345" t="str">
        <f t="shared" si="232"/>
        <v xml:space="preserve"> </v>
      </c>
      <c r="BH221" s="345" t="str">
        <f t="shared" si="220"/>
        <v xml:space="preserve"> </v>
      </c>
      <c r="BI221" s="345" t="str">
        <f t="shared" si="233"/>
        <v xml:space="preserve"> </v>
      </c>
      <c r="BJ221" s="345" t="str">
        <f t="shared" si="221"/>
        <v xml:space="preserve"> </v>
      </c>
      <c r="BK221" s="345" t="str">
        <f t="shared" si="234"/>
        <v xml:space="preserve"> </v>
      </c>
      <c r="BL221" s="345" t="str">
        <f t="shared" si="222"/>
        <v xml:space="preserve"> </v>
      </c>
      <c r="BM221" s="345" t="str">
        <f t="shared" si="235"/>
        <v xml:space="preserve"> </v>
      </c>
      <c r="BN221" s="345" t="str">
        <f t="shared" si="223"/>
        <v xml:space="preserve"> </v>
      </c>
      <c r="BO221" s="455"/>
    </row>
    <row r="222" spans="1:68" s="464" customFormat="1" ht="19.5">
      <c r="A222" s="465" t="s">
        <v>234</v>
      </c>
      <c r="B222" s="365" t="s">
        <v>269</v>
      </c>
      <c r="C222" s="465"/>
      <c r="D222" s="463"/>
      <c r="E222" s="463"/>
      <c r="F222" s="463"/>
      <c r="G222" s="507"/>
      <c r="H222" s="507"/>
      <c r="I222" s="507"/>
      <c r="J222" s="507"/>
      <c r="K222" s="507"/>
      <c r="L222" s="507"/>
      <c r="M222" s="507"/>
      <c r="N222" s="507"/>
      <c r="O222" s="507"/>
      <c r="P222" s="507"/>
      <c r="Q222" s="520"/>
      <c r="R222" s="520"/>
      <c r="S222" s="345" t="str">
        <f t="shared" si="206"/>
        <v xml:space="preserve"> </v>
      </c>
      <c r="T222" s="520"/>
      <c r="U222" s="345" t="str">
        <f t="shared" si="207"/>
        <v xml:space="preserve"> </v>
      </c>
      <c r="V222" s="520"/>
      <c r="W222" s="345" t="str">
        <f t="shared" si="208"/>
        <v xml:space="preserve"> </v>
      </c>
      <c r="X222" s="520"/>
      <c r="Y222" s="345" t="str">
        <f t="shared" si="209"/>
        <v xml:space="preserve"> </v>
      </c>
      <c r="Z222" s="520"/>
      <c r="AA222" s="345" t="str">
        <f t="shared" si="210"/>
        <v xml:space="preserve"> </v>
      </c>
      <c r="AB222" s="520"/>
      <c r="AC222" s="345" t="str">
        <f t="shared" si="211"/>
        <v xml:space="preserve"> </v>
      </c>
      <c r="AD222" s="520"/>
      <c r="AE222" s="345" t="str">
        <f t="shared" si="212"/>
        <v xml:space="preserve"> </v>
      </c>
      <c r="AF222" s="520"/>
      <c r="AG222" s="345" t="str">
        <f t="shared" si="212"/>
        <v xml:space="preserve"> </v>
      </c>
      <c r="AH222" s="520"/>
      <c r="AI222" s="345" t="str">
        <f t="shared" si="212"/>
        <v xml:space="preserve"> </v>
      </c>
      <c r="AJ222" s="520"/>
      <c r="AK222" s="345" t="str">
        <f t="shared" si="212"/>
        <v xml:space="preserve"> </v>
      </c>
      <c r="AL222" s="520"/>
      <c r="AM222" s="345" t="str">
        <f t="shared" si="213"/>
        <v xml:space="preserve"> </v>
      </c>
      <c r="AN222" s="520"/>
      <c r="AO222" s="345" t="str">
        <f t="shared" si="214"/>
        <v xml:space="preserve"> </v>
      </c>
      <c r="AP222" s="463"/>
      <c r="AQ222" s="345" t="str">
        <f t="shared" si="224"/>
        <v xml:space="preserve"> </v>
      </c>
      <c r="AR222" s="345" t="str">
        <f t="shared" si="215"/>
        <v xml:space="preserve"> </v>
      </c>
      <c r="AS222" s="345" t="str">
        <f t="shared" si="225"/>
        <v xml:space="preserve"> </v>
      </c>
      <c r="AT222" s="345" t="str">
        <f t="shared" si="215"/>
        <v xml:space="preserve"> </v>
      </c>
      <c r="AU222" s="345" t="str">
        <f t="shared" si="226"/>
        <v xml:space="preserve"> </v>
      </c>
      <c r="AV222" s="345" t="str">
        <f t="shared" si="215"/>
        <v xml:space="preserve"> </v>
      </c>
      <c r="AW222" s="345" t="str">
        <f t="shared" si="227"/>
        <v xml:space="preserve"> </v>
      </c>
      <c r="AX222" s="345" t="str">
        <f t="shared" si="215"/>
        <v xml:space="preserve"> </v>
      </c>
      <c r="AY222" s="345" t="str">
        <f t="shared" si="228"/>
        <v xml:space="preserve"> </v>
      </c>
      <c r="AZ222" s="345" t="str">
        <f t="shared" si="216"/>
        <v xml:space="preserve"> </v>
      </c>
      <c r="BA222" s="345" t="str">
        <f t="shared" si="229"/>
        <v xml:space="preserve"> </v>
      </c>
      <c r="BB222" s="345" t="str">
        <f t="shared" si="217"/>
        <v xml:space="preserve"> </v>
      </c>
      <c r="BC222" s="345" t="str">
        <f t="shared" si="230"/>
        <v xml:space="preserve"> </v>
      </c>
      <c r="BD222" s="345" t="str">
        <f t="shared" si="218"/>
        <v xml:space="preserve"> </v>
      </c>
      <c r="BE222" s="345" t="str">
        <f t="shared" si="231"/>
        <v xml:space="preserve"> </v>
      </c>
      <c r="BF222" s="345" t="str">
        <f t="shared" si="219"/>
        <v xml:space="preserve"> </v>
      </c>
      <c r="BG222" s="345" t="str">
        <f t="shared" si="232"/>
        <v xml:space="preserve"> </v>
      </c>
      <c r="BH222" s="345" t="str">
        <f t="shared" si="220"/>
        <v xml:space="preserve"> </v>
      </c>
      <c r="BI222" s="345" t="str">
        <f t="shared" si="233"/>
        <v xml:space="preserve"> </v>
      </c>
      <c r="BJ222" s="345" t="str">
        <f t="shared" si="221"/>
        <v xml:space="preserve"> </v>
      </c>
      <c r="BK222" s="345" t="str">
        <f t="shared" si="234"/>
        <v xml:space="preserve"> </v>
      </c>
      <c r="BL222" s="345" t="str">
        <f t="shared" si="222"/>
        <v xml:space="preserve"> </v>
      </c>
      <c r="BM222" s="345" t="str">
        <f t="shared" si="235"/>
        <v xml:space="preserve"> </v>
      </c>
      <c r="BN222" s="345" t="str">
        <f t="shared" si="223"/>
        <v xml:space="preserve"> </v>
      </c>
      <c r="BO222" s="463"/>
    </row>
    <row r="223" spans="1:68">
      <c r="A223" s="573"/>
      <c r="B223" s="335" t="s">
        <v>270</v>
      </c>
      <c r="C223" s="471" t="s">
        <v>271</v>
      </c>
      <c r="D223" s="467">
        <v>2</v>
      </c>
      <c r="E223" s="467">
        <v>2</v>
      </c>
      <c r="F223" s="467"/>
      <c r="G223" s="379"/>
      <c r="H223" s="379"/>
      <c r="I223" s="379"/>
      <c r="J223" s="379"/>
      <c r="K223" s="379"/>
      <c r="L223" s="379"/>
      <c r="M223" s="379"/>
      <c r="N223" s="379"/>
      <c r="O223" s="379"/>
      <c r="P223" s="379"/>
      <c r="Q223" s="468">
        <v>3</v>
      </c>
      <c r="R223" s="468">
        <v>2</v>
      </c>
      <c r="S223" s="339">
        <f t="shared" si="206"/>
        <v>2</v>
      </c>
      <c r="T223" s="468"/>
      <c r="U223" s="339">
        <f t="shared" si="207"/>
        <v>2</v>
      </c>
      <c r="V223" s="468"/>
      <c r="W223" s="339">
        <f t="shared" si="208"/>
        <v>2</v>
      </c>
      <c r="X223" s="341">
        <f>3-W223</f>
        <v>1</v>
      </c>
      <c r="Y223" s="345">
        <f t="shared" si="209"/>
        <v>3</v>
      </c>
      <c r="Z223" s="341"/>
      <c r="AA223" s="345">
        <f t="shared" si="210"/>
        <v>3</v>
      </c>
      <c r="AB223" s="341"/>
      <c r="AC223" s="345">
        <f t="shared" si="211"/>
        <v>3</v>
      </c>
      <c r="AD223" s="341"/>
      <c r="AE223" s="345">
        <f t="shared" si="212"/>
        <v>3</v>
      </c>
      <c r="AF223" s="341"/>
      <c r="AG223" s="345">
        <f t="shared" si="212"/>
        <v>3</v>
      </c>
      <c r="AH223" s="341"/>
      <c r="AI223" s="345">
        <f t="shared" si="212"/>
        <v>3</v>
      </c>
      <c r="AJ223" s="341"/>
      <c r="AK223" s="345">
        <f t="shared" si="212"/>
        <v>3</v>
      </c>
      <c r="AL223" s="341"/>
      <c r="AM223" s="345">
        <f t="shared" si="213"/>
        <v>3</v>
      </c>
      <c r="AN223" s="341"/>
      <c r="AO223" s="345">
        <f t="shared" si="214"/>
        <v>3</v>
      </c>
      <c r="AP223" s="473">
        <f t="shared" ref="AP223:AP228" si="236">+W223</f>
        <v>2</v>
      </c>
      <c r="AQ223" s="345">
        <f t="shared" si="224"/>
        <v>100</v>
      </c>
      <c r="AR223" s="345">
        <f t="shared" si="215"/>
        <v>0.66666666666666663</v>
      </c>
      <c r="AS223" s="345">
        <f t="shared" si="225"/>
        <v>0</v>
      </c>
      <c r="AT223" s="345">
        <f t="shared" si="215"/>
        <v>0</v>
      </c>
      <c r="AU223" s="345" t="e">
        <f t="shared" si="226"/>
        <v>#DIV/0!</v>
      </c>
      <c r="AV223" s="345">
        <f t="shared" si="215"/>
        <v>0</v>
      </c>
      <c r="AW223" s="345" t="e">
        <f t="shared" si="227"/>
        <v>#DIV/0!</v>
      </c>
      <c r="AX223" s="345">
        <f t="shared" si="215"/>
        <v>0.33333333333333331</v>
      </c>
      <c r="AY223" s="345" t="e">
        <f t="shared" si="228"/>
        <v>#DIV/0!</v>
      </c>
      <c r="AZ223" s="345">
        <f t="shared" si="216"/>
        <v>0</v>
      </c>
      <c r="BA223" s="345" t="e">
        <f t="shared" si="229"/>
        <v>#DIV/0!</v>
      </c>
      <c r="BB223" s="345">
        <f t="shared" si="217"/>
        <v>0</v>
      </c>
      <c r="BC223" s="345" t="e">
        <f t="shared" si="230"/>
        <v>#DIV/0!</v>
      </c>
      <c r="BD223" s="345">
        <f t="shared" si="218"/>
        <v>0</v>
      </c>
      <c r="BE223" s="345" t="e">
        <f t="shared" si="231"/>
        <v>#DIV/0!</v>
      </c>
      <c r="BF223" s="345">
        <f t="shared" si="219"/>
        <v>0</v>
      </c>
      <c r="BG223" s="345" t="e">
        <f t="shared" si="232"/>
        <v>#DIV/0!</v>
      </c>
      <c r="BH223" s="345">
        <f t="shared" si="220"/>
        <v>0</v>
      </c>
      <c r="BI223" s="345" t="e">
        <f t="shared" si="233"/>
        <v>#DIV/0!</v>
      </c>
      <c r="BJ223" s="345">
        <f t="shared" si="221"/>
        <v>0</v>
      </c>
      <c r="BK223" s="345" t="e">
        <f t="shared" si="234"/>
        <v>#DIV/0!</v>
      </c>
      <c r="BL223" s="345">
        <f t="shared" si="222"/>
        <v>0</v>
      </c>
      <c r="BM223" s="345" t="e">
        <f t="shared" si="235"/>
        <v>#DIV/0!</v>
      </c>
      <c r="BN223" s="345">
        <f t="shared" si="223"/>
        <v>0</v>
      </c>
      <c r="BO223" s="467"/>
    </row>
    <row r="224" spans="1:68">
      <c r="A224" s="573"/>
      <c r="B224" s="335" t="s">
        <v>272</v>
      </c>
      <c r="C224" s="471" t="s">
        <v>273</v>
      </c>
      <c r="D224" s="467">
        <v>49</v>
      </c>
      <c r="E224" s="467">
        <v>49</v>
      </c>
      <c r="F224" s="467"/>
      <c r="G224" s="379"/>
      <c r="H224" s="379"/>
      <c r="I224" s="379"/>
      <c r="J224" s="379"/>
      <c r="K224" s="379"/>
      <c r="L224" s="379"/>
      <c r="M224" s="379"/>
      <c r="N224" s="379"/>
      <c r="O224" s="379"/>
      <c r="P224" s="379"/>
      <c r="Q224" s="468">
        <v>65</v>
      </c>
      <c r="R224" s="468">
        <v>49</v>
      </c>
      <c r="S224" s="339">
        <f t="shared" si="206"/>
        <v>49</v>
      </c>
      <c r="T224" s="468"/>
      <c r="U224" s="339">
        <f t="shared" si="207"/>
        <v>49</v>
      </c>
      <c r="V224" s="468"/>
      <c r="W224" s="339">
        <f t="shared" si="208"/>
        <v>49</v>
      </c>
      <c r="X224" s="341"/>
      <c r="Y224" s="345">
        <f t="shared" si="209"/>
        <v>49</v>
      </c>
      <c r="Z224" s="341"/>
      <c r="AA224" s="345">
        <f t="shared" si="210"/>
        <v>49</v>
      </c>
      <c r="AB224" s="341"/>
      <c r="AC224" s="345">
        <f t="shared" si="211"/>
        <v>49</v>
      </c>
      <c r="AD224" s="341"/>
      <c r="AE224" s="345">
        <f t="shared" si="212"/>
        <v>49</v>
      </c>
      <c r="AF224" s="341"/>
      <c r="AG224" s="345">
        <f t="shared" si="212"/>
        <v>49</v>
      </c>
      <c r="AH224" s="341"/>
      <c r="AI224" s="345">
        <f t="shared" si="212"/>
        <v>49</v>
      </c>
      <c r="AJ224" s="341"/>
      <c r="AK224" s="345">
        <f t="shared" si="212"/>
        <v>49</v>
      </c>
      <c r="AL224" s="341"/>
      <c r="AM224" s="345">
        <f t="shared" si="213"/>
        <v>49</v>
      </c>
      <c r="AN224" s="341"/>
      <c r="AO224" s="345">
        <f t="shared" si="214"/>
        <v>49</v>
      </c>
      <c r="AP224" s="473">
        <f t="shared" si="236"/>
        <v>49</v>
      </c>
      <c r="AQ224" s="345">
        <f t="shared" si="224"/>
        <v>100</v>
      </c>
      <c r="AR224" s="345">
        <f t="shared" si="215"/>
        <v>0.75384615384615383</v>
      </c>
      <c r="AS224" s="345">
        <f t="shared" si="225"/>
        <v>0</v>
      </c>
      <c r="AT224" s="345">
        <f t="shared" si="215"/>
        <v>0</v>
      </c>
      <c r="AU224" s="345" t="e">
        <f t="shared" si="226"/>
        <v>#DIV/0!</v>
      </c>
      <c r="AV224" s="345">
        <f t="shared" si="215"/>
        <v>0</v>
      </c>
      <c r="AW224" s="345" t="e">
        <f t="shared" si="227"/>
        <v>#DIV/0!</v>
      </c>
      <c r="AX224" s="345">
        <f t="shared" si="215"/>
        <v>0</v>
      </c>
      <c r="AY224" s="345" t="e">
        <f t="shared" si="228"/>
        <v>#DIV/0!</v>
      </c>
      <c r="AZ224" s="345">
        <f t="shared" si="216"/>
        <v>0</v>
      </c>
      <c r="BA224" s="345" t="e">
        <f t="shared" si="229"/>
        <v>#DIV/0!</v>
      </c>
      <c r="BB224" s="345">
        <f t="shared" si="217"/>
        <v>0</v>
      </c>
      <c r="BC224" s="345" t="e">
        <f t="shared" si="230"/>
        <v>#DIV/0!</v>
      </c>
      <c r="BD224" s="345">
        <f t="shared" si="218"/>
        <v>0</v>
      </c>
      <c r="BE224" s="345" t="e">
        <f t="shared" si="231"/>
        <v>#DIV/0!</v>
      </c>
      <c r="BF224" s="345">
        <f t="shared" si="219"/>
        <v>0</v>
      </c>
      <c r="BG224" s="345" t="e">
        <f t="shared" si="232"/>
        <v>#DIV/0!</v>
      </c>
      <c r="BH224" s="345">
        <f t="shared" si="220"/>
        <v>0</v>
      </c>
      <c r="BI224" s="345" t="e">
        <f t="shared" si="233"/>
        <v>#DIV/0!</v>
      </c>
      <c r="BJ224" s="345">
        <f t="shared" si="221"/>
        <v>0</v>
      </c>
      <c r="BK224" s="345" t="e">
        <f t="shared" si="234"/>
        <v>#DIV/0!</v>
      </c>
      <c r="BL224" s="345">
        <f t="shared" si="222"/>
        <v>0</v>
      </c>
      <c r="BM224" s="345" t="e">
        <f t="shared" si="235"/>
        <v>#DIV/0!</v>
      </c>
      <c r="BN224" s="345">
        <f t="shared" si="223"/>
        <v>0</v>
      </c>
      <c r="BO224" s="467"/>
    </row>
    <row r="225" spans="1:67">
      <c r="A225" s="573"/>
      <c r="B225" s="335" t="s">
        <v>274</v>
      </c>
      <c r="C225" s="471" t="s">
        <v>24</v>
      </c>
      <c r="D225" s="467">
        <v>62</v>
      </c>
      <c r="E225" s="467">
        <v>62</v>
      </c>
      <c r="F225" s="467"/>
      <c r="G225" s="379"/>
      <c r="H225" s="379"/>
      <c r="I225" s="379"/>
      <c r="J225" s="379"/>
      <c r="K225" s="379"/>
      <c r="L225" s="379"/>
      <c r="M225" s="379"/>
      <c r="N225" s="379"/>
      <c r="O225" s="379"/>
      <c r="P225" s="379"/>
      <c r="Q225" s="468">
        <v>65</v>
      </c>
      <c r="R225" s="341">
        <v>62</v>
      </c>
      <c r="S225" s="345">
        <f t="shared" si="206"/>
        <v>62</v>
      </c>
      <c r="T225" s="341"/>
      <c r="U225" s="345">
        <f t="shared" si="207"/>
        <v>62</v>
      </c>
      <c r="V225" s="341"/>
      <c r="W225" s="345">
        <f t="shared" si="208"/>
        <v>62</v>
      </c>
      <c r="X225" s="341"/>
      <c r="Y225" s="345">
        <f t="shared" si="209"/>
        <v>62</v>
      </c>
      <c r="Z225" s="341"/>
      <c r="AA225" s="345">
        <f t="shared" si="210"/>
        <v>62</v>
      </c>
      <c r="AB225" s="341"/>
      <c r="AC225" s="345">
        <f t="shared" si="211"/>
        <v>62</v>
      </c>
      <c r="AD225" s="341">
        <f>65-AC225</f>
        <v>3</v>
      </c>
      <c r="AE225" s="345">
        <f t="shared" si="212"/>
        <v>65</v>
      </c>
      <c r="AF225" s="341"/>
      <c r="AG225" s="345">
        <f t="shared" si="212"/>
        <v>65</v>
      </c>
      <c r="AH225" s="341"/>
      <c r="AI225" s="345">
        <f t="shared" si="212"/>
        <v>65</v>
      </c>
      <c r="AJ225" s="341"/>
      <c r="AK225" s="345">
        <f t="shared" si="212"/>
        <v>65</v>
      </c>
      <c r="AL225" s="341"/>
      <c r="AM225" s="345">
        <f t="shared" si="213"/>
        <v>65</v>
      </c>
      <c r="AN225" s="341"/>
      <c r="AO225" s="345">
        <f t="shared" si="214"/>
        <v>65</v>
      </c>
      <c r="AP225" s="635">
        <f t="shared" si="236"/>
        <v>62</v>
      </c>
      <c r="AQ225" s="345">
        <f t="shared" si="224"/>
        <v>100</v>
      </c>
      <c r="AR225" s="345">
        <f t="shared" si="215"/>
        <v>0.9538461538461539</v>
      </c>
      <c r="AS225" s="345">
        <f t="shared" si="225"/>
        <v>0</v>
      </c>
      <c r="AT225" s="345">
        <f t="shared" si="215"/>
        <v>0</v>
      </c>
      <c r="AU225" s="345" t="e">
        <f t="shared" si="226"/>
        <v>#DIV/0!</v>
      </c>
      <c r="AV225" s="345">
        <f t="shared" si="215"/>
        <v>0</v>
      </c>
      <c r="AW225" s="345" t="e">
        <f t="shared" si="227"/>
        <v>#DIV/0!</v>
      </c>
      <c r="AX225" s="345">
        <f t="shared" si="215"/>
        <v>0</v>
      </c>
      <c r="AY225" s="345" t="e">
        <f t="shared" si="228"/>
        <v>#DIV/0!</v>
      </c>
      <c r="AZ225" s="345">
        <f t="shared" si="216"/>
        <v>0</v>
      </c>
      <c r="BA225" s="345" t="e">
        <f t="shared" si="229"/>
        <v>#DIV/0!</v>
      </c>
      <c r="BB225" s="345">
        <f t="shared" si="217"/>
        <v>0</v>
      </c>
      <c r="BC225" s="345" t="e">
        <f t="shared" si="230"/>
        <v>#DIV/0!</v>
      </c>
      <c r="BD225" s="345">
        <f t="shared" si="218"/>
        <v>4.6153846153846156E-2</v>
      </c>
      <c r="BE225" s="345" t="e">
        <f t="shared" si="231"/>
        <v>#DIV/0!</v>
      </c>
      <c r="BF225" s="345">
        <f t="shared" si="219"/>
        <v>0</v>
      </c>
      <c r="BG225" s="345" t="e">
        <f t="shared" si="232"/>
        <v>#DIV/0!</v>
      </c>
      <c r="BH225" s="345">
        <f t="shared" si="220"/>
        <v>0</v>
      </c>
      <c r="BI225" s="345" t="e">
        <f t="shared" si="233"/>
        <v>#DIV/0!</v>
      </c>
      <c r="BJ225" s="345">
        <f t="shared" si="221"/>
        <v>0</v>
      </c>
      <c r="BK225" s="345" t="e">
        <f t="shared" si="234"/>
        <v>#DIV/0!</v>
      </c>
      <c r="BL225" s="345">
        <f t="shared" si="222"/>
        <v>0</v>
      </c>
      <c r="BM225" s="345" t="e">
        <f t="shared" si="235"/>
        <v>#DIV/0!</v>
      </c>
      <c r="BN225" s="345">
        <f t="shared" si="223"/>
        <v>0</v>
      </c>
      <c r="BO225" s="467"/>
    </row>
    <row r="226" spans="1:67">
      <c r="A226" s="573"/>
      <c r="B226" s="335" t="s">
        <v>275</v>
      </c>
      <c r="C226" s="471" t="s">
        <v>271</v>
      </c>
      <c r="D226" s="467">
        <v>9</v>
      </c>
      <c r="E226" s="467">
        <v>9</v>
      </c>
      <c r="F226" s="467"/>
      <c r="G226" s="379"/>
      <c r="H226" s="379"/>
      <c r="I226" s="379"/>
      <c r="J226" s="379"/>
      <c r="K226" s="379"/>
      <c r="L226" s="379"/>
      <c r="M226" s="379"/>
      <c r="N226" s="379"/>
      <c r="O226" s="379"/>
      <c r="P226" s="379"/>
      <c r="Q226" s="468">
        <v>30</v>
      </c>
      <c r="R226" s="468">
        <v>30</v>
      </c>
      <c r="S226" s="339">
        <f t="shared" si="206"/>
        <v>30</v>
      </c>
      <c r="T226" s="468"/>
      <c r="U226" s="339">
        <f t="shared" si="207"/>
        <v>30</v>
      </c>
      <c r="V226" s="468"/>
      <c r="W226" s="339">
        <f t="shared" si="208"/>
        <v>30</v>
      </c>
      <c r="X226" s="341"/>
      <c r="Y226" s="345">
        <f t="shared" si="209"/>
        <v>30</v>
      </c>
      <c r="Z226" s="341"/>
      <c r="AA226" s="345">
        <f t="shared" si="210"/>
        <v>30</v>
      </c>
      <c r="AB226" s="341"/>
      <c r="AC226" s="345">
        <f t="shared" si="211"/>
        <v>30</v>
      </c>
      <c r="AD226" s="341"/>
      <c r="AE226" s="345">
        <f t="shared" si="212"/>
        <v>30</v>
      </c>
      <c r="AF226" s="341"/>
      <c r="AG226" s="345">
        <f t="shared" si="212"/>
        <v>30</v>
      </c>
      <c r="AH226" s="341"/>
      <c r="AI226" s="345">
        <f t="shared" si="212"/>
        <v>30</v>
      </c>
      <c r="AJ226" s="341"/>
      <c r="AK226" s="345">
        <f t="shared" si="212"/>
        <v>30</v>
      </c>
      <c r="AL226" s="341"/>
      <c r="AM226" s="345">
        <f t="shared" si="213"/>
        <v>30</v>
      </c>
      <c r="AN226" s="341"/>
      <c r="AO226" s="345">
        <f t="shared" si="214"/>
        <v>30</v>
      </c>
      <c r="AP226" s="473">
        <f t="shared" si="236"/>
        <v>30</v>
      </c>
      <c r="AQ226" s="345">
        <f t="shared" si="224"/>
        <v>333.33333333333337</v>
      </c>
      <c r="AR226" s="345">
        <f t="shared" si="215"/>
        <v>1</v>
      </c>
      <c r="AS226" s="345">
        <f t="shared" si="225"/>
        <v>0</v>
      </c>
      <c r="AT226" s="345">
        <f t="shared" si="215"/>
        <v>0</v>
      </c>
      <c r="AU226" s="345" t="e">
        <f t="shared" si="226"/>
        <v>#DIV/0!</v>
      </c>
      <c r="AV226" s="345">
        <f t="shared" si="215"/>
        <v>0</v>
      </c>
      <c r="AW226" s="345" t="e">
        <f t="shared" si="227"/>
        <v>#DIV/0!</v>
      </c>
      <c r="AX226" s="345">
        <f t="shared" si="215"/>
        <v>0</v>
      </c>
      <c r="AY226" s="345" t="e">
        <f t="shared" si="228"/>
        <v>#DIV/0!</v>
      </c>
      <c r="AZ226" s="345">
        <f t="shared" si="216"/>
        <v>0</v>
      </c>
      <c r="BA226" s="345" t="e">
        <f t="shared" si="229"/>
        <v>#DIV/0!</v>
      </c>
      <c r="BB226" s="345">
        <f t="shared" si="217"/>
        <v>0</v>
      </c>
      <c r="BC226" s="345" t="e">
        <f t="shared" si="230"/>
        <v>#DIV/0!</v>
      </c>
      <c r="BD226" s="345">
        <f t="shared" si="218"/>
        <v>0</v>
      </c>
      <c r="BE226" s="345" t="e">
        <f t="shared" si="231"/>
        <v>#DIV/0!</v>
      </c>
      <c r="BF226" s="345">
        <f t="shared" si="219"/>
        <v>0</v>
      </c>
      <c r="BG226" s="345" t="e">
        <f t="shared" si="232"/>
        <v>#DIV/0!</v>
      </c>
      <c r="BH226" s="345">
        <f t="shared" si="220"/>
        <v>0</v>
      </c>
      <c r="BI226" s="345" t="e">
        <f t="shared" si="233"/>
        <v>#DIV/0!</v>
      </c>
      <c r="BJ226" s="345">
        <f t="shared" si="221"/>
        <v>0</v>
      </c>
      <c r="BK226" s="345" t="e">
        <f t="shared" si="234"/>
        <v>#DIV/0!</v>
      </c>
      <c r="BL226" s="345">
        <f t="shared" si="222"/>
        <v>0</v>
      </c>
      <c r="BM226" s="345" t="e">
        <f t="shared" si="235"/>
        <v>#DIV/0!</v>
      </c>
      <c r="BN226" s="345">
        <f t="shared" si="223"/>
        <v>0</v>
      </c>
      <c r="BO226" s="467"/>
    </row>
    <row r="227" spans="1:67" s="464" customFormat="1" ht="19.5">
      <c r="A227" s="465" t="s">
        <v>235</v>
      </c>
      <c r="B227" s="365" t="s">
        <v>276</v>
      </c>
      <c r="C227" s="465" t="s">
        <v>277</v>
      </c>
      <c r="D227" s="505"/>
      <c r="E227" s="462"/>
      <c r="F227" s="462"/>
      <c r="G227" s="505"/>
      <c r="H227" s="505"/>
      <c r="I227" s="505"/>
      <c r="J227" s="505"/>
      <c r="K227" s="505"/>
      <c r="L227" s="505"/>
      <c r="M227" s="505"/>
      <c r="N227" s="505"/>
      <c r="O227" s="505"/>
      <c r="P227" s="505"/>
      <c r="Q227" s="462">
        <v>13500</v>
      </c>
      <c r="R227" s="462">
        <v>1180</v>
      </c>
      <c r="S227" s="345">
        <f t="shared" si="206"/>
        <v>1180</v>
      </c>
      <c r="T227" s="520"/>
      <c r="U227" s="345">
        <f t="shared" si="207"/>
        <v>1180</v>
      </c>
      <c r="V227" s="520"/>
      <c r="W227" s="345">
        <f t="shared" si="208"/>
        <v>1180</v>
      </c>
      <c r="X227" s="520"/>
      <c r="Y227" s="345">
        <f t="shared" si="209"/>
        <v>1180</v>
      </c>
      <c r="Z227" s="520"/>
      <c r="AA227" s="345">
        <f t="shared" si="210"/>
        <v>1180</v>
      </c>
      <c r="AB227" s="520"/>
      <c r="AC227" s="345">
        <f t="shared" si="211"/>
        <v>1180</v>
      </c>
      <c r="AD227" s="520"/>
      <c r="AE227" s="345">
        <f t="shared" si="212"/>
        <v>1180</v>
      </c>
      <c r="AF227" s="520"/>
      <c r="AG227" s="345">
        <f t="shared" si="212"/>
        <v>1180</v>
      </c>
      <c r="AH227" s="520"/>
      <c r="AI227" s="345">
        <f t="shared" si="212"/>
        <v>1180</v>
      </c>
      <c r="AJ227" s="520"/>
      <c r="AK227" s="345">
        <f t="shared" si="212"/>
        <v>1180</v>
      </c>
      <c r="AL227" s="520"/>
      <c r="AM227" s="345">
        <f t="shared" si="213"/>
        <v>1180</v>
      </c>
      <c r="AN227" s="520"/>
      <c r="AO227" s="345">
        <f t="shared" si="214"/>
        <v>1180</v>
      </c>
      <c r="AP227" s="462">
        <f t="shared" si="236"/>
        <v>1180</v>
      </c>
      <c r="AQ227" s="345" t="e">
        <f t="shared" si="224"/>
        <v>#DIV/0!</v>
      </c>
      <c r="AR227" s="345">
        <f t="shared" si="215"/>
        <v>8.7407407407407406E-2</v>
      </c>
      <c r="AS227" s="345" t="e">
        <f t="shared" si="225"/>
        <v>#DIV/0!</v>
      </c>
      <c r="AT227" s="345">
        <f t="shared" si="215"/>
        <v>0</v>
      </c>
      <c r="AU227" s="345" t="e">
        <f t="shared" si="226"/>
        <v>#DIV/0!</v>
      </c>
      <c r="AV227" s="345">
        <f t="shared" si="215"/>
        <v>0</v>
      </c>
      <c r="AW227" s="345" t="e">
        <f t="shared" si="227"/>
        <v>#DIV/0!</v>
      </c>
      <c r="AX227" s="345">
        <f t="shared" si="215"/>
        <v>0</v>
      </c>
      <c r="AY227" s="345" t="e">
        <f t="shared" si="228"/>
        <v>#DIV/0!</v>
      </c>
      <c r="AZ227" s="345">
        <f t="shared" si="216"/>
        <v>0</v>
      </c>
      <c r="BA227" s="345" t="e">
        <f t="shared" si="229"/>
        <v>#DIV/0!</v>
      </c>
      <c r="BB227" s="345">
        <f t="shared" si="217"/>
        <v>0</v>
      </c>
      <c r="BC227" s="345" t="e">
        <f t="shared" si="230"/>
        <v>#DIV/0!</v>
      </c>
      <c r="BD227" s="345">
        <f t="shared" si="218"/>
        <v>0</v>
      </c>
      <c r="BE227" s="345" t="e">
        <f t="shared" si="231"/>
        <v>#DIV/0!</v>
      </c>
      <c r="BF227" s="345">
        <f t="shared" si="219"/>
        <v>0</v>
      </c>
      <c r="BG227" s="345" t="e">
        <f t="shared" si="232"/>
        <v>#DIV/0!</v>
      </c>
      <c r="BH227" s="345">
        <f t="shared" si="220"/>
        <v>0</v>
      </c>
      <c r="BI227" s="345" t="e">
        <f t="shared" si="233"/>
        <v>#DIV/0!</v>
      </c>
      <c r="BJ227" s="345">
        <f t="shared" si="221"/>
        <v>0</v>
      </c>
      <c r="BK227" s="345" t="e">
        <f t="shared" si="234"/>
        <v>#DIV/0!</v>
      </c>
      <c r="BL227" s="345">
        <f t="shared" si="222"/>
        <v>0</v>
      </c>
      <c r="BM227" s="345" t="e">
        <f t="shared" si="235"/>
        <v>#DIV/0!</v>
      </c>
      <c r="BN227" s="345">
        <f t="shared" si="223"/>
        <v>0</v>
      </c>
      <c r="BO227" s="463"/>
    </row>
    <row r="228" spans="1:67">
      <c r="A228" s="471"/>
      <c r="B228" s="335" t="s">
        <v>858</v>
      </c>
      <c r="C228" s="471" t="s">
        <v>277</v>
      </c>
      <c r="D228" s="508">
        <v>43</v>
      </c>
      <c r="E228" s="468">
        <v>144</v>
      </c>
      <c r="F228" s="468"/>
      <c r="G228" s="508"/>
      <c r="H228" s="508"/>
      <c r="I228" s="508"/>
      <c r="J228" s="508"/>
      <c r="K228" s="508"/>
      <c r="L228" s="508"/>
      <c r="M228" s="508"/>
      <c r="N228" s="508"/>
      <c r="O228" s="508"/>
      <c r="P228" s="508"/>
      <c r="Q228" s="468">
        <v>1300</v>
      </c>
      <c r="R228" s="468">
        <v>120</v>
      </c>
      <c r="S228" s="339">
        <f t="shared" si="206"/>
        <v>120</v>
      </c>
      <c r="T228" s="468">
        <v>93</v>
      </c>
      <c r="U228" s="339">
        <f t="shared" si="207"/>
        <v>213</v>
      </c>
      <c r="V228" s="468">
        <f>1077-213</f>
        <v>864</v>
      </c>
      <c r="W228" s="339">
        <f t="shared" si="208"/>
        <v>1077</v>
      </c>
      <c r="X228" s="468">
        <f>445-W228</f>
        <v>-632</v>
      </c>
      <c r="Y228" s="345">
        <f t="shared" si="209"/>
        <v>445</v>
      </c>
      <c r="Z228" s="468">
        <f>565-Y228</f>
        <v>120</v>
      </c>
      <c r="AA228" s="345">
        <f t="shared" si="210"/>
        <v>565</v>
      </c>
      <c r="AB228" s="341"/>
      <c r="AC228" s="345">
        <f t="shared" si="211"/>
        <v>565</v>
      </c>
      <c r="AD228" s="341">
        <v>269</v>
      </c>
      <c r="AE228" s="345">
        <f t="shared" si="212"/>
        <v>834</v>
      </c>
      <c r="AF228" s="341">
        <v>157</v>
      </c>
      <c r="AG228" s="345">
        <f t="shared" si="212"/>
        <v>991</v>
      </c>
      <c r="AH228" s="341"/>
      <c r="AI228" s="345">
        <f t="shared" si="212"/>
        <v>991</v>
      </c>
      <c r="AJ228" s="341"/>
      <c r="AK228" s="345">
        <f t="shared" si="212"/>
        <v>991</v>
      </c>
      <c r="AL228" s="341"/>
      <c r="AM228" s="345">
        <f t="shared" si="213"/>
        <v>991</v>
      </c>
      <c r="AN228" s="341"/>
      <c r="AO228" s="345">
        <f t="shared" si="214"/>
        <v>991</v>
      </c>
      <c r="AP228" s="468">
        <f t="shared" si="236"/>
        <v>1077</v>
      </c>
      <c r="AQ228" s="345">
        <f t="shared" si="224"/>
        <v>279.06976744186045</v>
      </c>
      <c r="AR228" s="345">
        <f t="shared" si="215"/>
        <v>9.2307692307692313E-2</v>
      </c>
      <c r="AS228" s="345">
        <f t="shared" si="225"/>
        <v>64.583333333333343</v>
      </c>
      <c r="AT228" s="345">
        <f t="shared" si="215"/>
        <v>7.1538461538461537E-2</v>
      </c>
      <c r="AU228" s="345" t="e">
        <f t="shared" si="226"/>
        <v>#DIV/0!</v>
      </c>
      <c r="AV228" s="345">
        <f t="shared" si="215"/>
        <v>0.66461538461538461</v>
      </c>
      <c r="AW228" s="345" t="e">
        <f t="shared" si="227"/>
        <v>#DIV/0!</v>
      </c>
      <c r="AX228" s="345">
        <f t="shared" si="215"/>
        <v>-0.48615384615384616</v>
      </c>
      <c r="AY228" s="345" t="e">
        <f t="shared" si="228"/>
        <v>#DIV/0!</v>
      </c>
      <c r="AZ228" s="345">
        <f t="shared" si="216"/>
        <v>9.2307692307692313E-2</v>
      </c>
      <c r="BA228" s="345" t="e">
        <f t="shared" si="229"/>
        <v>#DIV/0!</v>
      </c>
      <c r="BB228" s="345">
        <f t="shared" si="217"/>
        <v>0</v>
      </c>
      <c r="BC228" s="345" t="e">
        <f t="shared" si="230"/>
        <v>#DIV/0!</v>
      </c>
      <c r="BD228" s="345">
        <f t="shared" si="218"/>
        <v>0.20692307692307693</v>
      </c>
      <c r="BE228" s="345" t="e">
        <f t="shared" si="231"/>
        <v>#DIV/0!</v>
      </c>
      <c r="BF228" s="345">
        <f t="shared" si="219"/>
        <v>0.12076923076923077</v>
      </c>
      <c r="BG228" s="345" t="e">
        <f t="shared" si="232"/>
        <v>#DIV/0!</v>
      </c>
      <c r="BH228" s="345">
        <f t="shared" si="220"/>
        <v>0</v>
      </c>
      <c r="BI228" s="345" t="e">
        <f t="shared" si="233"/>
        <v>#DIV/0!</v>
      </c>
      <c r="BJ228" s="345">
        <f t="shared" si="221"/>
        <v>0</v>
      </c>
      <c r="BK228" s="345" t="e">
        <f t="shared" si="234"/>
        <v>#DIV/0!</v>
      </c>
      <c r="BL228" s="345">
        <f t="shared" si="222"/>
        <v>0</v>
      </c>
      <c r="BM228" s="345" t="e">
        <f t="shared" si="235"/>
        <v>#DIV/0!</v>
      </c>
      <c r="BN228" s="345">
        <f t="shared" si="223"/>
        <v>0</v>
      </c>
      <c r="BO228" s="467"/>
    </row>
    <row r="229" spans="1:67">
      <c r="A229" s="471"/>
      <c r="B229" s="335" t="s">
        <v>866</v>
      </c>
      <c r="C229" s="471" t="s">
        <v>280</v>
      </c>
      <c r="D229" s="379"/>
      <c r="E229" s="467"/>
      <c r="F229" s="467"/>
      <c r="G229" s="379"/>
      <c r="H229" s="379"/>
      <c r="I229" s="379"/>
      <c r="J229" s="379"/>
      <c r="K229" s="379"/>
      <c r="L229" s="379"/>
      <c r="M229" s="379"/>
      <c r="N229" s="379"/>
      <c r="O229" s="379"/>
      <c r="P229" s="379"/>
      <c r="Q229" s="468"/>
      <c r="R229" s="468"/>
      <c r="S229" s="339">
        <f t="shared" si="206"/>
        <v>0</v>
      </c>
      <c r="T229" s="468"/>
      <c r="U229" s="339">
        <f t="shared" si="207"/>
        <v>0</v>
      </c>
      <c r="V229" s="468"/>
      <c r="W229" s="339">
        <f t="shared" si="208"/>
        <v>0</v>
      </c>
      <c r="X229" s="341"/>
      <c r="Y229" s="345">
        <f t="shared" si="209"/>
        <v>0</v>
      </c>
      <c r="Z229" s="341"/>
      <c r="AA229" s="345">
        <f t="shared" si="210"/>
        <v>0</v>
      </c>
      <c r="AB229" s="341"/>
      <c r="AC229" s="345">
        <f t="shared" si="211"/>
        <v>0</v>
      </c>
      <c r="AD229" s="341"/>
      <c r="AE229" s="345">
        <f t="shared" si="212"/>
        <v>0</v>
      </c>
      <c r="AF229" s="341"/>
      <c r="AG229" s="345">
        <f t="shared" si="212"/>
        <v>0</v>
      </c>
      <c r="AH229" s="341"/>
      <c r="AI229" s="345">
        <f t="shared" si="212"/>
        <v>0</v>
      </c>
      <c r="AJ229" s="341"/>
      <c r="AK229" s="345">
        <f t="shared" si="212"/>
        <v>0</v>
      </c>
      <c r="AL229" s="341"/>
      <c r="AM229" s="345">
        <f t="shared" si="213"/>
        <v>0</v>
      </c>
      <c r="AN229" s="341"/>
      <c r="AO229" s="345">
        <f t="shared" si="214"/>
        <v>0</v>
      </c>
      <c r="AP229" s="473"/>
      <c r="AQ229" s="345" t="e">
        <f t="shared" si="224"/>
        <v>#DIV/0!</v>
      </c>
      <c r="AR229" s="345" t="e">
        <f t="shared" si="215"/>
        <v>#DIV/0!</v>
      </c>
      <c r="AS229" s="345" t="e">
        <f t="shared" si="225"/>
        <v>#DIV/0!</v>
      </c>
      <c r="AT229" s="345" t="e">
        <f t="shared" si="215"/>
        <v>#DIV/0!</v>
      </c>
      <c r="AU229" s="345" t="e">
        <f t="shared" si="226"/>
        <v>#DIV/0!</v>
      </c>
      <c r="AV229" s="345" t="e">
        <f t="shared" si="215"/>
        <v>#DIV/0!</v>
      </c>
      <c r="AW229" s="345" t="e">
        <f t="shared" si="227"/>
        <v>#DIV/0!</v>
      </c>
      <c r="AX229" s="345" t="e">
        <f t="shared" si="215"/>
        <v>#DIV/0!</v>
      </c>
      <c r="AY229" s="345" t="e">
        <f t="shared" si="228"/>
        <v>#DIV/0!</v>
      </c>
      <c r="AZ229" s="345" t="e">
        <f t="shared" si="216"/>
        <v>#DIV/0!</v>
      </c>
      <c r="BA229" s="345" t="e">
        <f t="shared" si="229"/>
        <v>#DIV/0!</v>
      </c>
      <c r="BB229" s="345" t="e">
        <f t="shared" si="217"/>
        <v>#DIV/0!</v>
      </c>
      <c r="BC229" s="345" t="e">
        <f t="shared" si="230"/>
        <v>#DIV/0!</v>
      </c>
      <c r="BD229" s="345" t="e">
        <f t="shared" si="218"/>
        <v>#DIV/0!</v>
      </c>
      <c r="BE229" s="345" t="e">
        <f t="shared" si="231"/>
        <v>#DIV/0!</v>
      </c>
      <c r="BF229" s="345" t="e">
        <f t="shared" si="219"/>
        <v>#DIV/0!</v>
      </c>
      <c r="BG229" s="345" t="e">
        <f t="shared" si="232"/>
        <v>#DIV/0!</v>
      </c>
      <c r="BH229" s="345" t="e">
        <f t="shared" si="220"/>
        <v>#DIV/0!</v>
      </c>
      <c r="BI229" s="345" t="e">
        <f t="shared" si="233"/>
        <v>#DIV/0!</v>
      </c>
      <c r="BJ229" s="345" t="e">
        <f t="shared" si="221"/>
        <v>#DIV/0!</v>
      </c>
      <c r="BK229" s="345" t="e">
        <f t="shared" si="234"/>
        <v>#DIV/0!</v>
      </c>
      <c r="BL229" s="345" t="e">
        <f t="shared" si="222"/>
        <v>#DIV/0!</v>
      </c>
      <c r="BM229" s="345" t="e">
        <f t="shared" si="235"/>
        <v>#DIV/0!</v>
      </c>
      <c r="BN229" s="345" t="e">
        <f t="shared" si="223"/>
        <v>#DIV/0!</v>
      </c>
      <c r="BO229" s="467"/>
    </row>
    <row r="230" spans="1:67">
      <c r="A230" s="471"/>
      <c r="B230" s="335" t="s">
        <v>863</v>
      </c>
      <c r="C230" s="471" t="s">
        <v>9</v>
      </c>
      <c r="D230" s="379"/>
      <c r="E230" s="467"/>
      <c r="F230" s="467"/>
      <c r="G230" s="379"/>
      <c r="H230" s="379"/>
      <c r="I230" s="379"/>
      <c r="J230" s="379"/>
      <c r="K230" s="379"/>
      <c r="L230" s="379"/>
      <c r="M230" s="379"/>
      <c r="N230" s="379"/>
      <c r="O230" s="379"/>
      <c r="P230" s="379"/>
      <c r="Q230" s="468"/>
      <c r="R230" s="468"/>
      <c r="S230" s="339">
        <f t="shared" si="206"/>
        <v>0</v>
      </c>
      <c r="T230" s="468"/>
      <c r="U230" s="339">
        <f t="shared" si="207"/>
        <v>0</v>
      </c>
      <c r="V230" s="468"/>
      <c r="W230" s="339">
        <f t="shared" si="208"/>
        <v>0</v>
      </c>
      <c r="X230" s="341"/>
      <c r="Y230" s="345">
        <f t="shared" si="209"/>
        <v>0</v>
      </c>
      <c r="Z230" s="341"/>
      <c r="AA230" s="345">
        <f t="shared" si="210"/>
        <v>0</v>
      </c>
      <c r="AB230" s="341"/>
      <c r="AC230" s="345">
        <f t="shared" si="211"/>
        <v>0</v>
      </c>
      <c r="AD230" s="341"/>
      <c r="AE230" s="345">
        <f t="shared" si="212"/>
        <v>0</v>
      </c>
      <c r="AF230" s="341"/>
      <c r="AG230" s="345">
        <f t="shared" si="212"/>
        <v>0</v>
      </c>
      <c r="AH230" s="341"/>
      <c r="AI230" s="345">
        <f t="shared" si="212"/>
        <v>0</v>
      </c>
      <c r="AJ230" s="341"/>
      <c r="AK230" s="345">
        <f t="shared" si="212"/>
        <v>0</v>
      </c>
      <c r="AL230" s="341"/>
      <c r="AM230" s="345">
        <f t="shared" si="213"/>
        <v>0</v>
      </c>
      <c r="AN230" s="341"/>
      <c r="AO230" s="345">
        <f t="shared" si="214"/>
        <v>0</v>
      </c>
      <c r="AP230" s="473"/>
      <c r="AQ230" s="345" t="e">
        <f t="shared" si="224"/>
        <v>#DIV/0!</v>
      </c>
      <c r="AR230" s="345" t="e">
        <f t="shared" si="215"/>
        <v>#DIV/0!</v>
      </c>
      <c r="AS230" s="345" t="e">
        <f t="shared" si="225"/>
        <v>#DIV/0!</v>
      </c>
      <c r="AT230" s="345" t="e">
        <f t="shared" si="215"/>
        <v>#DIV/0!</v>
      </c>
      <c r="AU230" s="345" t="e">
        <f t="shared" si="226"/>
        <v>#DIV/0!</v>
      </c>
      <c r="AV230" s="345" t="e">
        <f t="shared" si="215"/>
        <v>#DIV/0!</v>
      </c>
      <c r="AW230" s="345" t="e">
        <f t="shared" si="227"/>
        <v>#DIV/0!</v>
      </c>
      <c r="AX230" s="345" t="e">
        <f t="shared" si="215"/>
        <v>#DIV/0!</v>
      </c>
      <c r="AY230" s="345" t="e">
        <f t="shared" si="228"/>
        <v>#DIV/0!</v>
      </c>
      <c r="AZ230" s="345" t="e">
        <f t="shared" si="216"/>
        <v>#DIV/0!</v>
      </c>
      <c r="BA230" s="345" t="e">
        <f t="shared" si="229"/>
        <v>#DIV/0!</v>
      </c>
      <c r="BB230" s="345" t="e">
        <f t="shared" si="217"/>
        <v>#DIV/0!</v>
      </c>
      <c r="BC230" s="345" t="e">
        <f t="shared" si="230"/>
        <v>#DIV/0!</v>
      </c>
      <c r="BD230" s="345" t="e">
        <f t="shared" si="218"/>
        <v>#DIV/0!</v>
      </c>
      <c r="BE230" s="345" t="e">
        <f t="shared" si="231"/>
        <v>#DIV/0!</v>
      </c>
      <c r="BF230" s="345" t="e">
        <f t="shared" si="219"/>
        <v>#DIV/0!</v>
      </c>
      <c r="BG230" s="345" t="e">
        <f t="shared" si="232"/>
        <v>#DIV/0!</v>
      </c>
      <c r="BH230" s="345" t="e">
        <f t="shared" si="220"/>
        <v>#DIV/0!</v>
      </c>
      <c r="BI230" s="345" t="e">
        <f t="shared" si="233"/>
        <v>#DIV/0!</v>
      </c>
      <c r="BJ230" s="345" t="e">
        <f t="shared" si="221"/>
        <v>#DIV/0!</v>
      </c>
      <c r="BK230" s="345" t="e">
        <f t="shared" si="234"/>
        <v>#DIV/0!</v>
      </c>
      <c r="BL230" s="345" t="e">
        <f t="shared" si="222"/>
        <v>#DIV/0!</v>
      </c>
      <c r="BM230" s="345" t="e">
        <f t="shared" si="235"/>
        <v>#DIV/0!</v>
      </c>
      <c r="BN230" s="345" t="e">
        <f t="shared" si="223"/>
        <v>#DIV/0!</v>
      </c>
      <c r="BO230" s="467"/>
    </row>
    <row r="231" spans="1:67">
      <c r="A231" s="471"/>
      <c r="B231" s="335" t="s">
        <v>859</v>
      </c>
      <c r="C231" s="471" t="s">
        <v>277</v>
      </c>
      <c r="D231" s="508">
        <v>1069</v>
      </c>
      <c r="E231" s="468">
        <v>1892</v>
      </c>
      <c r="F231" s="468"/>
      <c r="G231" s="508"/>
      <c r="H231" s="508"/>
      <c r="I231" s="508"/>
      <c r="J231" s="508"/>
      <c r="K231" s="508"/>
      <c r="L231" s="508"/>
      <c r="M231" s="508"/>
      <c r="N231" s="508"/>
      <c r="O231" s="508"/>
      <c r="P231" s="508"/>
      <c r="Q231" s="468">
        <v>12200</v>
      </c>
      <c r="R231" s="468">
        <v>1060</v>
      </c>
      <c r="S231" s="339">
        <f t="shared" si="206"/>
        <v>1060</v>
      </c>
      <c r="T231" s="468">
        <v>1197</v>
      </c>
      <c r="U231" s="339">
        <f t="shared" si="207"/>
        <v>2257</v>
      </c>
      <c r="V231" s="468">
        <f>7881-2257</f>
        <v>5624</v>
      </c>
      <c r="W231" s="339">
        <f t="shared" si="208"/>
        <v>7881</v>
      </c>
      <c r="X231" s="468">
        <f>4770-W231</f>
        <v>-3111</v>
      </c>
      <c r="Y231" s="345">
        <f t="shared" si="209"/>
        <v>4770</v>
      </c>
      <c r="Z231" s="468">
        <f>5790-Y231</f>
        <v>1020</v>
      </c>
      <c r="AA231" s="345">
        <f t="shared" si="210"/>
        <v>5790</v>
      </c>
      <c r="AB231" s="341"/>
      <c r="AC231" s="345">
        <f t="shared" si="211"/>
        <v>5790</v>
      </c>
      <c r="AD231" s="341">
        <v>1214</v>
      </c>
      <c r="AE231" s="345">
        <f t="shared" si="212"/>
        <v>7004</v>
      </c>
      <c r="AF231" s="341">
        <v>1214</v>
      </c>
      <c r="AG231" s="345">
        <f t="shared" si="212"/>
        <v>8218</v>
      </c>
      <c r="AH231" s="341"/>
      <c r="AI231" s="345">
        <f t="shared" si="212"/>
        <v>8218</v>
      </c>
      <c r="AJ231" s="341"/>
      <c r="AK231" s="345">
        <f t="shared" si="212"/>
        <v>8218</v>
      </c>
      <c r="AL231" s="341"/>
      <c r="AM231" s="345">
        <f t="shared" si="213"/>
        <v>8218</v>
      </c>
      <c r="AN231" s="341"/>
      <c r="AO231" s="345">
        <f t="shared" si="214"/>
        <v>8218</v>
      </c>
      <c r="AP231" s="468">
        <f>+W231</f>
        <v>7881</v>
      </c>
      <c r="AQ231" s="345">
        <f t="shared" si="224"/>
        <v>99.158091674462113</v>
      </c>
      <c r="AR231" s="345">
        <f t="shared" si="215"/>
        <v>8.6885245901639346E-2</v>
      </c>
      <c r="AS231" s="345">
        <f t="shared" si="225"/>
        <v>63.266384778012686</v>
      </c>
      <c r="AT231" s="345">
        <f t="shared" si="215"/>
        <v>9.8114754098360651E-2</v>
      </c>
      <c r="AU231" s="345" t="e">
        <f t="shared" si="226"/>
        <v>#DIV/0!</v>
      </c>
      <c r="AV231" s="345">
        <f t="shared" si="215"/>
        <v>0.46098360655737702</v>
      </c>
      <c r="AW231" s="345" t="e">
        <f t="shared" si="227"/>
        <v>#DIV/0!</v>
      </c>
      <c r="AX231" s="345">
        <f t="shared" si="215"/>
        <v>-0.255</v>
      </c>
      <c r="AY231" s="345" t="e">
        <f t="shared" si="228"/>
        <v>#DIV/0!</v>
      </c>
      <c r="AZ231" s="345">
        <f t="shared" si="216"/>
        <v>8.3606557377049182E-2</v>
      </c>
      <c r="BA231" s="345" t="e">
        <f t="shared" si="229"/>
        <v>#DIV/0!</v>
      </c>
      <c r="BB231" s="345">
        <f t="shared" si="217"/>
        <v>0</v>
      </c>
      <c r="BC231" s="345" t="e">
        <f t="shared" si="230"/>
        <v>#DIV/0!</v>
      </c>
      <c r="BD231" s="345">
        <f t="shared" si="218"/>
        <v>9.9508196721311476E-2</v>
      </c>
      <c r="BE231" s="345" t="e">
        <f t="shared" si="231"/>
        <v>#DIV/0!</v>
      </c>
      <c r="BF231" s="345">
        <f t="shared" si="219"/>
        <v>9.9508196721311476E-2</v>
      </c>
      <c r="BG231" s="345" t="e">
        <f t="shared" si="232"/>
        <v>#DIV/0!</v>
      </c>
      <c r="BH231" s="345">
        <f t="shared" si="220"/>
        <v>0</v>
      </c>
      <c r="BI231" s="345" t="e">
        <f t="shared" si="233"/>
        <v>#DIV/0!</v>
      </c>
      <c r="BJ231" s="345">
        <f t="shared" si="221"/>
        <v>0</v>
      </c>
      <c r="BK231" s="345" t="e">
        <f t="shared" si="234"/>
        <v>#DIV/0!</v>
      </c>
      <c r="BL231" s="345">
        <f t="shared" si="222"/>
        <v>0</v>
      </c>
      <c r="BM231" s="345" t="e">
        <f t="shared" si="235"/>
        <v>#DIV/0!</v>
      </c>
      <c r="BN231" s="345">
        <f t="shared" si="223"/>
        <v>0</v>
      </c>
      <c r="BO231" s="467"/>
    </row>
    <row r="232" spans="1:67">
      <c r="A232" s="471"/>
      <c r="B232" s="335" t="s">
        <v>865</v>
      </c>
      <c r="C232" s="471" t="s">
        <v>280</v>
      </c>
      <c r="D232" s="508"/>
      <c r="E232" s="468"/>
      <c r="F232" s="468"/>
      <c r="G232" s="508"/>
      <c r="H232" s="508"/>
      <c r="I232" s="508"/>
      <c r="J232" s="508"/>
      <c r="K232" s="508"/>
      <c r="L232" s="508"/>
      <c r="M232" s="508"/>
      <c r="N232" s="508"/>
      <c r="O232" s="508"/>
      <c r="P232" s="508"/>
      <c r="Q232" s="468"/>
      <c r="R232" s="341"/>
      <c r="S232" s="345">
        <f t="shared" si="206"/>
        <v>0</v>
      </c>
      <c r="T232" s="341"/>
      <c r="U232" s="345">
        <f t="shared" si="207"/>
        <v>0</v>
      </c>
      <c r="V232" s="341"/>
      <c r="W232" s="345">
        <f t="shared" si="208"/>
        <v>0</v>
      </c>
      <c r="X232" s="341"/>
      <c r="Y232" s="345">
        <f t="shared" si="209"/>
        <v>0</v>
      </c>
      <c r="Z232" s="341"/>
      <c r="AA232" s="345">
        <f t="shared" si="210"/>
        <v>0</v>
      </c>
      <c r="AB232" s="341"/>
      <c r="AC232" s="345">
        <f t="shared" si="211"/>
        <v>0</v>
      </c>
      <c r="AD232" s="341"/>
      <c r="AE232" s="345">
        <f t="shared" si="212"/>
        <v>0</v>
      </c>
      <c r="AF232" s="341"/>
      <c r="AG232" s="345">
        <f t="shared" si="212"/>
        <v>0</v>
      </c>
      <c r="AH232" s="341"/>
      <c r="AI232" s="345">
        <f t="shared" si="212"/>
        <v>0</v>
      </c>
      <c r="AJ232" s="341"/>
      <c r="AK232" s="345">
        <f t="shared" si="212"/>
        <v>0</v>
      </c>
      <c r="AL232" s="341"/>
      <c r="AM232" s="345">
        <f t="shared" si="213"/>
        <v>0</v>
      </c>
      <c r="AN232" s="341"/>
      <c r="AO232" s="345">
        <f t="shared" si="214"/>
        <v>0</v>
      </c>
      <c r="AP232" s="473"/>
      <c r="AQ232" s="345" t="e">
        <f t="shared" si="224"/>
        <v>#DIV/0!</v>
      </c>
      <c r="AR232" s="345" t="e">
        <f t="shared" si="215"/>
        <v>#DIV/0!</v>
      </c>
      <c r="AS232" s="345" t="e">
        <f t="shared" si="225"/>
        <v>#DIV/0!</v>
      </c>
      <c r="AT232" s="345" t="e">
        <f t="shared" si="215"/>
        <v>#DIV/0!</v>
      </c>
      <c r="AU232" s="345" t="e">
        <f t="shared" si="226"/>
        <v>#DIV/0!</v>
      </c>
      <c r="AV232" s="345" t="e">
        <f t="shared" si="215"/>
        <v>#DIV/0!</v>
      </c>
      <c r="AW232" s="345" t="e">
        <f t="shared" si="227"/>
        <v>#DIV/0!</v>
      </c>
      <c r="AX232" s="345" t="e">
        <f t="shared" si="215"/>
        <v>#DIV/0!</v>
      </c>
      <c r="AY232" s="345" t="e">
        <f t="shared" si="228"/>
        <v>#DIV/0!</v>
      </c>
      <c r="AZ232" s="345" t="e">
        <f t="shared" si="216"/>
        <v>#DIV/0!</v>
      </c>
      <c r="BA232" s="345" t="e">
        <f t="shared" si="229"/>
        <v>#DIV/0!</v>
      </c>
      <c r="BB232" s="345" t="e">
        <f t="shared" si="217"/>
        <v>#DIV/0!</v>
      </c>
      <c r="BC232" s="345" t="e">
        <f t="shared" si="230"/>
        <v>#DIV/0!</v>
      </c>
      <c r="BD232" s="345" t="e">
        <f t="shared" si="218"/>
        <v>#DIV/0!</v>
      </c>
      <c r="BE232" s="345" t="e">
        <f t="shared" si="231"/>
        <v>#DIV/0!</v>
      </c>
      <c r="BF232" s="345" t="e">
        <f t="shared" si="219"/>
        <v>#DIV/0!</v>
      </c>
      <c r="BG232" s="345" t="e">
        <f t="shared" si="232"/>
        <v>#DIV/0!</v>
      </c>
      <c r="BH232" s="345" t="e">
        <f t="shared" si="220"/>
        <v>#DIV/0!</v>
      </c>
      <c r="BI232" s="345" t="e">
        <f t="shared" si="233"/>
        <v>#DIV/0!</v>
      </c>
      <c r="BJ232" s="345" t="e">
        <f t="shared" si="221"/>
        <v>#DIV/0!</v>
      </c>
      <c r="BK232" s="345" t="e">
        <f t="shared" si="234"/>
        <v>#DIV/0!</v>
      </c>
      <c r="BL232" s="345" t="e">
        <f t="shared" si="222"/>
        <v>#DIV/0!</v>
      </c>
      <c r="BM232" s="345" t="e">
        <f t="shared" si="235"/>
        <v>#DIV/0!</v>
      </c>
      <c r="BN232" s="345" t="e">
        <f t="shared" si="223"/>
        <v>#DIV/0!</v>
      </c>
      <c r="BO232" s="467"/>
    </row>
    <row r="233" spans="1:67">
      <c r="A233" s="471"/>
      <c r="B233" s="335" t="s">
        <v>864</v>
      </c>
      <c r="C233" s="471" t="s">
        <v>9</v>
      </c>
      <c r="D233" s="508"/>
      <c r="E233" s="468"/>
      <c r="F233" s="468"/>
      <c r="G233" s="508"/>
      <c r="H233" s="508"/>
      <c r="I233" s="508"/>
      <c r="J233" s="508"/>
      <c r="K233" s="508"/>
      <c r="L233" s="508"/>
      <c r="M233" s="508"/>
      <c r="N233" s="508"/>
      <c r="O233" s="508"/>
      <c r="P233" s="508"/>
      <c r="Q233" s="468"/>
      <c r="R233" s="341"/>
      <c r="S233" s="345">
        <f t="shared" si="206"/>
        <v>0</v>
      </c>
      <c r="T233" s="341"/>
      <c r="U233" s="345">
        <f t="shared" si="207"/>
        <v>0</v>
      </c>
      <c r="V233" s="341"/>
      <c r="W233" s="345">
        <f t="shared" si="208"/>
        <v>0</v>
      </c>
      <c r="X233" s="341"/>
      <c r="Y233" s="345">
        <f t="shared" si="209"/>
        <v>0</v>
      </c>
      <c r="Z233" s="341"/>
      <c r="AA233" s="345">
        <f t="shared" si="210"/>
        <v>0</v>
      </c>
      <c r="AB233" s="341"/>
      <c r="AC233" s="345">
        <f t="shared" si="211"/>
        <v>0</v>
      </c>
      <c r="AD233" s="341"/>
      <c r="AE233" s="345">
        <f t="shared" si="212"/>
        <v>0</v>
      </c>
      <c r="AF233" s="341"/>
      <c r="AG233" s="345">
        <f t="shared" si="212"/>
        <v>0</v>
      </c>
      <c r="AH233" s="341"/>
      <c r="AI233" s="345">
        <f t="shared" si="212"/>
        <v>0</v>
      </c>
      <c r="AJ233" s="341"/>
      <c r="AK233" s="345">
        <f t="shared" si="212"/>
        <v>0</v>
      </c>
      <c r="AL233" s="341"/>
      <c r="AM233" s="345">
        <f t="shared" si="213"/>
        <v>0</v>
      </c>
      <c r="AN233" s="341"/>
      <c r="AO233" s="345">
        <f t="shared" si="214"/>
        <v>0</v>
      </c>
      <c r="AP233" s="473"/>
      <c r="AQ233" s="345" t="e">
        <f t="shared" si="224"/>
        <v>#DIV/0!</v>
      </c>
      <c r="AR233" s="345" t="e">
        <f t="shared" si="215"/>
        <v>#DIV/0!</v>
      </c>
      <c r="AS233" s="345" t="e">
        <f t="shared" si="225"/>
        <v>#DIV/0!</v>
      </c>
      <c r="AT233" s="345" t="e">
        <f t="shared" si="215"/>
        <v>#DIV/0!</v>
      </c>
      <c r="AU233" s="345" t="e">
        <f t="shared" si="226"/>
        <v>#DIV/0!</v>
      </c>
      <c r="AV233" s="345" t="e">
        <f t="shared" si="215"/>
        <v>#DIV/0!</v>
      </c>
      <c r="AW233" s="345" t="e">
        <f t="shared" si="227"/>
        <v>#DIV/0!</v>
      </c>
      <c r="AX233" s="345" t="e">
        <f t="shared" si="215"/>
        <v>#DIV/0!</v>
      </c>
      <c r="AY233" s="345" t="e">
        <f t="shared" si="228"/>
        <v>#DIV/0!</v>
      </c>
      <c r="AZ233" s="345" t="e">
        <f t="shared" si="216"/>
        <v>#DIV/0!</v>
      </c>
      <c r="BA233" s="345" t="e">
        <f t="shared" si="229"/>
        <v>#DIV/0!</v>
      </c>
      <c r="BB233" s="345" t="e">
        <f t="shared" si="217"/>
        <v>#DIV/0!</v>
      </c>
      <c r="BC233" s="345" t="e">
        <f t="shared" si="230"/>
        <v>#DIV/0!</v>
      </c>
      <c r="BD233" s="345" t="e">
        <f t="shared" si="218"/>
        <v>#DIV/0!</v>
      </c>
      <c r="BE233" s="345" t="e">
        <f t="shared" si="231"/>
        <v>#DIV/0!</v>
      </c>
      <c r="BF233" s="345" t="e">
        <f t="shared" si="219"/>
        <v>#DIV/0!</v>
      </c>
      <c r="BG233" s="345" t="e">
        <f t="shared" si="232"/>
        <v>#DIV/0!</v>
      </c>
      <c r="BH233" s="345" t="e">
        <f t="shared" si="220"/>
        <v>#DIV/0!</v>
      </c>
      <c r="BI233" s="345" t="e">
        <f t="shared" si="233"/>
        <v>#DIV/0!</v>
      </c>
      <c r="BJ233" s="345" t="e">
        <f t="shared" si="221"/>
        <v>#DIV/0!</v>
      </c>
      <c r="BK233" s="345" t="e">
        <f t="shared" si="234"/>
        <v>#DIV/0!</v>
      </c>
      <c r="BL233" s="345" t="e">
        <f t="shared" si="222"/>
        <v>#DIV/0!</v>
      </c>
      <c r="BM233" s="345" t="e">
        <f t="shared" si="235"/>
        <v>#DIV/0!</v>
      </c>
      <c r="BN233" s="345" t="e">
        <f t="shared" si="223"/>
        <v>#DIV/0!</v>
      </c>
      <c r="BO233" s="467"/>
    </row>
    <row r="234" spans="1:67" s="464" customFormat="1" ht="19.5">
      <c r="A234" s="465" t="s">
        <v>285</v>
      </c>
      <c r="B234" s="188" t="s">
        <v>860</v>
      </c>
      <c r="C234" s="465" t="s">
        <v>9</v>
      </c>
      <c r="D234" s="505"/>
      <c r="E234" s="462"/>
      <c r="F234" s="462"/>
      <c r="G234" s="505"/>
      <c r="H234" s="505"/>
      <c r="I234" s="505"/>
      <c r="J234" s="505"/>
      <c r="K234" s="505"/>
      <c r="L234" s="505"/>
      <c r="M234" s="505"/>
      <c r="N234" s="505"/>
      <c r="O234" s="505"/>
      <c r="P234" s="505"/>
      <c r="Q234" s="462"/>
      <c r="R234" s="520"/>
      <c r="S234" s="345">
        <f t="shared" si="206"/>
        <v>0</v>
      </c>
      <c r="T234" s="520"/>
      <c r="U234" s="345">
        <f t="shared" si="207"/>
        <v>0</v>
      </c>
      <c r="V234" s="520"/>
      <c r="W234" s="345">
        <f t="shared" si="208"/>
        <v>0</v>
      </c>
      <c r="X234" s="520"/>
      <c r="Y234" s="345">
        <f t="shared" si="209"/>
        <v>0</v>
      </c>
      <c r="Z234" s="520"/>
      <c r="AA234" s="345">
        <f t="shared" si="210"/>
        <v>0</v>
      </c>
      <c r="AB234" s="520"/>
      <c r="AC234" s="345">
        <f t="shared" si="211"/>
        <v>0</v>
      </c>
      <c r="AD234" s="520"/>
      <c r="AE234" s="345">
        <f t="shared" si="212"/>
        <v>0</v>
      </c>
      <c r="AF234" s="520"/>
      <c r="AG234" s="345">
        <f t="shared" si="212"/>
        <v>0</v>
      </c>
      <c r="AH234" s="520"/>
      <c r="AI234" s="345">
        <f t="shared" si="212"/>
        <v>0</v>
      </c>
      <c r="AJ234" s="520"/>
      <c r="AK234" s="345">
        <f t="shared" si="212"/>
        <v>0</v>
      </c>
      <c r="AL234" s="520"/>
      <c r="AM234" s="345">
        <f t="shared" si="213"/>
        <v>0</v>
      </c>
      <c r="AN234" s="520"/>
      <c r="AO234" s="345">
        <f t="shared" si="214"/>
        <v>0</v>
      </c>
      <c r="AP234" s="462"/>
      <c r="AQ234" s="345" t="e">
        <f t="shared" si="224"/>
        <v>#DIV/0!</v>
      </c>
      <c r="AR234" s="345" t="e">
        <f t="shared" si="215"/>
        <v>#DIV/0!</v>
      </c>
      <c r="AS234" s="345" t="e">
        <f t="shared" si="225"/>
        <v>#DIV/0!</v>
      </c>
      <c r="AT234" s="345" t="e">
        <f t="shared" si="215"/>
        <v>#DIV/0!</v>
      </c>
      <c r="AU234" s="345" t="e">
        <f t="shared" si="226"/>
        <v>#DIV/0!</v>
      </c>
      <c r="AV234" s="345" t="e">
        <f t="shared" si="215"/>
        <v>#DIV/0!</v>
      </c>
      <c r="AW234" s="345" t="e">
        <f t="shared" si="227"/>
        <v>#DIV/0!</v>
      </c>
      <c r="AX234" s="345" t="e">
        <f t="shared" si="215"/>
        <v>#DIV/0!</v>
      </c>
      <c r="AY234" s="345" t="e">
        <f t="shared" si="228"/>
        <v>#DIV/0!</v>
      </c>
      <c r="AZ234" s="345" t="e">
        <f t="shared" si="216"/>
        <v>#DIV/0!</v>
      </c>
      <c r="BA234" s="345" t="e">
        <f t="shared" si="229"/>
        <v>#DIV/0!</v>
      </c>
      <c r="BB234" s="345" t="e">
        <f t="shared" si="217"/>
        <v>#DIV/0!</v>
      </c>
      <c r="BC234" s="345" t="e">
        <f t="shared" si="230"/>
        <v>#DIV/0!</v>
      </c>
      <c r="BD234" s="345" t="e">
        <f t="shared" si="218"/>
        <v>#DIV/0!</v>
      </c>
      <c r="BE234" s="345" t="e">
        <f t="shared" si="231"/>
        <v>#DIV/0!</v>
      </c>
      <c r="BF234" s="345" t="e">
        <f t="shared" si="219"/>
        <v>#DIV/0!</v>
      </c>
      <c r="BG234" s="345" t="e">
        <f t="shared" si="232"/>
        <v>#DIV/0!</v>
      </c>
      <c r="BH234" s="345" t="e">
        <f t="shared" si="220"/>
        <v>#DIV/0!</v>
      </c>
      <c r="BI234" s="345" t="e">
        <f t="shared" si="233"/>
        <v>#DIV/0!</v>
      </c>
      <c r="BJ234" s="345" t="e">
        <f t="shared" si="221"/>
        <v>#DIV/0!</v>
      </c>
      <c r="BK234" s="345" t="e">
        <f t="shared" si="234"/>
        <v>#DIV/0!</v>
      </c>
      <c r="BL234" s="345" t="e">
        <f t="shared" si="222"/>
        <v>#DIV/0!</v>
      </c>
      <c r="BM234" s="345" t="e">
        <f t="shared" si="235"/>
        <v>#DIV/0!</v>
      </c>
      <c r="BN234" s="345" t="e">
        <f t="shared" si="223"/>
        <v>#DIV/0!</v>
      </c>
      <c r="BO234" s="463"/>
    </row>
    <row r="235" spans="1:67">
      <c r="A235" s="471"/>
      <c r="B235" s="335" t="s">
        <v>287</v>
      </c>
      <c r="C235" s="471" t="s">
        <v>9</v>
      </c>
      <c r="D235" s="379"/>
      <c r="E235" s="467"/>
      <c r="F235" s="467"/>
      <c r="G235" s="379"/>
      <c r="H235" s="379"/>
      <c r="I235" s="379"/>
      <c r="J235" s="379"/>
      <c r="K235" s="379"/>
      <c r="L235" s="379"/>
      <c r="M235" s="379"/>
      <c r="N235" s="379"/>
      <c r="O235" s="379"/>
      <c r="P235" s="379"/>
      <c r="Q235" s="468"/>
      <c r="R235" s="341"/>
      <c r="S235" s="345">
        <f t="shared" si="206"/>
        <v>0</v>
      </c>
      <c r="T235" s="341"/>
      <c r="U235" s="345">
        <f t="shared" si="207"/>
        <v>0</v>
      </c>
      <c r="V235" s="341"/>
      <c r="W235" s="345">
        <f t="shared" si="208"/>
        <v>0</v>
      </c>
      <c r="X235" s="341"/>
      <c r="Y235" s="345">
        <f t="shared" si="209"/>
        <v>0</v>
      </c>
      <c r="Z235" s="341"/>
      <c r="AA235" s="345">
        <f t="shared" si="210"/>
        <v>0</v>
      </c>
      <c r="AB235" s="341"/>
      <c r="AC235" s="345">
        <f t="shared" si="211"/>
        <v>0</v>
      </c>
      <c r="AD235" s="341"/>
      <c r="AE235" s="345">
        <f t="shared" si="212"/>
        <v>0</v>
      </c>
      <c r="AF235" s="341"/>
      <c r="AG235" s="345">
        <f t="shared" si="212"/>
        <v>0</v>
      </c>
      <c r="AH235" s="341"/>
      <c r="AI235" s="345">
        <f t="shared" si="212"/>
        <v>0</v>
      </c>
      <c r="AJ235" s="341"/>
      <c r="AK235" s="345">
        <f t="shared" si="212"/>
        <v>0</v>
      </c>
      <c r="AL235" s="341"/>
      <c r="AM235" s="345">
        <f t="shared" si="213"/>
        <v>0</v>
      </c>
      <c r="AN235" s="341"/>
      <c r="AO235" s="345">
        <f t="shared" si="214"/>
        <v>0</v>
      </c>
      <c r="AP235" s="473"/>
      <c r="AQ235" s="345" t="e">
        <f t="shared" si="224"/>
        <v>#DIV/0!</v>
      </c>
      <c r="AR235" s="345" t="e">
        <f t="shared" si="215"/>
        <v>#DIV/0!</v>
      </c>
      <c r="AS235" s="345" t="e">
        <f t="shared" si="225"/>
        <v>#DIV/0!</v>
      </c>
      <c r="AT235" s="345" t="e">
        <f t="shared" si="215"/>
        <v>#DIV/0!</v>
      </c>
      <c r="AU235" s="345" t="e">
        <f t="shared" si="226"/>
        <v>#DIV/0!</v>
      </c>
      <c r="AV235" s="345" t="e">
        <f t="shared" si="215"/>
        <v>#DIV/0!</v>
      </c>
      <c r="AW235" s="345" t="e">
        <f t="shared" si="227"/>
        <v>#DIV/0!</v>
      </c>
      <c r="AX235" s="345" t="e">
        <f t="shared" si="215"/>
        <v>#DIV/0!</v>
      </c>
      <c r="AY235" s="345" t="e">
        <f t="shared" si="228"/>
        <v>#DIV/0!</v>
      </c>
      <c r="AZ235" s="345" t="e">
        <f t="shared" si="216"/>
        <v>#DIV/0!</v>
      </c>
      <c r="BA235" s="345" t="e">
        <f t="shared" si="229"/>
        <v>#DIV/0!</v>
      </c>
      <c r="BB235" s="345" t="e">
        <f t="shared" si="217"/>
        <v>#DIV/0!</v>
      </c>
      <c r="BC235" s="345" t="e">
        <f t="shared" si="230"/>
        <v>#DIV/0!</v>
      </c>
      <c r="BD235" s="345" t="e">
        <f t="shared" si="218"/>
        <v>#DIV/0!</v>
      </c>
      <c r="BE235" s="345" t="e">
        <f t="shared" si="231"/>
        <v>#DIV/0!</v>
      </c>
      <c r="BF235" s="345" t="e">
        <f t="shared" si="219"/>
        <v>#DIV/0!</v>
      </c>
      <c r="BG235" s="345" t="e">
        <f t="shared" si="232"/>
        <v>#DIV/0!</v>
      </c>
      <c r="BH235" s="345" t="e">
        <f t="shared" si="220"/>
        <v>#DIV/0!</v>
      </c>
      <c r="BI235" s="345" t="e">
        <f t="shared" si="233"/>
        <v>#DIV/0!</v>
      </c>
      <c r="BJ235" s="345" t="e">
        <f t="shared" si="221"/>
        <v>#DIV/0!</v>
      </c>
      <c r="BK235" s="345" t="e">
        <f t="shared" si="234"/>
        <v>#DIV/0!</v>
      </c>
      <c r="BL235" s="345" t="e">
        <f t="shared" si="222"/>
        <v>#DIV/0!</v>
      </c>
      <c r="BM235" s="345" t="e">
        <f t="shared" si="235"/>
        <v>#DIV/0!</v>
      </c>
      <c r="BN235" s="345" t="e">
        <f t="shared" si="223"/>
        <v>#DIV/0!</v>
      </c>
      <c r="BO235" s="467"/>
    </row>
    <row r="236" spans="1:67">
      <c r="A236" s="471"/>
      <c r="B236" s="335" t="s">
        <v>278</v>
      </c>
      <c r="C236" s="471" t="s">
        <v>9</v>
      </c>
      <c r="D236" s="379"/>
      <c r="E236" s="467"/>
      <c r="F236" s="467"/>
      <c r="G236" s="379"/>
      <c r="H236" s="379"/>
      <c r="I236" s="379"/>
      <c r="J236" s="379"/>
      <c r="K236" s="379"/>
      <c r="L236" s="379"/>
      <c r="M236" s="379"/>
      <c r="N236" s="379"/>
      <c r="O236" s="379"/>
      <c r="P236" s="379"/>
      <c r="Q236" s="468"/>
      <c r="R236" s="341"/>
      <c r="S236" s="345">
        <f t="shared" si="206"/>
        <v>0</v>
      </c>
      <c r="T236" s="341"/>
      <c r="U236" s="345">
        <f t="shared" si="207"/>
        <v>0</v>
      </c>
      <c r="V236" s="341"/>
      <c r="W236" s="345">
        <f t="shared" si="208"/>
        <v>0</v>
      </c>
      <c r="X236" s="341"/>
      <c r="Y236" s="345">
        <f t="shared" si="209"/>
        <v>0</v>
      </c>
      <c r="Z236" s="341"/>
      <c r="AA236" s="345">
        <f t="shared" si="210"/>
        <v>0</v>
      </c>
      <c r="AB236" s="341"/>
      <c r="AC236" s="345">
        <f t="shared" si="211"/>
        <v>0</v>
      </c>
      <c r="AD236" s="341"/>
      <c r="AE236" s="345">
        <f t="shared" si="212"/>
        <v>0</v>
      </c>
      <c r="AF236" s="341"/>
      <c r="AG236" s="345">
        <f t="shared" si="212"/>
        <v>0</v>
      </c>
      <c r="AH236" s="341"/>
      <c r="AI236" s="345">
        <f t="shared" si="212"/>
        <v>0</v>
      </c>
      <c r="AJ236" s="341"/>
      <c r="AK236" s="345">
        <f t="shared" si="212"/>
        <v>0</v>
      </c>
      <c r="AL236" s="341"/>
      <c r="AM236" s="345">
        <f t="shared" si="213"/>
        <v>0</v>
      </c>
      <c r="AN236" s="341"/>
      <c r="AO236" s="345">
        <f t="shared" si="214"/>
        <v>0</v>
      </c>
      <c r="AP236" s="473"/>
      <c r="AQ236" s="345" t="e">
        <f t="shared" si="224"/>
        <v>#DIV/0!</v>
      </c>
      <c r="AR236" s="345" t="e">
        <f t="shared" si="215"/>
        <v>#DIV/0!</v>
      </c>
      <c r="AS236" s="345" t="e">
        <f t="shared" si="225"/>
        <v>#DIV/0!</v>
      </c>
      <c r="AT236" s="345" t="e">
        <f t="shared" si="215"/>
        <v>#DIV/0!</v>
      </c>
      <c r="AU236" s="345" t="e">
        <f t="shared" si="226"/>
        <v>#DIV/0!</v>
      </c>
      <c r="AV236" s="345" t="e">
        <f t="shared" si="215"/>
        <v>#DIV/0!</v>
      </c>
      <c r="AW236" s="345" t="e">
        <f t="shared" si="227"/>
        <v>#DIV/0!</v>
      </c>
      <c r="AX236" s="345" t="e">
        <f t="shared" si="215"/>
        <v>#DIV/0!</v>
      </c>
      <c r="AY236" s="345" t="e">
        <f t="shared" si="228"/>
        <v>#DIV/0!</v>
      </c>
      <c r="AZ236" s="345" t="e">
        <f t="shared" si="216"/>
        <v>#DIV/0!</v>
      </c>
      <c r="BA236" s="345" t="e">
        <f t="shared" si="229"/>
        <v>#DIV/0!</v>
      </c>
      <c r="BB236" s="345" t="e">
        <f t="shared" si="217"/>
        <v>#DIV/0!</v>
      </c>
      <c r="BC236" s="345" t="e">
        <f t="shared" si="230"/>
        <v>#DIV/0!</v>
      </c>
      <c r="BD236" s="345" t="e">
        <f t="shared" si="218"/>
        <v>#DIV/0!</v>
      </c>
      <c r="BE236" s="345" t="e">
        <f t="shared" si="231"/>
        <v>#DIV/0!</v>
      </c>
      <c r="BF236" s="345" t="e">
        <f t="shared" si="219"/>
        <v>#DIV/0!</v>
      </c>
      <c r="BG236" s="345" t="e">
        <f t="shared" si="232"/>
        <v>#DIV/0!</v>
      </c>
      <c r="BH236" s="345" t="e">
        <f t="shared" si="220"/>
        <v>#DIV/0!</v>
      </c>
      <c r="BI236" s="345" t="e">
        <f t="shared" si="233"/>
        <v>#DIV/0!</v>
      </c>
      <c r="BJ236" s="345" t="e">
        <f t="shared" si="221"/>
        <v>#DIV/0!</v>
      </c>
      <c r="BK236" s="345" t="e">
        <f t="shared" si="234"/>
        <v>#DIV/0!</v>
      </c>
      <c r="BL236" s="345" t="e">
        <f t="shared" si="222"/>
        <v>#DIV/0!</v>
      </c>
      <c r="BM236" s="345" t="e">
        <f t="shared" si="235"/>
        <v>#DIV/0!</v>
      </c>
      <c r="BN236" s="345" t="e">
        <f t="shared" si="223"/>
        <v>#DIV/0!</v>
      </c>
      <c r="BO236" s="467"/>
    </row>
    <row r="237" spans="1:67">
      <c r="A237" s="573"/>
      <c r="B237" s="335" t="s">
        <v>282</v>
      </c>
      <c r="C237" s="471" t="s">
        <v>9</v>
      </c>
      <c r="D237" s="379"/>
      <c r="E237" s="467"/>
      <c r="F237" s="467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468"/>
      <c r="R237" s="341"/>
      <c r="S237" s="345">
        <f t="shared" si="206"/>
        <v>0</v>
      </c>
      <c r="T237" s="341"/>
      <c r="U237" s="345">
        <f t="shared" si="207"/>
        <v>0</v>
      </c>
      <c r="V237" s="341"/>
      <c r="W237" s="345">
        <f t="shared" si="208"/>
        <v>0</v>
      </c>
      <c r="X237" s="341"/>
      <c r="Y237" s="345">
        <f t="shared" si="209"/>
        <v>0</v>
      </c>
      <c r="Z237" s="341"/>
      <c r="AA237" s="345">
        <f t="shared" si="210"/>
        <v>0</v>
      </c>
      <c r="AB237" s="341"/>
      <c r="AC237" s="345">
        <f t="shared" si="211"/>
        <v>0</v>
      </c>
      <c r="AD237" s="341"/>
      <c r="AE237" s="345">
        <f t="shared" si="212"/>
        <v>0</v>
      </c>
      <c r="AF237" s="341"/>
      <c r="AG237" s="345">
        <f t="shared" si="212"/>
        <v>0</v>
      </c>
      <c r="AH237" s="341"/>
      <c r="AI237" s="345">
        <f t="shared" si="212"/>
        <v>0</v>
      </c>
      <c r="AJ237" s="341"/>
      <c r="AK237" s="345">
        <f t="shared" si="212"/>
        <v>0</v>
      </c>
      <c r="AL237" s="341"/>
      <c r="AM237" s="345">
        <f t="shared" si="213"/>
        <v>0</v>
      </c>
      <c r="AN237" s="341"/>
      <c r="AO237" s="345">
        <f t="shared" si="214"/>
        <v>0</v>
      </c>
      <c r="AP237" s="473"/>
      <c r="AQ237" s="345" t="e">
        <f t="shared" si="224"/>
        <v>#DIV/0!</v>
      </c>
      <c r="AR237" s="345" t="e">
        <f t="shared" si="215"/>
        <v>#DIV/0!</v>
      </c>
      <c r="AS237" s="345" t="e">
        <f t="shared" si="225"/>
        <v>#DIV/0!</v>
      </c>
      <c r="AT237" s="345" t="e">
        <f t="shared" si="215"/>
        <v>#DIV/0!</v>
      </c>
      <c r="AU237" s="345" t="e">
        <f t="shared" si="226"/>
        <v>#DIV/0!</v>
      </c>
      <c r="AV237" s="345" t="e">
        <f t="shared" si="215"/>
        <v>#DIV/0!</v>
      </c>
      <c r="AW237" s="345" t="e">
        <f t="shared" si="227"/>
        <v>#DIV/0!</v>
      </c>
      <c r="AX237" s="345" t="e">
        <f t="shared" si="215"/>
        <v>#DIV/0!</v>
      </c>
      <c r="AY237" s="345" t="e">
        <f t="shared" si="228"/>
        <v>#DIV/0!</v>
      </c>
      <c r="AZ237" s="345" t="e">
        <f t="shared" si="216"/>
        <v>#DIV/0!</v>
      </c>
      <c r="BA237" s="345" t="e">
        <f t="shared" si="229"/>
        <v>#DIV/0!</v>
      </c>
      <c r="BB237" s="345" t="e">
        <f t="shared" si="217"/>
        <v>#DIV/0!</v>
      </c>
      <c r="BC237" s="345" t="e">
        <f t="shared" si="230"/>
        <v>#DIV/0!</v>
      </c>
      <c r="BD237" s="345" t="e">
        <f t="shared" si="218"/>
        <v>#DIV/0!</v>
      </c>
      <c r="BE237" s="345" t="e">
        <f t="shared" si="231"/>
        <v>#DIV/0!</v>
      </c>
      <c r="BF237" s="345" t="e">
        <f t="shared" si="219"/>
        <v>#DIV/0!</v>
      </c>
      <c r="BG237" s="345" t="e">
        <f t="shared" si="232"/>
        <v>#DIV/0!</v>
      </c>
      <c r="BH237" s="345" t="e">
        <f t="shared" si="220"/>
        <v>#DIV/0!</v>
      </c>
      <c r="BI237" s="345" t="e">
        <f t="shared" si="233"/>
        <v>#DIV/0!</v>
      </c>
      <c r="BJ237" s="345" t="e">
        <f t="shared" si="221"/>
        <v>#DIV/0!</v>
      </c>
      <c r="BK237" s="345" t="e">
        <f t="shared" si="234"/>
        <v>#DIV/0!</v>
      </c>
      <c r="BL237" s="345" t="e">
        <f t="shared" si="222"/>
        <v>#DIV/0!</v>
      </c>
      <c r="BM237" s="345" t="e">
        <f t="shared" si="235"/>
        <v>#DIV/0!</v>
      </c>
      <c r="BN237" s="345" t="e">
        <f t="shared" si="223"/>
        <v>#DIV/0!</v>
      </c>
      <c r="BO237" s="467"/>
    </row>
    <row r="238" spans="1:67" s="456" customFormat="1">
      <c r="A238" s="340" t="s">
        <v>874</v>
      </c>
      <c r="B238" s="340" t="str">
        <f>UPPER("Dịch vụ vận tải")</f>
        <v>DịCH Vụ VậN TảI</v>
      </c>
      <c r="C238" s="340"/>
      <c r="D238" s="340"/>
      <c r="E238" s="455"/>
      <c r="F238" s="455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455"/>
      <c r="R238" s="342"/>
      <c r="S238" s="345" t="str">
        <f t="shared" si="206"/>
        <v xml:space="preserve"> </v>
      </c>
      <c r="T238" s="342"/>
      <c r="U238" s="345" t="str">
        <f t="shared" si="207"/>
        <v xml:space="preserve"> </v>
      </c>
      <c r="V238" s="342"/>
      <c r="W238" s="345" t="str">
        <f t="shared" si="208"/>
        <v xml:space="preserve"> </v>
      </c>
      <c r="X238" s="342"/>
      <c r="Y238" s="345" t="str">
        <f t="shared" si="209"/>
        <v xml:space="preserve"> </v>
      </c>
      <c r="Z238" s="342"/>
      <c r="AA238" s="345" t="str">
        <f t="shared" si="210"/>
        <v xml:space="preserve"> </v>
      </c>
      <c r="AB238" s="342"/>
      <c r="AC238" s="345" t="str">
        <f t="shared" si="211"/>
        <v xml:space="preserve"> </v>
      </c>
      <c r="AD238" s="342"/>
      <c r="AE238" s="345" t="str">
        <f t="shared" si="212"/>
        <v xml:space="preserve"> </v>
      </c>
      <c r="AF238" s="342"/>
      <c r="AG238" s="345" t="str">
        <f t="shared" si="212"/>
        <v xml:space="preserve"> </v>
      </c>
      <c r="AH238" s="342"/>
      <c r="AI238" s="345" t="str">
        <f t="shared" si="212"/>
        <v xml:space="preserve"> </v>
      </c>
      <c r="AJ238" s="342"/>
      <c r="AK238" s="345" t="str">
        <f t="shared" si="212"/>
        <v xml:space="preserve"> </v>
      </c>
      <c r="AL238" s="342"/>
      <c r="AM238" s="345" t="str">
        <f t="shared" si="213"/>
        <v xml:space="preserve"> </v>
      </c>
      <c r="AN238" s="342"/>
      <c r="AO238" s="345" t="str">
        <f t="shared" si="214"/>
        <v xml:space="preserve"> </v>
      </c>
      <c r="AP238" s="455"/>
      <c r="AQ238" s="345" t="str">
        <f t="shared" si="224"/>
        <v xml:space="preserve"> </v>
      </c>
      <c r="AR238" s="345" t="str">
        <f t="shared" si="215"/>
        <v xml:space="preserve"> </v>
      </c>
      <c r="AS238" s="345" t="str">
        <f t="shared" si="225"/>
        <v xml:space="preserve"> </v>
      </c>
      <c r="AT238" s="345" t="str">
        <f t="shared" si="215"/>
        <v xml:space="preserve"> </v>
      </c>
      <c r="AU238" s="345" t="str">
        <f t="shared" si="226"/>
        <v xml:space="preserve"> </v>
      </c>
      <c r="AV238" s="345" t="str">
        <f t="shared" si="215"/>
        <v xml:space="preserve"> </v>
      </c>
      <c r="AW238" s="345" t="str">
        <f t="shared" si="227"/>
        <v xml:space="preserve"> </v>
      </c>
      <c r="AX238" s="345" t="str">
        <f t="shared" si="215"/>
        <v xml:space="preserve"> </v>
      </c>
      <c r="AY238" s="345" t="str">
        <f t="shared" si="228"/>
        <v xml:space="preserve"> </v>
      </c>
      <c r="AZ238" s="345" t="str">
        <f t="shared" si="216"/>
        <v xml:space="preserve"> </v>
      </c>
      <c r="BA238" s="345" t="str">
        <f t="shared" si="229"/>
        <v xml:space="preserve"> </v>
      </c>
      <c r="BB238" s="345" t="str">
        <f t="shared" si="217"/>
        <v xml:space="preserve"> </v>
      </c>
      <c r="BC238" s="345" t="str">
        <f t="shared" si="230"/>
        <v xml:space="preserve"> </v>
      </c>
      <c r="BD238" s="345" t="str">
        <f t="shared" si="218"/>
        <v xml:space="preserve"> </v>
      </c>
      <c r="BE238" s="345" t="str">
        <f t="shared" si="231"/>
        <v xml:space="preserve"> </v>
      </c>
      <c r="BF238" s="345" t="str">
        <f t="shared" si="219"/>
        <v xml:space="preserve"> </v>
      </c>
      <c r="BG238" s="345" t="str">
        <f t="shared" si="232"/>
        <v xml:space="preserve"> </v>
      </c>
      <c r="BH238" s="345" t="str">
        <f t="shared" si="220"/>
        <v xml:space="preserve"> </v>
      </c>
      <c r="BI238" s="345" t="str">
        <f t="shared" si="233"/>
        <v xml:space="preserve"> </v>
      </c>
      <c r="BJ238" s="345" t="str">
        <f t="shared" si="221"/>
        <v xml:space="preserve"> </v>
      </c>
      <c r="BK238" s="345" t="str">
        <f t="shared" si="234"/>
        <v xml:space="preserve"> </v>
      </c>
      <c r="BL238" s="345" t="str">
        <f t="shared" si="222"/>
        <v xml:space="preserve"> </v>
      </c>
      <c r="BM238" s="345" t="str">
        <f t="shared" si="235"/>
        <v xml:space="preserve"> </v>
      </c>
      <c r="BN238" s="345" t="str">
        <f t="shared" si="223"/>
        <v xml:space="preserve"> </v>
      </c>
      <c r="BO238" s="455"/>
    </row>
    <row r="239" spans="1:67">
      <c r="A239" s="187" t="s">
        <v>6</v>
      </c>
      <c r="B239" s="366" t="str">
        <f>UPPER("Giá trị sản xuất")</f>
        <v>GIÁ TRị SảN XUấT</v>
      </c>
      <c r="C239" s="330" t="s">
        <v>9</v>
      </c>
      <c r="D239" s="343"/>
      <c r="E239" s="454"/>
      <c r="F239" s="454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32">
        <v>37000</v>
      </c>
      <c r="R239" s="342"/>
      <c r="S239" s="345">
        <f t="shared" si="206"/>
        <v>0</v>
      </c>
      <c r="T239" s="342"/>
      <c r="U239" s="345">
        <f t="shared" si="207"/>
        <v>0</v>
      </c>
      <c r="V239" s="342"/>
      <c r="W239" s="345">
        <f t="shared" si="208"/>
        <v>0</v>
      </c>
      <c r="X239" s="342"/>
      <c r="Y239" s="345">
        <f t="shared" si="209"/>
        <v>0</v>
      </c>
      <c r="Z239" s="342"/>
      <c r="AA239" s="345">
        <f t="shared" si="210"/>
        <v>0</v>
      </c>
      <c r="AB239" s="342"/>
      <c r="AC239" s="345">
        <f t="shared" si="211"/>
        <v>0</v>
      </c>
      <c r="AD239" s="342"/>
      <c r="AE239" s="345">
        <f t="shared" si="212"/>
        <v>0</v>
      </c>
      <c r="AF239" s="342"/>
      <c r="AG239" s="345">
        <f t="shared" si="212"/>
        <v>0</v>
      </c>
      <c r="AH239" s="342"/>
      <c r="AI239" s="345">
        <f t="shared" si="212"/>
        <v>0</v>
      </c>
      <c r="AJ239" s="342"/>
      <c r="AK239" s="345">
        <f t="shared" si="212"/>
        <v>0</v>
      </c>
      <c r="AL239" s="342"/>
      <c r="AM239" s="345">
        <f t="shared" si="213"/>
        <v>0</v>
      </c>
      <c r="AN239" s="342"/>
      <c r="AO239" s="345">
        <f t="shared" si="214"/>
        <v>0</v>
      </c>
      <c r="AP239" s="332"/>
      <c r="AQ239" s="345" t="e">
        <f t="shared" si="224"/>
        <v>#DIV/0!</v>
      </c>
      <c r="AR239" s="345">
        <f t="shared" si="215"/>
        <v>0</v>
      </c>
      <c r="AS239" s="345" t="e">
        <f t="shared" si="225"/>
        <v>#DIV/0!</v>
      </c>
      <c r="AT239" s="345">
        <f t="shared" si="215"/>
        <v>0</v>
      </c>
      <c r="AU239" s="345" t="e">
        <f t="shared" si="226"/>
        <v>#DIV/0!</v>
      </c>
      <c r="AV239" s="345">
        <f t="shared" si="215"/>
        <v>0</v>
      </c>
      <c r="AW239" s="345" t="e">
        <f t="shared" si="227"/>
        <v>#DIV/0!</v>
      </c>
      <c r="AX239" s="345">
        <f t="shared" si="215"/>
        <v>0</v>
      </c>
      <c r="AY239" s="345" t="e">
        <f t="shared" si="228"/>
        <v>#DIV/0!</v>
      </c>
      <c r="AZ239" s="345">
        <f t="shared" si="216"/>
        <v>0</v>
      </c>
      <c r="BA239" s="345" t="e">
        <f t="shared" si="229"/>
        <v>#DIV/0!</v>
      </c>
      <c r="BB239" s="345">
        <f t="shared" si="217"/>
        <v>0</v>
      </c>
      <c r="BC239" s="345" t="e">
        <f t="shared" si="230"/>
        <v>#DIV/0!</v>
      </c>
      <c r="BD239" s="345">
        <f t="shared" si="218"/>
        <v>0</v>
      </c>
      <c r="BE239" s="345" t="e">
        <f t="shared" si="231"/>
        <v>#DIV/0!</v>
      </c>
      <c r="BF239" s="345">
        <f t="shared" si="219"/>
        <v>0</v>
      </c>
      <c r="BG239" s="345" t="e">
        <f t="shared" si="232"/>
        <v>#DIV/0!</v>
      </c>
      <c r="BH239" s="345">
        <f t="shared" si="220"/>
        <v>0</v>
      </c>
      <c r="BI239" s="345" t="e">
        <f t="shared" si="233"/>
        <v>#DIV/0!</v>
      </c>
      <c r="BJ239" s="345">
        <f t="shared" si="221"/>
        <v>0</v>
      </c>
      <c r="BK239" s="345" t="e">
        <f t="shared" si="234"/>
        <v>#DIV/0!</v>
      </c>
      <c r="BL239" s="345">
        <f t="shared" si="222"/>
        <v>0</v>
      </c>
      <c r="BM239" s="345" t="e">
        <f t="shared" si="235"/>
        <v>#DIV/0!</v>
      </c>
      <c r="BN239" s="345">
        <f t="shared" si="223"/>
        <v>0</v>
      </c>
      <c r="BO239" s="467"/>
    </row>
    <row r="240" spans="1:67" s="456" customFormat="1">
      <c r="A240" s="187">
        <v>1</v>
      </c>
      <c r="B240" s="331" t="s">
        <v>288</v>
      </c>
      <c r="C240" s="330" t="str">
        <f>C239</f>
        <v>Tr. đồng</v>
      </c>
      <c r="D240" s="343"/>
      <c r="E240" s="454"/>
      <c r="F240" s="454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454">
        <v>29000</v>
      </c>
      <c r="R240" s="342"/>
      <c r="S240" s="345">
        <f t="shared" si="206"/>
        <v>0</v>
      </c>
      <c r="T240" s="342"/>
      <c r="U240" s="345">
        <f t="shared" si="207"/>
        <v>0</v>
      </c>
      <c r="V240" s="342"/>
      <c r="W240" s="345">
        <f t="shared" si="208"/>
        <v>0</v>
      </c>
      <c r="X240" s="342"/>
      <c r="Y240" s="345">
        <f t="shared" si="209"/>
        <v>0</v>
      </c>
      <c r="Z240" s="342"/>
      <c r="AA240" s="345">
        <f t="shared" si="210"/>
        <v>0</v>
      </c>
      <c r="AB240" s="454">
        <v>13000</v>
      </c>
      <c r="AC240" s="339">
        <f t="shared" si="211"/>
        <v>13000</v>
      </c>
      <c r="AD240" s="342"/>
      <c r="AE240" s="339">
        <f t="shared" si="212"/>
        <v>13000</v>
      </c>
      <c r="AF240" s="342"/>
      <c r="AG240" s="345">
        <f t="shared" si="212"/>
        <v>13000</v>
      </c>
      <c r="AH240" s="342"/>
      <c r="AI240" s="345">
        <f t="shared" si="212"/>
        <v>13000</v>
      </c>
      <c r="AJ240" s="342"/>
      <c r="AK240" s="345">
        <f t="shared" si="212"/>
        <v>13000</v>
      </c>
      <c r="AL240" s="342"/>
      <c r="AM240" s="345">
        <f t="shared" si="213"/>
        <v>13000</v>
      </c>
      <c r="AN240" s="342"/>
      <c r="AO240" s="345">
        <f t="shared" si="214"/>
        <v>13000</v>
      </c>
      <c r="AP240" s="454"/>
      <c r="AQ240" s="345" t="e">
        <f t="shared" si="224"/>
        <v>#DIV/0!</v>
      </c>
      <c r="AR240" s="345">
        <f t="shared" si="215"/>
        <v>0</v>
      </c>
      <c r="AS240" s="345" t="e">
        <f t="shared" si="225"/>
        <v>#DIV/0!</v>
      </c>
      <c r="AT240" s="345">
        <f t="shared" si="215"/>
        <v>0</v>
      </c>
      <c r="AU240" s="345" t="e">
        <f t="shared" si="226"/>
        <v>#DIV/0!</v>
      </c>
      <c r="AV240" s="345">
        <f t="shared" si="215"/>
        <v>0</v>
      </c>
      <c r="AW240" s="345" t="e">
        <f t="shared" si="227"/>
        <v>#DIV/0!</v>
      </c>
      <c r="AX240" s="345">
        <f t="shared" si="215"/>
        <v>0</v>
      </c>
      <c r="AY240" s="345" t="e">
        <f t="shared" si="228"/>
        <v>#DIV/0!</v>
      </c>
      <c r="AZ240" s="345">
        <f t="shared" si="216"/>
        <v>0</v>
      </c>
      <c r="BA240" s="345" t="e">
        <f t="shared" si="229"/>
        <v>#DIV/0!</v>
      </c>
      <c r="BB240" s="345">
        <f t="shared" si="217"/>
        <v>0.44827586206896552</v>
      </c>
      <c r="BC240" s="345" t="e">
        <f t="shared" si="230"/>
        <v>#DIV/0!</v>
      </c>
      <c r="BD240" s="345">
        <f t="shared" si="218"/>
        <v>0</v>
      </c>
      <c r="BE240" s="345" t="e">
        <f t="shared" si="231"/>
        <v>#DIV/0!</v>
      </c>
      <c r="BF240" s="345">
        <f t="shared" si="219"/>
        <v>0</v>
      </c>
      <c r="BG240" s="345" t="e">
        <f t="shared" si="232"/>
        <v>#DIV/0!</v>
      </c>
      <c r="BH240" s="345">
        <f t="shared" si="220"/>
        <v>0</v>
      </c>
      <c r="BI240" s="345" t="e">
        <f t="shared" si="233"/>
        <v>#DIV/0!</v>
      </c>
      <c r="BJ240" s="345">
        <f t="shared" si="221"/>
        <v>0</v>
      </c>
      <c r="BK240" s="345" t="e">
        <f t="shared" si="234"/>
        <v>#DIV/0!</v>
      </c>
      <c r="BL240" s="345">
        <f t="shared" si="222"/>
        <v>0</v>
      </c>
      <c r="BM240" s="345" t="e">
        <f t="shared" si="235"/>
        <v>#DIV/0!</v>
      </c>
      <c r="BN240" s="345">
        <f t="shared" si="223"/>
        <v>0</v>
      </c>
      <c r="BO240" s="455"/>
    </row>
    <row r="241" spans="1:67" s="456" customFormat="1">
      <c r="A241" s="187">
        <v>2</v>
      </c>
      <c r="B241" s="331" t="s">
        <v>289</v>
      </c>
      <c r="C241" s="330" t="str">
        <f>C239</f>
        <v>Tr. đồng</v>
      </c>
      <c r="D241" s="511"/>
      <c r="E241" s="332"/>
      <c r="F241" s="332"/>
      <c r="G241" s="511"/>
      <c r="H241" s="511"/>
      <c r="I241" s="511"/>
      <c r="J241" s="511"/>
      <c r="K241" s="511"/>
      <c r="L241" s="511"/>
      <c r="M241" s="511"/>
      <c r="N241" s="511"/>
      <c r="O241" s="511"/>
      <c r="P241" s="511"/>
      <c r="Q241" s="332">
        <v>8000</v>
      </c>
      <c r="R241" s="342"/>
      <c r="S241" s="345">
        <f t="shared" si="206"/>
        <v>0</v>
      </c>
      <c r="T241" s="342"/>
      <c r="U241" s="345">
        <f t="shared" si="207"/>
        <v>0</v>
      </c>
      <c r="V241" s="342"/>
      <c r="W241" s="345">
        <f t="shared" si="208"/>
        <v>0</v>
      </c>
      <c r="X241" s="342"/>
      <c r="Y241" s="345">
        <f t="shared" si="209"/>
        <v>0</v>
      </c>
      <c r="Z241" s="342"/>
      <c r="AA241" s="345">
        <f t="shared" si="210"/>
        <v>0</v>
      </c>
      <c r="AB241" s="454">
        <v>2000</v>
      </c>
      <c r="AC241" s="339">
        <f t="shared" si="211"/>
        <v>2000</v>
      </c>
      <c r="AD241" s="342"/>
      <c r="AE241" s="339">
        <f t="shared" si="212"/>
        <v>2000</v>
      </c>
      <c r="AF241" s="342"/>
      <c r="AG241" s="345">
        <f t="shared" si="212"/>
        <v>2000</v>
      </c>
      <c r="AH241" s="342"/>
      <c r="AI241" s="345">
        <f t="shared" si="212"/>
        <v>2000</v>
      </c>
      <c r="AJ241" s="342"/>
      <c r="AK241" s="345">
        <f t="shared" ref="AK241" si="237">IF(LEN($C241)=0," ",AI241+AJ241)</f>
        <v>2000</v>
      </c>
      <c r="AL241" s="342"/>
      <c r="AM241" s="345">
        <f t="shared" si="213"/>
        <v>2000</v>
      </c>
      <c r="AN241" s="342"/>
      <c r="AO241" s="345">
        <f t="shared" si="214"/>
        <v>2000</v>
      </c>
      <c r="AP241" s="332"/>
      <c r="AQ241" s="345" t="e">
        <f t="shared" si="224"/>
        <v>#DIV/0!</v>
      </c>
      <c r="AR241" s="345">
        <f t="shared" si="215"/>
        <v>0</v>
      </c>
      <c r="AS241" s="345" t="e">
        <f t="shared" si="225"/>
        <v>#DIV/0!</v>
      </c>
      <c r="AT241" s="345">
        <f t="shared" si="215"/>
        <v>0</v>
      </c>
      <c r="AU241" s="345" t="e">
        <f t="shared" si="226"/>
        <v>#DIV/0!</v>
      </c>
      <c r="AV241" s="345">
        <f t="shared" si="215"/>
        <v>0</v>
      </c>
      <c r="AW241" s="345" t="e">
        <f t="shared" si="227"/>
        <v>#DIV/0!</v>
      </c>
      <c r="AX241" s="345">
        <f t="shared" ref="AX241" si="238">IF(LEN($C241)=0," ",X241/$Q241)</f>
        <v>0</v>
      </c>
      <c r="AY241" s="345" t="e">
        <f t="shared" si="228"/>
        <v>#DIV/0!</v>
      </c>
      <c r="AZ241" s="345">
        <f t="shared" si="216"/>
        <v>0</v>
      </c>
      <c r="BA241" s="345" t="e">
        <f t="shared" si="229"/>
        <v>#DIV/0!</v>
      </c>
      <c r="BB241" s="345">
        <f t="shared" si="217"/>
        <v>0.25</v>
      </c>
      <c r="BC241" s="345" t="e">
        <f t="shared" si="230"/>
        <v>#DIV/0!</v>
      </c>
      <c r="BD241" s="345">
        <f t="shared" si="218"/>
        <v>0</v>
      </c>
      <c r="BE241" s="345" t="e">
        <f t="shared" si="231"/>
        <v>#DIV/0!</v>
      </c>
      <c r="BF241" s="345">
        <f t="shared" si="219"/>
        <v>0</v>
      </c>
      <c r="BG241" s="345" t="e">
        <f t="shared" si="232"/>
        <v>#DIV/0!</v>
      </c>
      <c r="BH241" s="345">
        <f t="shared" si="220"/>
        <v>0</v>
      </c>
      <c r="BI241" s="345" t="e">
        <f t="shared" si="233"/>
        <v>#DIV/0!</v>
      </c>
      <c r="BJ241" s="345">
        <f t="shared" si="221"/>
        <v>0</v>
      </c>
      <c r="BK241" s="345" t="e">
        <f t="shared" si="234"/>
        <v>#DIV/0!</v>
      </c>
      <c r="BL241" s="345">
        <f t="shared" si="222"/>
        <v>0</v>
      </c>
      <c r="BM241" s="345" t="e">
        <f t="shared" si="235"/>
        <v>#DIV/0!</v>
      </c>
      <c r="BN241" s="345">
        <f t="shared" si="223"/>
        <v>0</v>
      </c>
      <c r="BO241" s="455"/>
    </row>
    <row r="242" spans="1:67">
      <c r="A242" s="187" t="s">
        <v>52</v>
      </c>
      <c r="B242" s="187" t="str">
        <f>UPPER("Sản phẩm chủ yếu")</f>
        <v>SảN PHẩM CHủ YếU</v>
      </c>
      <c r="C242" s="466"/>
      <c r="D242" s="379"/>
      <c r="E242" s="467"/>
      <c r="F242" s="467"/>
      <c r="G242" s="379"/>
      <c r="H242" s="379"/>
      <c r="I242" s="379"/>
      <c r="J242" s="379"/>
      <c r="K242" s="379"/>
      <c r="L242" s="379"/>
      <c r="M242" s="379"/>
      <c r="N242" s="379"/>
      <c r="O242" s="379"/>
      <c r="P242" s="379"/>
      <c r="Q242" s="467"/>
      <c r="R242" s="341"/>
      <c r="S242" s="345" t="str">
        <f t="shared" ref="S242:S305" si="239">IF(LEN(C242)=0," ",R242)</f>
        <v xml:space="preserve"> </v>
      </c>
      <c r="T242" s="341"/>
      <c r="U242" s="345" t="str">
        <f t="shared" ref="U242:U304" si="240">IF(LEN(C242)=0," ",S242+T242)</f>
        <v xml:space="preserve"> </v>
      </c>
      <c r="V242" s="341"/>
      <c r="W242" s="345" t="str">
        <f t="shared" ref="W242:W304" si="241">IF(LEN($C242)=0," ",U242+V242)</f>
        <v xml:space="preserve"> </v>
      </c>
      <c r="X242" s="341"/>
      <c r="Y242" s="345" t="str">
        <f t="shared" ref="Y242:Y304" si="242">IF(LEN($C242)=0," ",W242+X242)</f>
        <v xml:space="preserve"> </v>
      </c>
      <c r="Z242" s="341"/>
      <c r="AA242" s="345" t="str">
        <f t="shared" ref="AA242:AA304" si="243">IF(LEN($C242)=0," ",Y242+Z242)</f>
        <v xml:space="preserve"> </v>
      </c>
      <c r="AB242" s="341"/>
      <c r="AC242" s="345" t="str">
        <f t="shared" ref="AC242:AC304" si="244">IF(LEN($C242)=0," ",AA242+AB242)</f>
        <v xml:space="preserve"> </v>
      </c>
      <c r="AD242" s="341"/>
      <c r="AE242" s="345" t="str">
        <f t="shared" ref="AE242:AK304" si="245">IF(LEN($C242)=0," ",AC242+AD242)</f>
        <v xml:space="preserve"> </v>
      </c>
      <c r="AF242" s="341"/>
      <c r="AG242" s="345" t="str">
        <f t="shared" si="245"/>
        <v xml:space="preserve"> </v>
      </c>
      <c r="AH242" s="341"/>
      <c r="AI242" s="345" t="str">
        <f t="shared" si="245"/>
        <v xml:space="preserve"> </v>
      </c>
      <c r="AJ242" s="341"/>
      <c r="AK242" s="345" t="str">
        <f t="shared" si="245"/>
        <v xml:space="preserve"> </v>
      </c>
      <c r="AL242" s="341"/>
      <c r="AM242" s="345" t="str">
        <f t="shared" ref="AM242:AM304" si="246">IF(LEN($C242)=0," ",AK242+AL242)</f>
        <v xml:space="preserve"> </v>
      </c>
      <c r="AN242" s="341"/>
      <c r="AO242" s="345" t="str">
        <f t="shared" ref="AO242:AO304" si="247">IF(LEN($C242)=0," ",AM242+AN242)</f>
        <v xml:space="preserve"> </v>
      </c>
      <c r="AP242" s="467"/>
      <c r="AQ242" s="345" t="str">
        <f t="shared" si="224"/>
        <v xml:space="preserve"> </v>
      </c>
      <c r="AR242" s="345" t="str">
        <f t="shared" ref="AR242:AX286" si="248">IF(LEN($C242)=0," ",R242/$Q242)</f>
        <v xml:space="preserve"> </v>
      </c>
      <c r="AS242" s="345" t="str">
        <f t="shared" si="225"/>
        <v xml:space="preserve"> </v>
      </c>
      <c r="AT242" s="345" t="str">
        <f t="shared" si="248"/>
        <v xml:space="preserve"> </v>
      </c>
      <c r="AU242" s="345" t="str">
        <f t="shared" si="226"/>
        <v xml:space="preserve"> </v>
      </c>
      <c r="AV242" s="345" t="str">
        <f t="shared" si="248"/>
        <v xml:space="preserve"> </v>
      </c>
      <c r="AW242" s="345" t="str">
        <f t="shared" si="227"/>
        <v xml:space="preserve"> </v>
      </c>
      <c r="AX242" s="345" t="str">
        <f t="shared" si="248"/>
        <v xml:space="preserve"> </v>
      </c>
      <c r="AY242" s="345" t="str">
        <f t="shared" si="228"/>
        <v xml:space="preserve"> </v>
      </c>
      <c r="AZ242" s="345" t="str">
        <f t="shared" ref="AZ242:AZ286" si="249">IF(LEN($C242)=0," ",Z242/$Q242)</f>
        <v xml:space="preserve"> </v>
      </c>
      <c r="BA242" s="345" t="str">
        <f t="shared" si="229"/>
        <v xml:space="preserve"> </v>
      </c>
      <c r="BB242" s="345" t="str">
        <f t="shared" ref="BB242:BB286" si="250">IF(LEN($C242)=0," ",AB242/$Q242)</f>
        <v xml:space="preserve"> </v>
      </c>
      <c r="BC242" s="345" t="str">
        <f t="shared" si="230"/>
        <v xml:space="preserve"> </v>
      </c>
      <c r="BD242" s="345" t="str">
        <f t="shared" ref="BD242:BD286" si="251">IF(LEN($C242)=0," ",AD242/$Q242)</f>
        <v xml:space="preserve"> </v>
      </c>
      <c r="BE242" s="345" t="str">
        <f t="shared" si="231"/>
        <v xml:space="preserve"> </v>
      </c>
      <c r="BF242" s="345" t="str">
        <f t="shared" ref="BF242:BF286" si="252">IF(LEN($C242)=0," ",AF242/$Q242)</f>
        <v xml:space="preserve"> </v>
      </c>
      <c r="BG242" s="345" t="str">
        <f t="shared" si="232"/>
        <v xml:space="preserve"> </v>
      </c>
      <c r="BH242" s="345" t="str">
        <f t="shared" ref="BH242:BH286" si="253">IF(LEN($C242)=0," ",AH242/$Q242)</f>
        <v xml:space="preserve"> </v>
      </c>
      <c r="BI242" s="345" t="str">
        <f t="shared" si="233"/>
        <v xml:space="preserve"> </v>
      </c>
      <c r="BJ242" s="345" t="str">
        <f t="shared" ref="BJ242:BJ286" si="254">IF(LEN($C242)=0," ",AJ242/$Q242)</f>
        <v xml:space="preserve"> </v>
      </c>
      <c r="BK242" s="345" t="str">
        <f t="shared" si="234"/>
        <v xml:space="preserve"> </v>
      </c>
      <c r="BL242" s="345" t="str">
        <f t="shared" ref="BL242:BL286" si="255">IF(LEN($C242)=0," ",AL242/$Q242)</f>
        <v xml:space="preserve"> </v>
      </c>
      <c r="BM242" s="345" t="str">
        <f t="shared" si="235"/>
        <v xml:space="preserve"> </v>
      </c>
      <c r="BN242" s="345" t="str">
        <f t="shared" ref="BN242:BN286" si="256">IF(LEN($C242)=0," ",AN242/$Q242)</f>
        <v xml:space="preserve"> </v>
      </c>
      <c r="BO242" s="467"/>
    </row>
    <row r="243" spans="1:67" ht="19.5">
      <c r="A243" s="187">
        <v>1</v>
      </c>
      <c r="B243" s="420" t="s">
        <v>845</v>
      </c>
      <c r="C243" s="465"/>
      <c r="D243" s="379"/>
      <c r="E243" s="467"/>
      <c r="F243" s="467"/>
      <c r="G243" s="379"/>
      <c r="H243" s="379"/>
      <c r="I243" s="379"/>
      <c r="J243" s="379"/>
      <c r="K243" s="379"/>
      <c r="L243" s="379"/>
      <c r="M243" s="379"/>
      <c r="N243" s="379"/>
      <c r="O243" s="379"/>
      <c r="P243" s="379"/>
      <c r="Q243" s="468"/>
      <c r="R243" s="341"/>
      <c r="S243" s="345" t="str">
        <f t="shared" si="239"/>
        <v xml:space="preserve"> </v>
      </c>
      <c r="T243" s="341"/>
      <c r="U243" s="345" t="str">
        <f t="shared" si="240"/>
        <v xml:space="preserve"> </v>
      </c>
      <c r="V243" s="341"/>
      <c r="W243" s="345" t="str">
        <f t="shared" si="241"/>
        <v xml:space="preserve"> </v>
      </c>
      <c r="X243" s="341"/>
      <c r="Y243" s="345" t="str">
        <f t="shared" si="242"/>
        <v xml:space="preserve"> </v>
      </c>
      <c r="Z243" s="341"/>
      <c r="AA243" s="345" t="str">
        <f t="shared" si="243"/>
        <v xml:space="preserve"> </v>
      </c>
      <c r="AB243" s="341"/>
      <c r="AC243" s="345" t="str">
        <f t="shared" si="244"/>
        <v xml:space="preserve"> </v>
      </c>
      <c r="AD243" s="341"/>
      <c r="AE243" s="345" t="str">
        <f t="shared" si="245"/>
        <v xml:space="preserve"> </v>
      </c>
      <c r="AF243" s="341"/>
      <c r="AG243" s="345" t="str">
        <f t="shared" si="245"/>
        <v xml:space="preserve"> </v>
      </c>
      <c r="AH243" s="341"/>
      <c r="AI243" s="345" t="str">
        <f t="shared" si="245"/>
        <v xml:space="preserve"> </v>
      </c>
      <c r="AJ243" s="341"/>
      <c r="AK243" s="345" t="str">
        <f t="shared" si="245"/>
        <v xml:space="preserve"> </v>
      </c>
      <c r="AL243" s="341"/>
      <c r="AM243" s="345" t="str">
        <f t="shared" si="246"/>
        <v xml:space="preserve"> </v>
      </c>
      <c r="AN243" s="341"/>
      <c r="AO243" s="345" t="str">
        <f t="shared" si="247"/>
        <v xml:space="preserve"> </v>
      </c>
      <c r="AP243" s="468"/>
      <c r="AQ243" s="345" t="str">
        <f t="shared" si="224"/>
        <v xml:space="preserve"> </v>
      </c>
      <c r="AR243" s="345" t="str">
        <f t="shared" si="248"/>
        <v xml:space="preserve"> </v>
      </c>
      <c r="AS243" s="345" t="str">
        <f t="shared" si="225"/>
        <v xml:space="preserve"> </v>
      </c>
      <c r="AT243" s="345" t="str">
        <f t="shared" si="248"/>
        <v xml:space="preserve"> </v>
      </c>
      <c r="AU243" s="345" t="str">
        <f t="shared" si="226"/>
        <v xml:space="preserve"> </v>
      </c>
      <c r="AV243" s="345" t="str">
        <f t="shared" si="248"/>
        <v xml:space="preserve"> </v>
      </c>
      <c r="AW243" s="345" t="str">
        <f t="shared" si="227"/>
        <v xml:space="preserve"> </v>
      </c>
      <c r="AX243" s="345" t="str">
        <f t="shared" si="248"/>
        <v xml:space="preserve"> </v>
      </c>
      <c r="AY243" s="345" t="str">
        <f t="shared" si="228"/>
        <v xml:space="preserve"> </v>
      </c>
      <c r="AZ243" s="345" t="str">
        <f t="shared" si="249"/>
        <v xml:space="preserve"> </v>
      </c>
      <c r="BA243" s="345" t="str">
        <f t="shared" si="229"/>
        <v xml:space="preserve"> </v>
      </c>
      <c r="BB243" s="345" t="str">
        <f t="shared" si="250"/>
        <v xml:space="preserve"> </v>
      </c>
      <c r="BC243" s="345" t="str">
        <f t="shared" si="230"/>
        <v xml:space="preserve"> </v>
      </c>
      <c r="BD243" s="345" t="str">
        <f t="shared" si="251"/>
        <v xml:space="preserve"> </v>
      </c>
      <c r="BE243" s="345" t="str">
        <f t="shared" si="231"/>
        <v xml:space="preserve"> </v>
      </c>
      <c r="BF243" s="345" t="str">
        <f t="shared" si="252"/>
        <v xml:space="preserve"> </v>
      </c>
      <c r="BG243" s="345" t="str">
        <f t="shared" si="232"/>
        <v xml:space="preserve"> </v>
      </c>
      <c r="BH243" s="345" t="str">
        <f t="shared" si="253"/>
        <v xml:space="preserve"> </v>
      </c>
      <c r="BI243" s="345" t="str">
        <f t="shared" si="233"/>
        <v xml:space="preserve"> </v>
      </c>
      <c r="BJ243" s="345" t="str">
        <f t="shared" si="254"/>
        <v xml:space="preserve"> </v>
      </c>
      <c r="BK243" s="345" t="str">
        <f t="shared" si="234"/>
        <v xml:space="preserve"> </v>
      </c>
      <c r="BL243" s="345" t="str">
        <f t="shared" si="255"/>
        <v xml:space="preserve"> </v>
      </c>
      <c r="BM243" s="345" t="str">
        <f t="shared" si="235"/>
        <v xml:space="preserve"> </v>
      </c>
      <c r="BN243" s="345" t="str">
        <f t="shared" si="256"/>
        <v xml:space="preserve"> </v>
      </c>
      <c r="BO243" s="467"/>
    </row>
    <row r="244" spans="1:67">
      <c r="A244" s="180"/>
      <c r="B244" s="181" t="s">
        <v>846</v>
      </c>
      <c r="C244" s="382" t="s">
        <v>292</v>
      </c>
      <c r="D244" s="379"/>
      <c r="E244" s="467"/>
      <c r="F244" s="467"/>
      <c r="G244" s="379"/>
      <c r="H244" s="379"/>
      <c r="I244" s="379"/>
      <c r="J244" s="379"/>
      <c r="K244" s="379"/>
      <c r="L244" s="379"/>
      <c r="M244" s="379"/>
      <c r="N244" s="379"/>
      <c r="O244" s="379"/>
      <c r="P244" s="379"/>
      <c r="Q244" s="468">
        <v>500</v>
      </c>
      <c r="R244" s="341"/>
      <c r="S244" s="345">
        <f t="shared" si="239"/>
        <v>0</v>
      </c>
      <c r="T244" s="341"/>
      <c r="U244" s="345">
        <f t="shared" si="240"/>
        <v>0</v>
      </c>
      <c r="V244" s="341"/>
      <c r="W244" s="345">
        <f t="shared" si="241"/>
        <v>0</v>
      </c>
      <c r="X244" s="341"/>
      <c r="Y244" s="345">
        <f t="shared" si="242"/>
        <v>0</v>
      </c>
      <c r="Z244" s="341"/>
      <c r="AA244" s="345">
        <f t="shared" si="243"/>
        <v>0</v>
      </c>
      <c r="AB244" s="341">
        <v>170</v>
      </c>
      <c r="AC244" s="345">
        <f t="shared" si="244"/>
        <v>170</v>
      </c>
      <c r="AD244" s="341"/>
      <c r="AE244" s="345">
        <f t="shared" si="245"/>
        <v>170</v>
      </c>
      <c r="AF244" s="341"/>
      <c r="AG244" s="345">
        <f t="shared" si="245"/>
        <v>170</v>
      </c>
      <c r="AH244" s="341"/>
      <c r="AI244" s="345">
        <f t="shared" si="245"/>
        <v>170</v>
      </c>
      <c r="AJ244" s="341"/>
      <c r="AK244" s="345">
        <f t="shared" si="245"/>
        <v>170</v>
      </c>
      <c r="AL244" s="341"/>
      <c r="AM244" s="345">
        <f t="shared" si="246"/>
        <v>170</v>
      </c>
      <c r="AN244" s="341"/>
      <c r="AO244" s="345">
        <f t="shared" si="247"/>
        <v>170</v>
      </c>
      <c r="AP244" s="468"/>
      <c r="AQ244" s="345" t="e">
        <f t="shared" si="224"/>
        <v>#DIV/0!</v>
      </c>
      <c r="AR244" s="345">
        <f t="shared" si="248"/>
        <v>0</v>
      </c>
      <c r="AS244" s="345" t="e">
        <f t="shared" si="225"/>
        <v>#DIV/0!</v>
      </c>
      <c r="AT244" s="345">
        <f t="shared" si="248"/>
        <v>0</v>
      </c>
      <c r="AU244" s="345" t="e">
        <f t="shared" si="226"/>
        <v>#DIV/0!</v>
      </c>
      <c r="AV244" s="345">
        <f t="shared" si="248"/>
        <v>0</v>
      </c>
      <c r="AW244" s="345" t="e">
        <f t="shared" si="227"/>
        <v>#DIV/0!</v>
      </c>
      <c r="AX244" s="345">
        <f t="shared" si="248"/>
        <v>0</v>
      </c>
      <c r="AY244" s="345" t="e">
        <f t="shared" si="228"/>
        <v>#DIV/0!</v>
      </c>
      <c r="AZ244" s="345">
        <f t="shared" si="249"/>
        <v>0</v>
      </c>
      <c r="BA244" s="345" t="e">
        <f t="shared" si="229"/>
        <v>#DIV/0!</v>
      </c>
      <c r="BB244" s="345">
        <f t="shared" si="250"/>
        <v>0.34</v>
      </c>
      <c r="BC244" s="345" t="e">
        <f t="shared" si="230"/>
        <v>#DIV/0!</v>
      </c>
      <c r="BD244" s="345">
        <f t="shared" si="251"/>
        <v>0</v>
      </c>
      <c r="BE244" s="345" t="e">
        <f t="shared" si="231"/>
        <v>#DIV/0!</v>
      </c>
      <c r="BF244" s="345">
        <f t="shared" si="252"/>
        <v>0</v>
      </c>
      <c r="BG244" s="345" t="e">
        <f t="shared" si="232"/>
        <v>#DIV/0!</v>
      </c>
      <c r="BH244" s="345">
        <f t="shared" si="253"/>
        <v>0</v>
      </c>
      <c r="BI244" s="345" t="e">
        <f t="shared" si="233"/>
        <v>#DIV/0!</v>
      </c>
      <c r="BJ244" s="345">
        <f t="shared" si="254"/>
        <v>0</v>
      </c>
      <c r="BK244" s="345" t="e">
        <f t="shared" si="234"/>
        <v>#DIV/0!</v>
      </c>
      <c r="BL244" s="345">
        <f t="shared" si="255"/>
        <v>0</v>
      </c>
      <c r="BM244" s="345" t="e">
        <f t="shared" si="235"/>
        <v>#DIV/0!</v>
      </c>
      <c r="BN244" s="345">
        <f t="shared" si="256"/>
        <v>0</v>
      </c>
      <c r="BO244" s="467"/>
    </row>
    <row r="245" spans="1:67">
      <c r="A245" s="180"/>
      <c r="B245" s="181" t="s">
        <v>847</v>
      </c>
      <c r="C245" s="382" t="s">
        <v>294</v>
      </c>
      <c r="D245" s="513"/>
      <c r="E245" s="473"/>
      <c r="F245" s="473"/>
      <c r="G245" s="513"/>
      <c r="H245" s="513"/>
      <c r="I245" s="513"/>
      <c r="J245" s="513"/>
      <c r="K245" s="513"/>
      <c r="L245" s="513"/>
      <c r="M245" s="513"/>
      <c r="N245" s="513"/>
      <c r="O245" s="513"/>
      <c r="P245" s="513"/>
      <c r="Q245" s="468"/>
      <c r="R245" s="341"/>
      <c r="S245" s="345">
        <f t="shared" si="239"/>
        <v>0</v>
      </c>
      <c r="T245" s="341"/>
      <c r="U245" s="345">
        <f t="shared" si="240"/>
        <v>0</v>
      </c>
      <c r="V245" s="341"/>
      <c r="W245" s="345">
        <f t="shared" si="241"/>
        <v>0</v>
      </c>
      <c r="X245" s="341"/>
      <c r="Y245" s="345">
        <f t="shared" si="242"/>
        <v>0</v>
      </c>
      <c r="Z245" s="341"/>
      <c r="AA245" s="345">
        <f t="shared" si="243"/>
        <v>0</v>
      </c>
      <c r="AB245" s="341"/>
      <c r="AC245" s="345">
        <f t="shared" si="244"/>
        <v>0</v>
      </c>
      <c r="AD245" s="341"/>
      <c r="AE245" s="345">
        <f t="shared" si="245"/>
        <v>0</v>
      </c>
      <c r="AF245" s="341"/>
      <c r="AG245" s="345">
        <f t="shared" si="245"/>
        <v>0</v>
      </c>
      <c r="AH245" s="341"/>
      <c r="AI245" s="345">
        <f t="shared" si="245"/>
        <v>0</v>
      </c>
      <c r="AJ245" s="341"/>
      <c r="AK245" s="345">
        <f t="shared" si="245"/>
        <v>0</v>
      </c>
      <c r="AL245" s="341"/>
      <c r="AM245" s="345">
        <f t="shared" si="246"/>
        <v>0</v>
      </c>
      <c r="AN245" s="341"/>
      <c r="AO245" s="345">
        <f t="shared" si="247"/>
        <v>0</v>
      </c>
      <c r="AP245" s="468"/>
      <c r="AQ245" s="345" t="e">
        <f t="shared" si="224"/>
        <v>#DIV/0!</v>
      </c>
      <c r="AR245" s="345" t="e">
        <f t="shared" si="248"/>
        <v>#DIV/0!</v>
      </c>
      <c r="AS245" s="345" t="e">
        <f t="shared" si="225"/>
        <v>#DIV/0!</v>
      </c>
      <c r="AT245" s="345" t="e">
        <f t="shared" si="248"/>
        <v>#DIV/0!</v>
      </c>
      <c r="AU245" s="345" t="e">
        <f t="shared" si="226"/>
        <v>#DIV/0!</v>
      </c>
      <c r="AV245" s="345" t="e">
        <f t="shared" si="248"/>
        <v>#DIV/0!</v>
      </c>
      <c r="AW245" s="345" t="e">
        <f t="shared" si="227"/>
        <v>#DIV/0!</v>
      </c>
      <c r="AX245" s="345" t="e">
        <f t="shared" si="248"/>
        <v>#DIV/0!</v>
      </c>
      <c r="AY245" s="345" t="e">
        <f t="shared" si="228"/>
        <v>#DIV/0!</v>
      </c>
      <c r="AZ245" s="345" t="e">
        <f t="shared" si="249"/>
        <v>#DIV/0!</v>
      </c>
      <c r="BA245" s="345" t="e">
        <f t="shared" si="229"/>
        <v>#DIV/0!</v>
      </c>
      <c r="BB245" s="345" t="e">
        <f t="shared" si="250"/>
        <v>#DIV/0!</v>
      </c>
      <c r="BC245" s="345" t="e">
        <f t="shared" si="230"/>
        <v>#DIV/0!</v>
      </c>
      <c r="BD245" s="345" t="e">
        <f t="shared" si="251"/>
        <v>#DIV/0!</v>
      </c>
      <c r="BE245" s="345" t="e">
        <f t="shared" si="231"/>
        <v>#DIV/0!</v>
      </c>
      <c r="BF245" s="345" t="e">
        <f t="shared" si="252"/>
        <v>#DIV/0!</v>
      </c>
      <c r="BG245" s="345" t="e">
        <f t="shared" si="232"/>
        <v>#DIV/0!</v>
      </c>
      <c r="BH245" s="345" t="e">
        <f t="shared" si="253"/>
        <v>#DIV/0!</v>
      </c>
      <c r="BI245" s="345" t="e">
        <f t="shared" si="233"/>
        <v>#DIV/0!</v>
      </c>
      <c r="BJ245" s="345" t="e">
        <f t="shared" si="254"/>
        <v>#DIV/0!</v>
      </c>
      <c r="BK245" s="345" t="e">
        <f t="shared" si="234"/>
        <v>#DIV/0!</v>
      </c>
      <c r="BL245" s="345" t="e">
        <f t="shared" si="255"/>
        <v>#DIV/0!</v>
      </c>
      <c r="BM245" s="345" t="e">
        <f t="shared" si="235"/>
        <v>#DIV/0!</v>
      </c>
      <c r="BN245" s="345" t="e">
        <f t="shared" si="256"/>
        <v>#DIV/0!</v>
      </c>
      <c r="BO245" s="467"/>
    </row>
    <row r="246" spans="1:67">
      <c r="A246" s="187">
        <v>2</v>
      </c>
      <c r="B246" s="470" t="s">
        <v>288</v>
      </c>
      <c r="C246" s="466"/>
      <c r="D246" s="379"/>
      <c r="E246" s="467"/>
      <c r="F246" s="467"/>
      <c r="G246" s="379"/>
      <c r="H246" s="379"/>
      <c r="I246" s="379"/>
      <c r="J246" s="379"/>
      <c r="K246" s="379"/>
      <c r="L246" s="379"/>
      <c r="M246" s="379"/>
      <c r="N246" s="379"/>
      <c r="O246" s="379"/>
      <c r="P246" s="379"/>
      <c r="Q246" s="468"/>
      <c r="R246" s="341"/>
      <c r="S246" s="345" t="str">
        <f t="shared" si="239"/>
        <v xml:space="preserve"> </v>
      </c>
      <c r="T246" s="341"/>
      <c r="U246" s="345" t="str">
        <f t="shared" si="240"/>
        <v xml:space="preserve"> </v>
      </c>
      <c r="V246" s="341"/>
      <c r="W246" s="345" t="str">
        <f t="shared" si="241"/>
        <v xml:space="preserve"> </v>
      </c>
      <c r="X246" s="341"/>
      <c r="Y246" s="345" t="str">
        <f t="shared" si="242"/>
        <v xml:space="preserve"> </v>
      </c>
      <c r="Z246" s="341"/>
      <c r="AA246" s="345" t="str">
        <f t="shared" si="243"/>
        <v xml:space="preserve"> </v>
      </c>
      <c r="AB246" s="341"/>
      <c r="AC246" s="345" t="str">
        <f t="shared" si="244"/>
        <v xml:space="preserve"> </v>
      </c>
      <c r="AD246" s="341"/>
      <c r="AE246" s="345" t="str">
        <f t="shared" si="245"/>
        <v xml:space="preserve"> </v>
      </c>
      <c r="AF246" s="341"/>
      <c r="AG246" s="345" t="str">
        <f t="shared" si="245"/>
        <v xml:space="preserve"> </v>
      </c>
      <c r="AH246" s="341"/>
      <c r="AI246" s="345" t="str">
        <f t="shared" si="245"/>
        <v xml:space="preserve"> </v>
      </c>
      <c r="AJ246" s="341"/>
      <c r="AK246" s="345" t="str">
        <f t="shared" si="245"/>
        <v xml:space="preserve"> </v>
      </c>
      <c r="AL246" s="341"/>
      <c r="AM246" s="345" t="str">
        <f t="shared" si="246"/>
        <v xml:space="preserve"> </v>
      </c>
      <c r="AN246" s="341"/>
      <c r="AO246" s="345" t="str">
        <f t="shared" si="247"/>
        <v xml:space="preserve"> </v>
      </c>
      <c r="AP246" s="468"/>
      <c r="AQ246" s="345" t="str">
        <f t="shared" si="224"/>
        <v xml:space="preserve"> </v>
      </c>
      <c r="AR246" s="345" t="str">
        <f t="shared" si="248"/>
        <v xml:space="preserve"> </v>
      </c>
      <c r="AS246" s="345" t="str">
        <f t="shared" si="225"/>
        <v xml:space="preserve"> </v>
      </c>
      <c r="AT246" s="345" t="str">
        <f t="shared" si="248"/>
        <v xml:space="preserve"> </v>
      </c>
      <c r="AU246" s="345" t="str">
        <f t="shared" si="226"/>
        <v xml:space="preserve"> </v>
      </c>
      <c r="AV246" s="345" t="str">
        <f t="shared" si="248"/>
        <v xml:space="preserve"> </v>
      </c>
      <c r="AW246" s="345" t="str">
        <f t="shared" si="227"/>
        <v xml:space="preserve"> </v>
      </c>
      <c r="AX246" s="345" t="str">
        <f t="shared" si="248"/>
        <v xml:space="preserve"> </v>
      </c>
      <c r="AY246" s="345" t="str">
        <f t="shared" si="228"/>
        <v xml:space="preserve"> </v>
      </c>
      <c r="AZ246" s="345" t="str">
        <f t="shared" si="249"/>
        <v xml:space="preserve"> </v>
      </c>
      <c r="BA246" s="345" t="str">
        <f t="shared" si="229"/>
        <v xml:space="preserve"> </v>
      </c>
      <c r="BB246" s="345" t="str">
        <f t="shared" si="250"/>
        <v xml:space="preserve"> </v>
      </c>
      <c r="BC246" s="345" t="str">
        <f t="shared" si="230"/>
        <v xml:space="preserve"> </v>
      </c>
      <c r="BD246" s="345" t="str">
        <f t="shared" si="251"/>
        <v xml:space="preserve"> </v>
      </c>
      <c r="BE246" s="345" t="str">
        <f t="shared" si="231"/>
        <v xml:space="preserve"> </v>
      </c>
      <c r="BF246" s="345" t="str">
        <f t="shared" si="252"/>
        <v xml:space="preserve"> </v>
      </c>
      <c r="BG246" s="345" t="str">
        <f t="shared" si="232"/>
        <v xml:space="preserve"> </v>
      </c>
      <c r="BH246" s="345" t="str">
        <f t="shared" si="253"/>
        <v xml:space="preserve"> </v>
      </c>
      <c r="BI246" s="345" t="str">
        <f t="shared" si="233"/>
        <v xml:space="preserve"> </v>
      </c>
      <c r="BJ246" s="345" t="str">
        <f t="shared" si="254"/>
        <v xml:space="preserve"> </v>
      </c>
      <c r="BK246" s="345" t="str">
        <f t="shared" si="234"/>
        <v xml:space="preserve"> </v>
      </c>
      <c r="BL246" s="345" t="str">
        <f t="shared" si="255"/>
        <v xml:space="preserve"> </v>
      </c>
      <c r="BM246" s="345" t="str">
        <f t="shared" si="235"/>
        <v xml:space="preserve"> </v>
      </c>
      <c r="BN246" s="345" t="str">
        <f t="shared" si="256"/>
        <v xml:space="preserve"> </v>
      </c>
      <c r="BO246" s="467"/>
    </row>
    <row r="247" spans="1:67">
      <c r="A247" s="471"/>
      <c r="B247" s="181" t="s">
        <v>848</v>
      </c>
      <c r="C247" s="471" t="s">
        <v>296</v>
      </c>
      <c r="D247" s="379"/>
      <c r="E247" s="467"/>
      <c r="F247" s="467"/>
      <c r="G247" s="379"/>
      <c r="H247" s="379"/>
      <c r="I247" s="379"/>
      <c r="J247" s="379"/>
      <c r="K247" s="379"/>
      <c r="L247" s="379"/>
      <c r="M247" s="379"/>
      <c r="N247" s="379"/>
      <c r="O247" s="379"/>
      <c r="P247" s="379"/>
      <c r="Q247" s="468">
        <v>220</v>
      </c>
      <c r="R247" s="341"/>
      <c r="S247" s="345">
        <f t="shared" si="239"/>
        <v>0</v>
      </c>
      <c r="T247" s="341"/>
      <c r="U247" s="345">
        <f t="shared" si="240"/>
        <v>0</v>
      </c>
      <c r="V247" s="341"/>
      <c r="W247" s="345">
        <f t="shared" si="241"/>
        <v>0</v>
      </c>
      <c r="X247" s="341"/>
      <c r="Y247" s="345">
        <f t="shared" si="242"/>
        <v>0</v>
      </c>
      <c r="Z247" s="341"/>
      <c r="AA247" s="345">
        <f t="shared" si="243"/>
        <v>0</v>
      </c>
      <c r="AB247" s="341">
        <v>15</v>
      </c>
      <c r="AC247" s="345">
        <f t="shared" si="244"/>
        <v>15</v>
      </c>
      <c r="AD247" s="341"/>
      <c r="AE247" s="345">
        <f t="shared" si="245"/>
        <v>15</v>
      </c>
      <c r="AF247" s="341"/>
      <c r="AG247" s="345">
        <f t="shared" si="245"/>
        <v>15</v>
      </c>
      <c r="AH247" s="341"/>
      <c r="AI247" s="345">
        <f t="shared" si="245"/>
        <v>15</v>
      </c>
      <c r="AJ247" s="341"/>
      <c r="AK247" s="345">
        <f t="shared" si="245"/>
        <v>15</v>
      </c>
      <c r="AL247" s="341"/>
      <c r="AM247" s="345">
        <f t="shared" si="246"/>
        <v>15</v>
      </c>
      <c r="AN247" s="341"/>
      <c r="AO247" s="345">
        <f t="shared" si="247"/>
        <v>15</v>
      </c>
      <c r="AP247" s="468"/>
      <c r="AQ247" s="345" t="e">
        <f t="shared" si="224"/>
        <v>#DIV/0!</v>
      </c>
      <c r="AR247" s="345">
        <f t="shared" si="248"/>
        <v>0</v>
      </c>
      <c r="AS247" s="345" t="e">
        <f t="shared" si="225"/>
        <v>#DIV/0!</v>
      </c>
      <c r="AT247" s="345">
        <f t="shared" si="248"/>
        <v>0</v>
      </c>
      <c r="AU247" s="345" t="e">
        <f t="shared" si="226"/>
        <v>#DIV/0!</v>
      </c>
      <c r="AV247" s="345">
        <f t="shared" si="248"/>
        <v>0</v>
      </c>
      <c r="AW247" s="345" t="e">
        <f t="shared" si="227"/>
        <v>#DIV/0!</v>
      </c>
      <c r="AX247" s="345">
        <f t="shared" si="248"/>
        <v>0</v>
      </c>
      <c r="AY247" s="345" t="e">
        <f t="shared" si="228"/>
        <v>#DIV/0!</v>
      </c>
      <c r="AZ247" s="345">
        <f t="shared" si="249"/>
        <v>0</v>
      </c>
      <c r="BA247" s="345" t="e">
        <f t="shared" si="229"/>
        <v>#DIV/0!</v>
      </c>
      <c r="BB247" s="345">
        <f t="shared" si="250"/>
        <v>6.8181818181818177E-2</v>
      </c>
      <c r="BC247" s="345" t="e">
        <f t="shared" si="230"/>
        <v>#DIV/0!</v>
      </c>
      <c r="BD247" s="345">
        <f t="shared" si="251"/>
        <v>0</v>
      </c>
      <c r="BE247" s="345" t="e">
        <f t="shared" si="231"/>
        <v>#DIV/0!</v>
      </c>
      <c r="BF247" s="345">
        <f t="shared" si="252"/>
        <v>0</v>
      </c>
      <c r="BG247" s="345" t="e">
        <f t="shared" si="232"/>
        <v>#DIV/0!</v>
      </c>
      <c r="BH247" s="345">
        <f t="shared" si="253"/>
        <v>0</v>
      </c>
      <c r="BI247" s="345" t="e">
        <f t="shared" si="233"/>
        <v>#DIV/0!</v>
      </c>
      <c r="BJ247" s="345">
        <f t="shared" si="254"/>
        <v>0</v>
      </c>
      <c r="BK247" s="345" t="e">
        <f t="shared" si="234"/>
        <v>#DIV/0!</v>
      </c>
      <c r="BL247" s="345">
        <f t="shared" si="255"/>
        <v>0</v>
      </c>
      <c r="BM247" s="345" t="e">
        <f t="shared" si="235"/>
        <v>#DIV/0!</v>
      </c>
      <c r="BN247" s="345">
        <f t="shared" si="256"/>
        <v>0</v>
      </c>
      <c r="BO247" s="467"/>
    </row>
    <row r="248" spans="1:67">
      <c r="A248" s="180"/>
      <c r="B248" s="181" t="s">
        <v>849</v>
      </c>
      <c r="C248" s="382" t="s">
        <v>298</v>
      </c>
      <c r="D248" s="513"/>
      <c r="E248" s="473"/>
      <c r="F248" s="473"/>
      <c r="G248" s="513"/>
      <c r="H248" s="513"/>
      <c r="I248" s="513"/>
      <c r="J248" s="513"/>
      <c r="K248" s="513"/>
      <c r="L248" s="513"/>
      <c r="M248" s="513"/>
      <c r="N248" s="513"/>
      <c r="O248" s="513"/>
      <c r="P248" s="513"/>
      <c r="Q248" s="468"/>
      <c r="R248" s="341"/>
      <c r="S248" s="345">
        <f t="shared" si="239"/>
        <v>0</v>
      </c>
      <c r="T248" s="341"/>
      <c r="U248" s="345">
        <f t="shared" si="240"/>
        <v>0</v>
      </c>
      <c r="V248" s="341"/>
      <c r="W248" s="345">
        <f t="shared" si="241"/>
        <v>0</v>
      </c>
      <c r="X248" s="341"/>
      <c r="Y248" s="345">
        <f t="shared" si="242"/>
        <v>0</v>
      </c>
      <c r="Z248" s="341"/>
      <c r="AA248" s="345">
        <f t="shared" si="243"/>
        <v>0</v>
      </c>
      <c r="AB248" s="341"/>
      <c r="AC248" s="345">
        <f t="shared" si="244"/>
        <v>0</v>
      </c>
      <c r="AD248" s="341"/>
      <c r="AE248" s="345">
        <f t="shared" si="245"/>
        <v>0</v>
      </c>
      <c r="AF248" s="341"/>
      <c r="AG248" s="345">
        <f t="shared" si="245"/>
        <v>0</v>
      </c>
      <c r="AH248" s="341"/>
      <c r="AI248" s="345">
        <f t="shared" si="245"/>
        <v>0</v>
      </c>
      <c r="AJ248" s="341"/>
      <c r="AK248" s="345">
        <f t="shared" si="245"/>
        <v>0</v>
      </c>
      <c r="AL248" s="341"/>
      <c r="AM248" s="345">
        <f t="shared" si="246"/>
        <v>0</v>
      </c>
      <c r="AN248" s="341"/>
      <c r="AO248" s="345">
        <f t="shared" si="247"/>
        <v>0</v>
      </c>
      <c r="AP248" s="468"/>
      <c r="AQ248" s="345" t="e">
        <f t="shared" si="224"/>
        <v>#DIV/0!</v>
      </c>
      <c r="AR248" s="345" t="e">
        <f t="shared" si="248"/>
        <v>#DIV/0!</v>
      </c>
      <c r="AS248" s="345" t="e">
        <f t="shared" si="225"/>
        <v>#DIV/0!</v>
      </c>
      <c r="AT248" s="345" t="e">
        <f t="shared" si="248"/>
        <v>#DIV/0!</v>
      </c>
      <c r="AU248" s="345" t="e">
        <f t="shared" si="226"/>
        <v>#DIV/0!</v>
      </c>
      <c r="AV248" s="345" t="e">
        <f t="shared" si="248"/>
        <v>#DIV/0!</v>
      </c>
      <c r="AW248" s="345" t="e">
        <f t="shared" si="227"/>
        <v>#DIV/0!</v>
      </c>
      <c r="AX248" s="345" t="e">
        <f t="shared" si="248"/>
        <v>#DIV/0!</v>
      </c>
      <c r="AY248" s="345" t="e">
        <f t="shared" si="228"/>
        <v>#DIV/0!</v>
      </c>
      <c r="AZ248" s="345" t="e">
        <f t="shared" si="249"/>
        <v>#DIV/0!</v>
      </c>
      <c r="BA248" s="345" t="e">
        <f t="shared" si="229"/>
        <v>#DIV/0!</v>
      </c>
      <c r="BB248" s="345" t="e">
        <f t="shared" si="250"/>
        <v>#DIV/0!</v>
      </c>
      <c r="BC248" s="345" t="e">
        <f t="shared" si="230"/>
        <v>#DIV/0!</v>
      </c>
      <c r="BD248" s="345" t="e">
        <f t="shared" si="251"/>
        <v>#DIV/0!</v>
      </c>
      <c r="BE248" s="345" t="e">
        <f t="shared" si="231"/>
        <v>#DIV/0!</v>
      </c>
      <c r="BF248" s="345" t="e">
        <f t="shared" si="252"/>
        <v>#DIV/0!</v>
      </c>
      <c r="BG248" s="345" t="e">
        <f t="shared" si="232"/>
        <v>#DIV/0!</v>
      </c>
      <c r="BH248" s="345" t="e">
        <f t="shared" si="253"/>
        <v>#DIV/0!</v>
      </c>
      <c r="BI248" s="345" t="e">
        <f t="shared" si="233"/>
        <v>#DIV/0!</v>
      </c>
      <c r="BJ248" s="345" t="e">
        <f t="shared" si="254"/>
        <v>#DIV/0!</v>
      </c>
      <c r="BK248" s="345" t="e">
        <f t="shared" si="234"/>
        <v>#DIV/0!</v>
      </c>
      <c r="BL248" s="345" t="e">
        <f t="shared" si="255"/>
        <v>#DIV/0!</v>
      </c>
      <c r="BM248" s="345" t="e">
        <f t="shared" si="235"/>
        <v>#DIV/0!</v>
      </c>
      <c r="BN248" s="345" t="e">
        <f t="shared" si="256"/>
        <v>#DIV/0!</v>
      </c>
      <c r="BO248" s="467"/>
    </row>
    <row r="249" spans="1:67" s="367" customFormat="1">
      <c r="A249" s="340" t="s">
        <v>874</v>
      </c>
      <c r="B249" s="340" t="str">
        <f>UPPER("Phát triển kinh tế tập thể")</f>
        <v>PHÁT TRIểN KINH Tế TậP THể</v>
      </c>
      <c r="C249" s="340"/>
      <c r="D249" s="340"/>
      <c r="E249" s="455"/>
      <c r="F249" s="455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3"/>
      <c r="R249" s="372"/>
      <c r="S249" s="345" t="str">
        <f t="shared" si="239"/>
        <v xml:space="preserve"> </v>
      </c>
      <c r="T249" s="372"/>
      <c r="U249" s="345" t="str">
        <f t="shared" si="240"/>
        <v xml:space="preserve"> </v>
      </c>
      <c r="V249" s="372"/>
      <c r="W249" s="345" t="str">
        <f t="shared" si="241"/>
        <v xml:space="preserve"> </v>
      </c>
      <c r="X249" s="372"/>
      <c r="Y249" s="345" t="str">
        <f t="shared" si="242"/>
        <v xml:space="preserve"> </v>
      </c>
      <c r="Z249" s="372"/>
      <c r="AA249" s="345" t="str">
        <f t="shared" si="243"/>
        <v xml:space="preserve"> </v>
      </c>
      <c r="AB249" s="372"/>
      <c r="AC249" s="345" t="str">
        <f t="shared" si="244"/>
        <v xml:space="preserve"> </v>
      </c>
      <c r="AD249" s="372"/>
      <c r="AE249" s="345" t="str">
        <f t="shared" si="245"/>
        <v xml:space="preserve"> </v>
      </c>
      <c r="AF249" s="372"/>
      <c r="AG249" s="345" t="str">
        <f t="shared" si="245"/>
        <v xml:space="preserve"> </v>
      </c>
      <c r="AH249" s="372"/>
      <c r="AI249" s="345" t="str">
        <f t="shared" si="245"/>
        <v xml:space="preserve"> </v>
      </c>
      <c r="AJ249" s="372"/>
      <c r="AK249" s="345" t="str">
        <f t="shared" si="245"/>
        <v xml:space="preserve"> </v>
      </c>
      <c r="AL249" s="372"/>
      <c r="AM249" s="345" t="str">
        <f t="shared" si="246"/>
        <v xml:space="preserve"> </v>
      </c>
      <c r="AN249" s="372"/>
      <c r="AO249" s="345" t="str">
        <f t="shared" si="247"/>
        <v xml:space="preserve"> </v>
      </c>
      <c r="AP249" s="343"/>
      <c r="AQ249" s="345" t="str">
        <f t="shared" si="224"/>
        <v xml:space="preserve"> </v>
      </c>
      <c r="AR249" s="345" t="str">
        <f t="shared" si="248"/>
        <v xml:space="preserve"> </v>
      </c>
      <c r="AS249" s="345" t="str">
        <f t="shared" si="225"/>
        <v xml:space="preserve"> </v>
      </c>
      <c r="AT249" s="345" t="str">
        <f t="shared" si="248"/>
        <v xml:space="preserve"> </v>
      </c>
      <c r="AU249" s="345" t="str">
        <f t="shared" si="226"/>
        <v xml:space="preserve"> </v>
      </c>
      <c r="AV249" s="345" t="str">
        <f t="shared" si="248"/>
        <v xml:space="preserve"> </v>
      </c>
      <c r="AW249" s="345" t="str">
        <f t="shared" si="227"/>
        <v xml:space="preserve"> </v>
      </c>
      <c r="AX249" s="345" t="str">
        <f t="shared" si="248"/>
        <v xml:space="preserve"> </v>
      </c>
      <c r="AY249" s="345" t="str">
        <f t="shared" si="228"/>
        <v xml:space="preserve"> </v>
      </c>
      <c r="AZ249" s="345" t="str">
        <f t="shared" si="249"/>
        <v xml:space="preserve"> </v>
      </c>
      <c r="BA249" s="345" t="str">
        <f t="shared" si="229"/>
        <v xml:space="preserve"> </v>
      </c>
      <c r="BB249" s="345" t="str">
        <f t="shared" si="250"/>
        <v xml:space="preserve"> </v>
      </c>
      <c r="BC249" s="345" t="str">
        <f t="shared" si="230"/>
        <v xml:space="preserve"> </v>
      </c>
      <c r="BD249" s="345" t="str">
        <f t="shared" si="251"/>
        <v xml:space="preserve"> </v>
      </c>
      <c r="BE249" s="345" t="str">
        <f t="shared" si="231"/>
        <v xml:space="preserve"> </v>
      </c>
      <c r="BF249" s="345" t="str">
        <f t="shared" si="252"/>
        <v xml:space="preserve"> </v>
      </c>
      <c r="BG249" s="345" t="str">
        <f t="shared" si="232"/>
        <v xml:space="preserve"> </v>
      </c>
      <c r="BH249" s="345" t="str">
        <f t="shared" si="253"/>
        <v xml:space="preserve"> </v>
      </c>
      <c r="BI249" s="345" t="str">
        <f t="shared" si="233"/>
        <v xml:space="preserve"> </v>
      </c>
      <c r="BJ249" s="345" t="str">
        <f t="shared" si="254"/>
        <v xml:space="preserve"> </v>
      </c>
      <c r="BK249" s="345" t="str">
        <f t="shared" si="234"/>
        <v xml:space="preserve"> </v>
      </c>
      <c r="BL249" s="345" t="str">
        <f t="shared" si="255"/>
        <v xml:space="preserve"> </v>
      </c>
      <c r="BM249" s="345" t="str">
        <f t="shared" si="235"/>
        <v xml:space="preserve"> </v>
      </c>
      <c r="BN249" s="345" t="str">
        <f t="shared" si="256"/>
        <v xml:space="preserve"> </v>
      </c>
      <c r="BO249" s="340"/>
    </row>
    <row r="250" spans="1:67" s="456" customFormat="1">
      <c r="A250" s="137">
        <v>1</v>
      </c>
      <c r="B250" s="136" t="str">
        <f>("Tổng số hợp tác xã")</f>
        <v>Tổng số hợp tác xã</v>
      </c>
      <c r="C250" s="135" t="s">
        <v>299</v>
      </c>
      <c r="D250" s="340"/>
      <c r="E250" s="455"/>
      <c r="F250" s="455"/>
      <c r="G250" s="340"/>
      <c r="H250" s="340"/>
      <c r="I250" s="340"/>
      <c r="J250" s="340"/>
      <c r="K250" s="340"/>
      <c r="L250" s="340"/>
      <c r="M250" s="340"/>
      <c r="N250" s="340"/>
      <c r="O250" s="340"/>
      <c r="P250" s="340"/>
      <c r="Q250" s="454">
        <v>36</v>
      </c>
      <c r="R250" s="454">
        <v>34</v>
      </c>
      <c r="S250" s="479">
        <f t="shared" si="239"/>
        <v>34</v>
      </c>
      <c r="T250" s="342">
        <v>34</v>
      </c>
      <c r="U250" s="371">
        <v>34</v>
      </c>
      <c r="V250" s="342"/>
      <c r="W250" s="371">
        <f t="shared" si="241"/>
        <v>34</v>
      </c>
      <c r="X250" s="342"/>
      <c r="Y250" s="371">
        <f t="shared" si="242"/>
        <v>34</v>
      </c>
      <c r="Z250" s="342"/>
      <c r="AA250" s="371">
        <f t="shared" si="243"/>
        <v>34</v>
      </c>
      <c r="AB250" s="342"/>
      <c r="AC250" s="371">
        <f t="shared" si="244"/>
        <v>34</v>
      </c>
      <c r="AD250" s="342"/>
      <c r="AE250" s="371">
        <f t="shared" si="245"/>
        <v>34</v>
      </c>
      <c r="AF250" s="342"/>
      <c r="AG250" s="371">
        <f t="shared" si="245"/>
        <v>34</v>
      </c>
      <c r="AH250" s="342"/>
      <c r="AI250" s="371">
        <f t="shared" si="245"/>
        <v>34</v>
      </c>
      <c r="AJ250" s="342">
        <v>1</v>
      </c>
      <c r="AK250" s="371">
        <f t="shared" si="245"/>
        <v>35</v>
      </c>
      <c r="AL250" s="342"/>
      <c r="AM250" s="371">
        <f t="shared" si="246"/>
        <v>35</v>
      </c>
      <c r="AN250" s="342"/>
      <c r="AO250" s="371">
        <f t="shared" si="247"/>
        <v>35</v>
      </c>
      <c r="AP250" s="454">
        <f>+W250</f>
        <v>34</v>
      </c>
      <c r="AQ250" s="371" t="e">
        <f t="shared" si="224"/>
        <v>#DIV/0!</v>
      </c>
      <c r="AR250" s="371">
        <f t="shared" si="248"/>
        <v>0.94444444444444442</v>
      </c>
      <c r="AS250" s="371" t="e">
        <f t="shared" si="225"/>
        <v>#DIV/0!</v>
      </c>
      <c r="AT250" s="371">
        <f t="shared" si="248"/>
        <v>0.94444444444444442</v>
      </c>
      <c r="AU250" s="371" t="e">
        <f t="shared" si="226"/>
        <v>#DIV/0!</v>
      </c>
      <c r="AV250" s="371">
        <f t="shared" si="248"/>
        <v>0</v>
      </c>
      <c r="AW250" s="371" t="e">
        <f t="shared" si="227"/>
        <v>#DIV/0!</v>
      </c>
      <c r="AX250" s="371">
        <f t="shared" si="248"/>
        <v>0</v>
      </c>
      <c r="AY250" s="371" t="e">
        <f t="shared" si="228"/>
        <v>#DIV/0!</v>
      </c>
      <c r="AZ250" s="371">
        <f t="shared" si="249"/>
        <v>0</v>
      </c>
      <c r="BA250" s="371" t="e">
        <f t="shared" si="229"/>
        <v>#DIV/0!</v>
      </c>
      <c r="BB250" s="371">
        <f t="shared" si="250"/>
        <v>0</v>
      </c>
      <c r="BC250" s="371" t="e">
        <f t="shared" si="230"/>
        <v>#DIV/0!</v>
      </c>
      <c r="BD250" s="371">
        <f t="shared" si="251"/>
        <v>0</v>
      </c>
      <c r="BE250" s="371" t="e">
        <f t="shared" si="231"/>
        <v>#DIV/0!</v>
      </c>
      <c r="BF250" s="371">
        <f t="shared" si="252"/>
        <v>0</v>
      </c>
      <c r="BG250" s="371" t="e">
        <f t="shared" si="232"/>
        <v>#DIV/0!</v>
      </c>
      <c r="BH250" s="371">
        <f t="shared" si="253"/>
        <v>0</v>
      </c>
      <c r="BI250" s="371" t="e">
        <f t="shared" si="233"/>
        <v>#DIV/0!</v>
      </c>
      <c r="BJ250" s="371">
        <f t="shared" si="254"/>
        <v>2.7777777777777776E-2</v>
      </c>
      <c r="BK250" s="371" t="e">
        <f t="shared" si="234"/>
        <v>#DIV/0!</v>
      </c>
      <c r="BL250" s="371">
        <f t="shared" si="255"/>
        <v>0</v>
      </c>
      <c r="BM250" s="371" t="e">
        <f t="shared" si="235"/>
        <v>#DIV/0!</v>
      </c>
      <c r="BN250" s="371">
        <f t="shared" si="256"/>
        <v>0</v>
      </c>
      <c r="BO250" s="455"/>
    </row>
    <row r="251" spans="1:67">
      <c r="A251" s="140"/>
      <c r="B251" s="142" t="s">
        <v>300</v>
      </c>
      <c r="C251" s="138" t="s">
        <v>299</v>
      </c>
      <c r="D251" s="379"/>
      <c r="E251" s="467"/>
      <c r="F251" s="467"/>
      <c r="G251" s="379"/>
      <c r="H251" s="379"/>
      <c r="I251" s="379"/>
      <c r="J251" s="379"/>
      <c r="K251" s="379"/>
      <c r="L251" s="379"/>
      <c r="M251" s="379"/>
      <c r="N251" s="379"/>
      <c r="O251" s="379"/>
      <c r="P251" s="379"/>
      <c r="Q251" s="468">
        <v>4</v>
      </c>
      <c r="R251" s="341"/>
      <c r="S251" s="345">
        <f t="shared" si="239"/>
        <v>0</v>
      </c>
      <c r="T251" s="341">
        <v>0</v>
      </c>
      <c r="U251" s="345">
        <f t="shared" si="240"/>
        <v>0</v>
      </c>
      <c r="V251" s="341"/>
      <c r="W251" s="345">
        <f t="shared" si="241"/>
        <v>0</v>
      </c>
      <c r="X251" s="341"/>
      <c r="Y251" s="345">
        <f t="shared" si="242"/>
        <v>0</v>
      </c>
      <c r="Z251" s="341"/>
      <c r="AA251" s="345">
        <f t="shared" si="243"/>
        <v>0</v>
      </c>
      <c r="AB251" s="341"/>
      <c r="AC251" s="345">
        <f t="shared" si="244"/>
        <v>0</v>
      </c>
      <c r="AD251" s="341">
        <v>1</v>
      </c>
      <c r="AE251" s="345">
        <f t="shared" si="245"/>
        <v>1</v>
      </c>
      <c r="AF251" s="341"/>
      <c r="AG251" s="345">
        <f t="shared" si="245"/>
        <v>1</v>
      </c>
      <c r="AH251" s="341"/>
      <c r="AI251" s="345">
        <f t="shared" si="245"/>
        <v>1</v>
      </c>
      <c r="AJ251" s="341">
        <v>1</v>
      </c>
      <c r="AK251" s="345">
        <f t="shared" si="245"/>
        <v>2</v>
      </c>
      <c r="AL251" s="341"/>
      <c r="AM251" s="345">
        <f t="shared" si="246"/>
        <v>2</v>
      </c>
      <c r="AN251" s="341"/>
      <c r="AO251" s="345">
        <f t="shared" si="247"/>
        <v>2</v>
      </c>
      <c r="AP251" s="468"/>
      <c r="AQ251" s="345" t="e">
        <f t="shared" si="224"/>
        <v>#DIV/0!</v>
      </c>
      <c r="AR251" s="345">
        <f t="shared" si="248"/>
        <v>0</v>
      </c>
      <c r="AS251" s="345" t="e">
        <f t="shared" si="225"/>
        <v>#DIV/0!</v>
      </c>
      <c r="AT251" s="345">
        <f t="shared" si="248"/>
        <v>0</v>
      </c>
      <c r="AU251" s="345" t="e">
        <f t="shared" si="226"/>
        <v>#DIV/0!</v>
      </c>
      <c r="AV251" s="345">
        <f t="shared" si="248"/>
        <v>0</v>
      </c>
      <c r="AW251" s="345" t="e">
        <f t="shared" si="227"/>
        <v>#DIV/0!</v>
      </c>
      <c r="AX251" s="345">
        <f t="shared" si="248"/>
        <v>0</v>
      </c>
      <c r="AY251" s="345" t="e">
        <f t="shared" si="228"/>
        <v>#DIV/0!</v>
      </c>
      <c r="AZ251" s="345">
        <f t="shared" si="249"/>
        <v>0</v>
      </c>
      <c r="BA251" s="345" t="e">
        <f t="shared" si="229"/>
        <v>#DIV/0!</v>
      </c>
      <c r="BB251" s="345">
        <f t="shared" si="250"/>
        <v>0</v>
      </c>
      <c r="BC251" s="345" t="e">
        <f t="shared" si="230"/>
        <v>#DIV/0!</v>
      </c>
      <c r="BD251" s="345">
        <f t="shared" si="251"/>
        <v>0.25</v>
      </c>
      <c r="BE251" s="345" t="e">
        <f t="shared" si="231"/>
        <v>#DIV/0!</v>
      </c>
      <c r="BF251" s="345">
        <f t="shared" si="252"/>
        <v>0</v>
      </c>
      <c r="BG251" s="345" t="e">
        <f t="shared" si="232"/>
        <v>#DIV/0!</v>
      </c>
      <c r="BH251" s="345">
        <f t="shared" si="253"/>
        <v>0</v>
      </c>
      <c r="BI251" s="345" t="e">
        <f t="shared" si="233"/>
        <v>#DIV/0!</v>
      </c>
      <c r="BJ251" s="345">
        <f t="shared" si="254"/>
        <v>0.25</v>
      </c>
      <c r="BK251" s="345" t="e">
        <f t="shared" si="234"/>
        <v>#DIV/0!</v>
      </c>
      <c r="BL251" s="345">
        <f t="shared" si="255"/>
        <v>0</v>
      </c>
      <c r="BM251" s="345" t="e">
        <f t="shared" si="235"/>
        <v>#DIV/0!</v>
      </c>
      <c r="BN251" s="345">
        <f t="shared" si="256"/>
        <v>0</v>
      </c>
      <c r="BO251" s="467"/>
    </row>
    <row r="252" spans="1:67" s="456" customFormat="1">
      <c r="A252" s="137">
        <v>2</v>
      </c>
      <c r="B252" s="136" t="str">
        <f>("Số HTX giải thể")</f>
        <v>Số HTX giải thể</v>
      </c>
      <c r="C252" s="135" t="s">
        <v>299</v>
      </c>
      <c r="D252" s="340"/>
      <c r="E252" s="455"/>
      <c r="F252" s="455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163">
        <v>0</v>
      </c>
      <c r="R252" s="306"/>
      <c r="S252" s="345">
        <f t="shared" si="239"/>
        <v>0</v>
      </c>
      <c r="T252" s="306"/>
      <c r="U252" s="345">
        <f t="shared" si="240"/>
        <v>0</v>
      </c>
      <c r="V252" s="306"/>
      <c r="W252" s="345">
        <f t="shared" si="241"/>
        <v>0</v>
      </c>
      <c r="X252" s="306"/>
      <c r="Y252" s="345">
        <f t="shared" si="242"/>
        <v>0</v>
      </c>
      <c r="Z252" s="306"/>
      <c r="AA252" s="345">
        <f t="shared" si="243"/>
        <v>0</v>
      </c>
      <c r="AB252" s="306">
        <v>2</v>
      </c>
      <c r="AC252" s="345">
        <f t="shared" si="244"/>
        <v>2</v>
      </c>
      <c r="AD252" s="306"/>
      <c r="AE252" s="345">
        <f t="shared" si="245"/>
        <v>2</v>
      </c>
      <c r="AF252" s="306"/>
      <c r="AG252" s="345">
        <f t="shared" si="245"/>
        <v>2</v>
      </c>
      <c r="AH252" s="306"/>
      <c r="AI252" s="345">
        <f t="shared" si="245"/>
        <v>2</v>
      </c>
      <c r="AJ252" s="306"/>
      <c r="AK252" s="345">
        <f t="shared" si="245"/>
        <v>2</v>
      </c>
      <c r="AL252" s="306"/>
      <c r="AM252" s="345">
        <f t="shared" si="246"/>
        <v>2</v>
      </c>
      <c r="AN252" s="306"/>
      <c r="AO252" s="345">
        <f t="shared" si="247"/>
        <v>2</v>
      </c>
      <c r="AP252" s="163"/>
      <c r="AQ252" s="345" t="e">
        <f t="shared" si="224"/>
        <v>#DIV/0!</v>
      </c>
      <c r="AR252" s="345" t="e">
        <f t="shared" si="248"/>
        <v>#DIV/0!</v>
      </c>
      <c r="AS252" s="345" t="e">
        <f t="shared" si="225"/>
        <v>#DIV/0!</v>
      </c>
      <c r="AT252" s="345" t="e">
        <f t="shared" si="248"/>
        <v>#DIV/0!</v>
      </c>
      <c r="AU252" s="345" t="e">
        <f t="shared" si="226"/>
        <v>#DIV/0!</v>
      </c>
      <c r="AV252" s="345" t="e">
        <f t="shared" si="248"/>
        <v>#DIV/0!</v>
      </c>
      <c r="AW252" s="345" t="e">
        <f t="shared" si="227"/>
        <v>#DIV/0!</v>
      </c>
      <c r="AX252" s="345" t="e">
        <f t="shared" si="248"/>
        <v>#DIV/0!</v>
      </c>
      <c r="AY252" s="345" t="e">
        <f t="shared" si="228"/>
        <v>#DIV/0!</v>
      </c>
      <c r="AZ252" s="345" t="e">
        <f t="shared" si="249"/>
        <v>#DIV/0!</v>
      </c>
      <c r="BA252" s="345" t="e">
        <f t="shared" si="229"/>
        <v>#DIV/0!</v>
      </c>
      <c r="BB252" s="345" t="e">
        <f t="shared" si="250"/>
        <v>#DIV/0!</v>
      </c>
      <c r="BC252" s="345" t="e">
        <f t="shared" si="230"/>
        <v>#DIV/0!</v>
      </c>
      <c r="BD252" s="345" t="e">
        <f t="shared" si="251"/>
        <v>#DIV/0!</v>
      </c>
      <c r="BE252" s="345" t="e">
        <f t="shared" si="231"/>
        <v>#DIV/0!</v>
      </c>
      <c r="BF252" s="345" t="e">
        <f t="shared" si="252"/>
        <v>#DIV/0!</v>
      </c>
      <c r="BG252" s="345" t="e">
        <f t="shared" si="232"/>
        <v>#DIV/0!</v>
      </c>
      <c r="BH252" s="345" t="e">
        <f t="shared" si="253"/>
        <v>#DIV/0!</v>
      </c>
      <c r="BI252" s="345" t="e">
        <f t="shared" si="233"/>
        <v>#DIV/0!</v>
      </c>
      <c r="BJ252" s="345" t="e">
        <f t="shared" si="254"/>
        <v>#DIV/0!</v>
      </c>
      <c r="BK252" s="345" t="e">
        <f t="shared" si="234"/>
        <v>#DIV/0!</v>
      </c>
      <c r="BL252" s="345" t="e">
        <f t="shared" si="255"/>
        <v>#DIV/0!</v>
      </c>
      <c r="BM252" s="345" t="e">
        <f t="shared" si="235"/>
        <v>#DIV/0!</v>
      </c>
      <c r="BN252" s="345" t="e">
        <f t="shared" si="256"/>
        <v>#DIV/0!</v>
      </c>
      <c r="BO252" s="455"/>
    </row>
    <row r="253" spans="1:67" s="456" customFormat="1">
      <c r="A253" s="137">
        <v>3</v>
      </c>
      <c r="B253" s="136" t="str">
        <f>("Tổng số Liên hiệp hợp tác xã")</f>
        <v>Tổng số Liên hiệp hợp tác xã</v>
      </c>
      <c r="C253" s="135" t="s">
        <v>301</v>
      </c>
      <c r="D253" s="340"/>
      <c r="E253" s="455"/>
      <c r="F253" s="455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163">
        <v>0</v>
      </c>
      <c r="R253" s="306"/>
      <c r="S253" s="345">
        <f t="shared" si="239"/>
        <v>0</v>
      </c>
      <c r="T253" s="306"/>
      <c r="U253" s="345">
        <f t="shared" si="240"/>
        <v>0</v>
      </c>
      <c r="V253" s="306"/>
      <c r="W253" s="345">
        <f t="shared" si="241"/>
        <v>0</v>
      </c>
      <c r="X253" s="306"/>
      <c r="Y253" s="345">
        <f t="shared" si="242"/>
        <v>0</v>
      </c>
      <c r="Z253" s="306"/>
      <c r="AA253" s="345">
        <f t="shared" si="243"/>
        <v>0</v>
      </c>
      <c r="AB253" s="306"/>
      <c r="AC253" s="345">
        <f t="shared" si="244"/>
        <v>0</v>
      </c>
      <c r="AD253" s="306"/>
      <c r="AE253" s="345">
        <f t="shared" si="245"/>
        <v>0</v>
      </c>
      <c r="AF253" s="306"/>
      <c r="AG253" s="345">
        <f t="shared" si="245"/>
        <v>0</v>
      </c>
      <c r="AH253" s="306"/>
      <c r="AI253" s="345">
        <f t="shared" si="245"/>
        <v>0</v>
      </c>
      <c r="AJ253" s="306"/>
      <c r="AK253" s="345">
        <f t="shared" si="245"/>
        <v>0</v>
      </c>
      <c r="AL253" s="306"/>
      <c r="AM253" s="345">
        <f t="shared" si="246"/>
        <v>0</v>
      </c>
      <c r="AN253" s="306"/>
      <c r="AO253" s="345">
        <f t="shared" si="247"/>
        <v>0</v>
      </c>
      <c r="AP253" s="163"/>
      <c r="AQ253" s="345" t="e">
        <f t="shared" si="224"/>
        <v>#DIV/0!</v>
      </c>
      <c r="AR253" s="345" t="e">
        <f t="shared" si="248"/>
        <v>#DIV/0!</v>
      </c>
      <c r="AS253" s="345" t="e">
        <f t="shared" si="225"/>
        <v>#DIV/0!</v>
      </c>
      <c r="AT253" s="345" t="e">
        <f t="shared" si="248"/>
        <v>#DIV/0!</v>
      </c>
      <c r="AU253" s="345" t="e">
        <f t="shared" si="226"/>
        <v>#DIV/0!</v>
      </c>
      <c r="AV253" s="345" t="e">
        <f t="shared" si="248"/>
        <v>#DIV/0!</v>
      </c>
      <c r="AW253" s="345" t="e">
        <f t="shared" si="227"/>
        <v>#DIV/0!</v>
      </c>
      <c r="AX253" s="345" t="e">
        <f t="shared" si="248"/>
        <v>#DIV/0!</v>
      </c>
      <c r="AY253" s="345" t="e">
        <f t="shared" si="228"/>
        <v>#DIV/0!</v>
      </c>
      <c r="AZ253" s="345" t="e">
        <f t="shared" si="249"/>
        <v>#DIV/0!</v>
      </c>
      <c r="BA253" s="345" t="e">
        <f t="shared" si="229"/>
        <v>#DIV/0!</v>
      </c>
      <c r="BB253" s="345" t="e">
        <f t="shared" si="250"/>
        <v>#DIV/0!</v>
      </c>
      <c r="BC253" s="345" t="e">
        <f t="shared" si="230"/>
        <v>#DIV/0!</v>
      </c>
      <c r="BD253" s="345" t="e">
        <f t="shared" si="251"/>
        <v>#DIV/0!</v>
      </c>
      <c r="BE253" s="345" t="e">
        <f t="shared" si="231"/>
        <v>#DIV/0!</v>
      </c>
      <c r="BF253" s="345" t="e">
        <f t="shared" si="252"/>
        <v>#DIV/0!</v>
      </c>
      <c r="BG253" s="345" t="e">
        <f t="shared" si="232"/>
        <v>#DIV/0!</v>
      </c>
      <c r="BH253" s="345" t="e">
        <f t="shared" si="253"/>
        <v>#DIV/0!</v>
      </c>
      <c r="BI253" s="345" t="e">
        <f t="shared" si="233"/>
        <v>#DIV/0!</v>
      </c>
      <c r="BJ253" s="345" t="e">
        <f t="shared" si="254"/>
        <v>#DIV/0!</v>
      </c>
      <c r="BK253" s="345" t="e">
        <f t="shared" si="234"/>
        <v>#DIV/0!</v>
      </c>
      <c r="BL253" s="345" t="e">
        <f t="shared" si="255"/>
        <v>#DIV/0!</v>
      </c>
      <c r="BM253" s="345" t="e">
        <f t="shared" si="235"/>
        <v>#DIV/0!</v>
      </c>
      <c r="BN253" s="345" t="e">
        <f t="shared" si="256"/>
        <v>#DIV/0!</v>
      </c>
      <c r="BO253" s="455"/>
    </row>
    <row r="254" spans="1:67">
      <c r="A254" s="140"/>
      <c r="B254" s="142" t="s">
        <v>300</v>
      </c>
      <c r="C254" s="143" t="s">
        <v>301</v>
      </c>
      <c r="D254" s="379"/>
      <c r="E254" s="467"/>
      <c r="F254" s="467"/>
      <c r="G254" s="379"/>
      <c r="H254" s="379"/>
      <c r="I254" s="379"/>
      <c r="J254" s="379"/>
      <c r="K254" s="379"/>
      <c r="L254" s="379"/>
      <c r="M254" s="379"/>
      <c r="N254" s="379"/>
      <c r="O254" s="379"/>
      <c r="P254" s="379"/>
      <c r="Q254" s="165">
        <v>0</v>
      </c>
      <c r="R254" s="171"/>
      <c r="S254" s="345">
        <f t="shared" si="239"/>
        <v>0</v>
      </c>
      <c r="T254" s="171"/>
      <c r="U254" s="345">
        <f t="shared" si="240"/>
        <v>0</v>
      </c>
      <c r="V254" s="171"/>
      <c r="W254" s="345">
        <f t="shared" si="241"/>
        <v>0</v>
      </c>
      <c r="X254" s="171"/>
      <c r="Y254" s="345">
        <f t="shared" si="242"/>
        <v>0</v>
      </c>
      <c r="Z254" s="171"/>
      <c r="AA254" s="345">
        <f t="shared" si="243"/>
        <v>0</v>
      </c>
      <c r="AB254" s="171"/>
      <c r="AC254" s="345">
        <f t="shared" si="244"/>
        <v>0</v>
      </c>
      <c r="AD254" s="171"/>
      <c r="AE254" s="345">
        <f t="shared" si="245"/>
        <v>0</v>
      </c>
      <c r="AF254" s="171"/>
      <c r="AG254" s="345">
        <f t="shared" si="245"/>
        <v>0</v>
      </c>
      <c r="AH254" s="171"/>
      <c r="AI254" s="345">
        <f t="shared" si="245"/>
        <v>0</v>
      </c>
      <c r="AJ254" s="171"/>
      <c r="AK254" s="345">
        <f t="shared" si="245"/>
        <v>0</v>
      </c>
      <c r="AL254" s="171"/>
      <c r="AM254" s="345">
        <f t="shared" si="246"/>
        <v>0</v>
      </c>
      <c r="AN254" s="171"/>
      <c r="AO254" s="345">
        <f t="shared" si="247"/>
        <v>0</v>
      </c>
      <c r="AP254" s="165"/>
      <c r="AQ254" s="345" t="e">
        <f t="shared" si="224"/>
        <v>#DIV/0!</v>
      </c>
      <c r="AR254" s="345" t="e">
        <f t="shared" si="248"/>
        <v>#DIV/0!</v>
      </c>
      <c r="AS254" s="345" t="e">
        <f t="shared" si="225"/>
        <v>#DIV/0!</v>
      </c>
      <c r="AT254" s="345" t="e">
        <f t="shared" si="248"/>
        <v>#DIV/0!</v>
      </c>
      <c r="AU254" s="345" t="e">
        <f t="shared" si="226"/>
        <v>#DIV/0!</v>
      </c>
      <c r="AV254" s="345" t="e">
        <f t="shared" si="248"/>
        <v>#DIV/0!</v>
      </c>
      <c r="AW254" s="345" t="e">
        <f t="shared" si="227"/>
        <v>#DIV/0!</v>
      </c>
      <c r="AX254" s="345" t="e">
        <f t="shared" si="248"/>
        <v>#DIV/0!</v>
      </c>
      <c r="AY254" s="345" t="e">
        <f t="shared" si="228"/>
        <v>#DIV/0!</v>
      </c>
      <c r="AZ254" s="345" t="e">
        <f t="shared" si="249"/>
        <v>#DIV/0!</v>
      </c>
      <c r="BA254" s="345" t="e">
        <f t="shared" si="229"/>
        <v>#DIV/0!</v>
      </c>
      <c r="BB254" s="345" t="e">
        <f t="shared" si="250"/>
        <v>#DIV/0!</v>
      </c>
      <c r="BC254" s="345" t="e">
        <f t="shared" si="230"/>
        <v>#DIV/0!</v>
      </c>
      <c r="BD254" s="345" t="e">
        <f t="shared" si="251"/>
        <v>#DIV/0!</v>
      </c>
      <c r="BE254" s="345" t="e">
        <f t="shared" si="231"/>
        <v>#DIV/0!</v>
      </c>
      <c r="BF254" s="345" t="e">
        <f t="shared" si="252"/>
        <v>#DIV/0!</v>
      </c>
      <c r="BG254" s="345" t="e">
        <f t="shared" si="232"/>
        <v>#DIV/0!</v>
      </c>
      <c r="BH254" s="345" t="e">
        <f t="shared" si="253"/>
        <v>#DIV/0!</v>
      </c>
      <c r="BI254" s="345" t="e">
        <f t="shared" si="233"/>
        <v>#DIV/0!</v>
      </c>
      <c r="BJ254" s="345" t="e">
        <f t="shared" si="254"/>
        <v>#DIV/0!</v>
      </c>
      <c r="BK254" s="345" t="e">
        <f t="shared" si="234"/>
        <v>#DIV/0!</v>
      </c>
      <c r="BL254" s="345" t="e">
        <f t="shared" si="255"/>
        <v>#DIV/0!</v>
      </c>
      <c r="BM254" s="345" t="e">
        <f t="shared" si="235"/>
        <v>#DIV/0!</v>
      </c>
      <c r="BN254" s="345" t="e">
        <f t="shared" si="256"/>
        <v>#DIV/0!</v>
      </c>
      <c r="BO254" s="467"/>
    </row>
    <row r="255" spans="1:67" s="456" customFormat="1">
      <c r="A255" s="137">
        <v>4</v>
      </c>
      <c r="B255" s="136" t="str">
        <f>("Tổng số xã viên hợp tác xã")</f>
        <v>Tổng số xã viên hợp tác xã</v>
      </c>
      <c r="C255" s="137" t="s">
        <v>302</v>
      </c>
      <c r="D255" s="343"/>
      <c r="E255" s="454"/>
      <c r="F255" s="454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163">
        <v>1034</v>
      </c>
      <c r="R255" s="163">
        <v>1034</v>
      </c>
      <c r="S255" s="479">
        <f t="shared" si="239"/>
        <v>1034</v>
      </c>
      <c r="T255" s="163">
        <v>0</v>
      </c>
      <c r="U255" s="479">
        <v>1054</v>
      </c>
      <c r="V255" s="306"/>
      <c r="W255" s="371">
        <f t="shared" si="241"/>
        <v>1054</v>
      </c>
      <c r="X255" s="306"/>
      <c r="Y255" s="371">
        <f t="shared" si="242"/>
        <v>1054</v>
      </c>
      <c r="Z255" s="306"/>
      <c r="AA255" s="371">
        <f t="shared" si="243"/>
        <v>1054</v>
      </c>
      <c r="AB255" s="306"/>
      <c r="AC255" s="371">
        <f t="shared" si="244"/>
        <v>1054</v>
      </c>
      <c r="AD255" s="306"/>
      <c r="AE255" s="371">
        <f t="shared" si="245"/>
        <v>1054</v>
      </c>
      <c r="AF255" s="306"/>
      <c r="AG255" s="371">
        <f t="shared" si="245"/>
        <v>1054</v>
      </c>
      <c r="AH255" s="306"/>
      <c r="AI255" s="371">
        <f t="shared" si="245"/>
        <v>1054</v>
      </c>
      <c r="AJ255" s="306"/>
      <c r="AK255" s="371">
        <f t="shared" si="245"/>
        <v>1054</v>
      </c>
      <c r="AL255" s="306"/>
      <c r="AM255" s="371">
        <f t="shared" si="246"/>
        <v>1054</v>
      </c>
      <c r="AN255" s="306"/>
      <c r="AO255" s="371">
        <f t="shared" si="247"/>
        <v>1054</v>
      </c>
      <c r="AP255" s="163">
        <f>+W255</f>
        <v>1054</v>
      </c>
      <c r="AQ255" s="371" t="e">
        <f t="shared" si="224"/>
        <v>#DIV/0!</v>
      </c>
      <c r="AR255" s="371">
        <f t="shared" si="248"/>
        <v>1</v>
      </c>
      <c r="AS255" s="371" t="e">
        <f t="shared" si="225"/>
        <v>#DIV/0!</v>
      </c>
      <c r="AT255" s="371">
        <f t="shared" si="248"/>
        <v>0</v>
      </c>
      <c r="AU255" s="371" t="e">
        <f t="shared" si="226"/>
        <v>#DIV/0!</v>
      </c>
      <c r="AV255" s="371">
        <f t="shared" si="248"/>
        <v>0</v>
      </c>
      <c r="AW255" s="371" t="e">
        <f t="shared" si="227"/>
        <v>#DIV/0!</v>
      </c>
      <c r="AX255" s="371">
        <f t="shared" si="248"/>
        <v>0</v>
      </c>
      <c r="AY255" s="371" t="e">
        <f t="shared" si="228"/>
        <v>#DIV/0!</v>
      </c>
      <c r="AZ255" s="371">
        <f t="shared" si="249"/>
        <v>0</v>
      </c>
      <c r="BA255" s="371" t="e">
        <f t="shared" si="229"/>
        <v>#DIV/0!</v>
      </c>
      <c r="BB255" s="371">
        <f t="shared" si="250"/>
        <v>0</v>
      </c>
      <c r="BC255" s="371" t="e">
        <f t="shared" si="230"/>
        <v>#DIV/0!</v>
      </c>
      <c r="BD255" s="371">
        <f t="shared" si="251"/>
        <v>0</v>
      </c>
      <c r="BE255" s="371" t="e">
        <f t="shared" si="231"/>
        <v>#DIV/0!</v>
      </c>
      <c r="BF255" s="371">
        <f t="shared" si="252"/>
        <v>0</v>
      </c>
      <c r="BG255" s="371" t="e">
        <f t="shared" si="232"/>
        <v>#DIV/0!</v>
      </c>
      <c r="BH255" s="371">
        <f t="shared" si="253"/>
        <v>0</v>
      </c>
      <c r="BI255" s="371" t="e">
        <f t="shared" si="233"/>
        <v>#DIV/0!</v>
      </c>
      <c r="BJ255" s="371">
        <f t="shared" si="254"/>
        <v>0</v>
      </c>
      <c r="BK255" s="371" t="e">
        <f t="shared" si="234"/>
        <v>#DIV/0!</v>
      </c>
      <c r="BL255" s="371">
        <f t="shared" si="255"/>
        <v>0</v>
      </c>
      <c r="BM255" s="371" t="e">
        <f t="shared" si="235"/>
        <v>#DIV/0!</v>
      </c>
      <c r="BN255" s="371">
        <f t="shared" si="256"/>
        <v>0</v>
      </c>
      <c r="BO255" s="455"/>
    </row>
    <row r="256" spans="1:67">
      <c r="A256" s="536"/>
      <c r="B256" s="142" t="s">
        <v>303</v>
      </c>
      <c r="C256" s="140" t="s">
        <v>302</v>
      </c>
      <c r="D256" s="379"/>
      <c r="E256" s="467"/>
      <c r="F256" s="467"/>
      <c r="G256" s="379"/>
      <c r="H256" s="379"/>
      <c r="I256" s="379"/>
      <c r="J256" s="379"/>
      <c r="K256" s="379"/>
      <c r="L256" s="379"/>
      <c r="M256" s="379"/>
      <c r="N256" s="379"/>
      <c r="O256" s="379"/>
      <c r="P256" s="379"/>
      <c r="Q256" s="165"/>
      <c r="R256" s="171"/>
      <c r="S256" s="345">
        <f t="shared" si="239"/>
        <v>0</v>
      </c>
      <c r="T256" s="171"/>
      <c r="U256" s="345">
        <f t="shared" si="240"/>
        <v>0</v>
      </c>
      <c r="V256" s="171"/>
      <c r="W256" s="345">
        <f t="shared" si="241"/>
        <v>0</v>
      </c>
      <c r="X256" s="171"/>
      <c r="Y256" s="345">
        <f t="shared" si="242"/>
        <v>0</v>
      </c>
      <c r="Z256" s="171"/>
      <c r="AA256" s="345">
        <f t="shared" si="243"/>
        <v>0</v>
      </c>
      <c r="AB256" s="171"/>
      <c r="AC256" s="345">
        <f t="shared" si="244"/>
        <v>0</v>
      </c>
      <c r="AD256" s="171"/>
      <c r="AE256" s="345">
        <f t="shared" si="245"/>
        <v>0</v>
      </c>
      <c r="AF256" s="171"/>
      <c r="AG256" s="345">
        <f t="shared" si="245"/>
        <v>0</v>
      </c>
      <c r="AH256" s="171"/>
      <c r="AI256" s="345">
        <f t="shared" si="245"/>
        <v>0</v>
      </c>
      <c r="AJ256" s="171"/>
      <c r="AK256" s="345">
        <f t="shared" si="245"/>
        <v>0</v>
      </c>
      <c r="AL256" s="171"/>
      <c r="AM256" s="345">
        <f t="shared" si="246"/>
        <v>0</v>
      </c>
      <c r="AN256" s="171"/>
      <c r="AO256" s="345">
        <f t="shared" si="247"/>
        <v>0</v>
      </c>
      <c r="AP256" s="165"/>
      <c r="AQ256" s="345" t="e">
        <f t="shared" si="224"/>
        <v>#DIV/0!</v>
      </c>
      <c r="AR256" s="345" t="e">
        <f t="shared" si="248"/>
        <v>#DIV/0!</v>
      </c>
      <c r="AS256" s="345" t="e">
        <f t="shared" si="225"/>
        <v>#DIV/0!</v>
      </c>
      <c r="AT256" s="345" t="e">
        <f t="shared" si="248"/>
        <v>#DIV/0!</v>
      </c>
      <c r="AU256" s="345" t="e">
        <f t="shared" si="226"/>
        <v>#DIV/0!</v>
      </c>
      <c r="AV256" s="345" t="e">
        <f t="shared" si="248"/>
        <v>#DIV/0!</v>
      </c>
      <c r="AW256" s="345" t="e">
        <f t="shared" si="227"/>
        <v>#DIV/0!</v>
      </c>
      <c r="AX256" s="345" t="e">
        <f t="shared" si="248"/>
        <v>#DIV/0!</v>
      </c>
      <c r="AY256" s="345" t="e">
        <f t="shared" si="228"/>
        <v>#DIV/0!</v>
      </c>
      <c r="AZ256" s="345" t="e">
        <f t="shared" si="249"/>
        <v>#DIV/0!</v>
      </c>
      <c r="BA256" s="345" t="e">
        <f t="shared" si="229"/>
        <v>#DIV/0!</v>
      </c>
      <c r="BB256" s="345" t="e">
        <f t="shared" si="250"/>
        <v>#DIV/0!</v>
      </c>
      <c r="BC256" s="345" t="e">
        <f t="shared" si="230"/>
        <v>#DIV/0!</v>
      </c>
      <c r="BD256" s="345" t="e">
        <f t="shared" si="251"/>
        <v>#DIV/0!</v>
      </c>
      <c r="BE256" s="345" t="e">
        <f t="shared" si="231"/>
        <v>#DIV/0!</v>
      </c>
      <c r="BF256" s="345" t="e">
        <f t="shared" si="252"/>
        <v>#DIV/0!</v>
      </c>
      <c r="BG256" s="345" t="e">
        <f t="shared" si="232"/>
        <v>#DIV/0!</v>
      </c>
      <c r="BH256" s="345" t="e">
        <f t="shared" si="253"/>
        <v>#DIV/0!</v>
      </c>
      <c r="BI256" s="345" t="e">
        <f t="shared" si="233"/>
        <v>#DIV/0!</v>
      </c>
      <c r="BJ256" s="345" t="e">
        <f t="shared" si="254"/>
        <v>#DIV/0!</v>
      </c>
      <c r="BK256" s="345" t="e">
        <f t="shared" si="234"/>
        <v>#DIV/0!</v>
      </c>
      <c r="BL256" s="345" t="e">
        <f t="shared" si="255"/>
        <v>#DIV/0!</v>
      </c>
      <c r="BM256" s="345" t="e">
        <f t="shared" si="235"/>
        <v>#DIV/0!</v>
      </c>
      <c r="BN256" s="345" t="e">
        <f t="shared" si="256"/>
        <v>#DIV/0!</v>
      </c>
      <c r="BO256" s="467"/>
    </row>
    <row r="257" spans="1:67" s="456" customFormat="1">
      <c r="A257" s="135">
        <v>5</v>
      </c>
      <c r="B257" s="136" t="str">
        <f>("Tổng doanh thu hợp tác xã")</f>
        <v>Tổng doanh thu hợp tác xã</v>
      </c>
      <c r="C257" s="137" t="s">
        <v>243</v>
      </c>
      <c r="D257" s="343"/>
      <c r="E257" s="454"/>
      <c r="F257" s="454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163">
        <v>45580</v>
      </c>
      <c r="R257" s="306"/>
      <c r="S257" s="345">
        <f t="shared" si="239"/>
        <v>0</v>
      </c>
      <c r="T257" s="306"/>
      <c r="U257" s="345">
        <f t="shared" si="240"/>
        <v>0</v>
      </c>
      <c r="V257" s="306"/>
      <c r="W257" s="345">
        <f t="shared" si="241"/>
        <v>0</v>
      </c>
      <c r="X257" s="306"/>
      <c r="Y257" s="345">
        <f t="shared" si="242"/>
        <v>0</v>
      </c>
      <c r="Z257" s="306"/>
      <c r="AA257" s="345">
        <f t="shared" si="243"/>
        <v>0</v>
      </c>
      <c r="AB257" s="306"/>
      <c r="AC257" s="345">
        <f t="shared" si="244"/>
        <v>0</v>
      </c>
      <c r="AD257" s="306"/>
      <c r="AE257" s="345">
        <f t="shared" si="245"/>
        <v>0</v>
      </c>
      <c r="AF257" s="306"/>
      <c r="AG257" s="345">
        <f t="shared" si="245"/>
        <v>0</v>
      </c>
      <c r="AH257" s="306"/>
      <c r="AI257" s="345">
        <f t="shared" si="245"/>
        <v>0</v>
      </c>
      <c r="AJ257" s="306"/>
      <c r="AK257" s="345">
        <f t="shared" si="245"/>
        <v>0</v>
      </c>
      <c r="AL257" s="306"/>
      <c r="AM257" s="345">
        <f t="shared" si="246"/>
        <v>0</v>
      </c>
      <c r="AN257" s="306"/>
      <c r="AO257" s="345">
        <f t="shared" si="247"/>
        <v>0</v>
      </c>
      <c r="AP257" s="163"/>
      <c r="AQ257" s="345" t="e">
        <f t="shared" si="224"/>
        <v>#DIV/0!</v>
      </c>
      <c r="AR257" s="345">
        <f t="shared" si="248"/>
        <v>0</v>
      </c>
      <c r="AS257" s="345" t="e">
        <f t="shared" si="225"/>
        <v>#DIV/0!</v>
      </c>
      <c r="AT257" s="345">
        <f t="shared" si="248"/>
        <v>0</v>
      </c>
      <c r="AU257" s="345" t="e">
        <f t="shared" si="226"/>
        <v>#DIV/0!</v>
      </c>
      <c r="AV257" s="345">
        <f t="shared" si="248"/>
        <v>0</v>
      </c>
      <c r="AW257" s="345" t="e">
        <f t="shared" si="227"/>
        <v>#DIV/0!</v>
      </c>
      <c r="AX257" s="345">
        <f t="shared" si="248"/>
        <v>0</v>
      </c>
      <c r="AY257" s="345" t="e">
        <f t="shared" si="228"/>
        <v>#DIV/0!</v>
      </c>
      <c r="AZ257" s="345">
        <f t="shared" si="249"/>
        <v>0</v>
      </c>
      <c r="BA257" s="345" t="e">
        <f t="shared" si="229"/>
        <v>#DIV/0!</v>
      </c>
      <c r="BB257" s="345">
        <f t="shared" si="250"/>
        <v>0</v>
      </c>
      <c r="BC257" s="345" t="e">
        <f t="shared" si="230"/>
        <v>#DIV/0!</v>
      </c>
      <c r="BD257" s="345">
        <f t="shared" si="251"/>
        <v>0</v>
      </c>
      <c r="BE257" s="345" t="e">
        <f t="shared" si="231"/>
        <v>#DIV/0!</v>
      </c>
      <c r="BF257" s="345">
        <f t="shared" si="252"/>
        <v>0</v>
      </c>
      <c r="BG257" s="345" t="e">
        <f t="shared" si="232"/>
        <v>#DIV/0!</v>
      </c>
      <c r="BH257" s="345">
        <f t="shared" si="253"/>
        <v>0</v>
      </c>
      <c r="BI257" s="345" t="e">
        <f t="shared" si="233"/>
        <v>#DIV/0!</v>
      </c>
      <c r="BJ257" s="345">
        <f t="shared" si="254"/>
        <v>0</v>
      </c>
      <c r="BK257" s="345" t="e">
        <f t="shared" si="234"/>
        <v>#DIV/0!</v>
      </c>
      <c r="BL257" s="345">
        <f t="shared" si="255"/>
        <v>0</v>
      </c>
      <c r="BM257" s="345" t="e">
        <f t="shared" si="235"/>
        <v>#DIV/0!</v>
      </c>
      <c r="BN257" s="345">
        <f t="shared" si="256"/>
        <v>0</v>
      </c>
      <c r="BO257" s="455"/>
    </row>
    <row r="258" spans="1:67">
      <c r="A258" s="138"/>
      <c r="B258" s="333" t="s">
        <v>304</v>
      </c>
      <c r="C258" s="140" t="s">
        <v>243</v>
      </c>
      <c r="D258" s="508"/>
      <c r="E258" s="468"/>
      <c r="F258" s="468"/>
      <c r="G258" s="508"/>
      <c r="H258" s="508"/>
      <c r="I258" s="508"/>
      <c r="J258" s="508"/>
      <c r="K258" s="508"/>
      <c r="L258" s="508"/>
      <c r="M258" s="508"/>
      <c r="N258" s="508"/>
      <c r="O258" s="508"/>
      <c r="P258" s="508"/>
      <c r="Q258" s="165"/>
      <c r="R258" s="171"/>
      <c r="S258" s="345">
        <f t="shared" si="239"/>
        <v>0</v>
      </c>
      <c r="T258" s="171"/>
      <c r="U258" s="345">
        <f t="shared" si="240"/>
        <v>0</v>
      </c>
      <c r="V258" s="171"/>
      <c r="W258" s="345">
        <f t="shared" si="241"/>
        <v>0</v>
      </c>
      <c r="X258" s="171"/>
      <c r="Y258" s="345">
        <f t="shared" si="242"/>
        <v>0</v>
      </c>
      <c r="Z258" s="171"/>
      <c r="AA258" s="345">
        <f t="shared" si="243"/>
        <v>0</v>
      </c>
      <c r="AB258" s="171"/>
      <c r="AC258" s="345">
        <f t="shared" si="244"/>
        <v>0</v>
      </c>
      <c r="AD258" s="171"/>
      <c r="AE258" s="345">
        <f t="shared" si="245"/>
        <v>0</v>
      </c>
      <c r="AF258" s="171"/>
      <c r="AG258" s="345">
        <f t="shared" si="245"/>
        <v>0</v>
      </c>
      <c r="AH258" s="171"/>
      <c r="AI258" s="345">
        <f t="shared" si="245"/>
        <v>0</v>
      </c>
      <c r="AJ258" s="171"/>
      <c r="AK258" s="345">
        <f t="shared" si="245"/>
        <v>0</v>
      </c>
      <c r="AL258" s="171"/>
      <c r="AM258" s="345">
        <f t="shared" si="246"/>
        <v>0</v>
      </c>
      <c r="AN258" s="171"/>
      <c r="AO258" s="345">
        <f t="shared" si="247"/>
        <v>0</v>
      </c>
      <c r="AP258" s="165"/>
      <c r="AQ258" s="345" t="e">
        <f t="shared" si="224"/>
        <v>#DIV/0!</v>
      </c>
      <c r="AR258" s="345" t="e">
        <f t="shared" si="248"/>
        <v>#DIV/0!</v>
      </c>
      <c r="AS258" s="345" t="e">
        <f t="shared" si="225"/>
        <v>#DIV/0!</v>
      </c>
      <c r="AT258" s="345" t="e">
        <f t="shared" si="248"/>
        <v>#DIV/0!</v>
      </c>
      <c r="AU258" s="345" t="e">
        <f t="shared" si="226"/>
        <v>#DIV/0!</v>
      </c>
      <c r="AV258" s="345" t="e">
        <f t="shared" si="248"/>
        <v>#DIV/0!</v>
      </c>
      <c r="AW258" s="345" t="e">
        <f t="shared" si="227"/>
        <v>#DIV/0!</v>
      </c>
      <c r="AX258" s="345" t="e">
        <f t="shared" si="248"/>
        <v>#DIV/0!</v>
      </c>
      <c r="AY258" s="345" t="e">
        <f t="shared" si="228"/>
        <v>#DIV/0!</v>
      </c>
      <c r="AZ258" s="345" t="e">
        <f t="shared" si="249"/>
        <v>#DIV/0!</v>
      </c>
      <c r="BA258" s="345" t="e">
        <f t="shared" si="229"/>
        <v>#DIV/0!</v>
      </c>
      <c r="BB258" s="345" t="e">
        <f t="shared" si="250"/>
        <v>#DIV/0!</v>
      </c>
      <c r="BC258" s="345" t="e">
        <f t="shared" si="230"/>
        <v>#DIV/0!</v>
      </c>
      <c r="BD258" s="345" t="e">
        <f t="shared" si="251"/>
        <v>#DIV/0!</v>
      </c>
      <c r="BE258" s="345" t="e">
        <f t="shared" si="231"/>
        <v>#DIV/0!</v>
      </c>
      <c r="BF258" s="345" t="e">
        <f t="shared" si="252"/>
        <v>#DIV/0!</v>
      </c>
      <c r="BG258" s="345" t="e">
        <f t="shared" si="232"/>
        <v>#DIV/0!</v>
      </c>
      <c r="BH258" s="345" t="e">
        <f t="shared" si="253"/>
        <v>#DIV/0!</v>
      </c>
      <c r="BI258" s="345" t="e">
        <f t="shared" si="233"/>
        <v>#DIV/0!</v>
      </c>
      <c r="BJ258" s="345" t="e">
        <f t="shared" si="254"/>
        <v>#DIV/0!</v>
      </c>
      <c r="BK258" s="345" t="e">
        <f t="shared" si="234"/>
        <v>#DIV/0!</v>
      </c>
      <c r="BL258" s="345" t="e">
        <f t="shared" si="255"/>
        <v>#DIV/0!</v>
      </c>
      <c r="BM258" s="345" t="e">
        <f t="shared" si="235"/>
        <v>#DIV/0!</v>
      </c>
      <c r="BN258" s="345" t="e">
        <f t="shared" si="256"/>
        <v>#DIV/0!</v>
      </c>
      <c r="BO258" s="467"/>
    </row>
    <row r="259" spans="1:67" s="456" customFormat="1">
      <c r="A259" s="135">
        <v>6</v>
      </c>
      <c r="B259" s="136" t="str">
        <f>("Tổng số lãi trước thuế của hợp tác xã")</f>
        <v>Tổng số lãi trước thuế của hợp tác xã</v>
      </c>
      <c r="C259" s="137" t="s">
        <v>243</v>
      </c>
      <c r="D259" s="343"/>
      <c r="E259" s="454"/>
      <c r="F259" s="454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163"/>
      <c r="R259" s="306"/>
      <c r="S259" s="345">
        <f t="shared" si="239"/>
        <v>0</v>
      </c>
      <c r="T259" s="306"/>
      <c r="U259" s="345">
        <f t="shared" si="240"/>
        <v>0</v>
      </c>
      <c r="V259" s="306"/>
      <c r="W259" s="345">
        <f t="shared" si="241"/>
        <v>0</v>
      </c>
      <c r="X259" s="306"/>
      <c r="Y259" s="345">
        <f t="shared" si="242"/>
        <v>0</v>
      </c>
      <c r="Z259" s="306"/>
      <c r="AA259" s="345">
        <f t="shared" si="243"/>
        <v>0</v>
      </c>
      <c r="AB259" s="306"/>
      <c r="AC259" s="345">
        <f t="shared" si="244"/>
        <v>0</v>
      </c>
      <c r="AD259" s="306"/>
      <c r="AE259" s="345">
        <f t="shared" si="245"/>
        <v>0</v>
      </c>
      <c r="AF259" s="306"/>
      <c r="AG259" s="345">
        <f t="shared" si="245"/>
        <v>0</v>
      </c>
      <c r="AH259" s="306"/>
      <c r="AI259" s="345">
        <f t="shared" si="245"/>
        <v>0</v>
      </c>
      <c r="AJ259" s="306"/>
      <c r="AK259" s="345">
        <f t="shared" si="245"/>
        <v>0</v>
      </c>
      <c r="AL259" s="306"/>
      <c r="AM259" s="345">
        <f t="shared" si="246"/>
        <v>0</v>
      </c>
      <c r="AN259" s="306"/>
      <c r="AO259" s="345">
        <f t="shared" si="247"/>
        <v>0</v>
      </c>
      <c r="AP259" s="163"/>
      <c r="AQ259" s="345" t="e">
        <f t="shared" si="224"/>
        <v>#DIV/0!</v>
      </c>
      <c r="AR259" s="345" t="e">
        <f t="shared" si="248"/>
        <v>#DIV/0!</v>
      </c>
      <c r="AS259" s="345" t="e">
        <f t="shared" si="225"/>
        <v>#DIV/0!</v>
      </c>
      <c r="AT259" s="345" t="e">
        <f t="shared" si="248"/>
        <v>#DIV/0!</v>
      </c>
      <c r="AU259" s="345" t="e">
        <f t="shared" si="226"/>
        <v>#DIV/0!</v>
      </c>
      <c r="AV259" s="345" t="e">
        <f t="shared" si="248"/>
        <v>#DIV/0!</v>
      </c>
      <c r="AW259" s="345" t="e">
        <f t="shared" si="227"/>
        <v>#DIV/0!</v>
      </c>
      <c r="AX259" s="345" t="e">
        <f t="shared" si="248"/>
        <v>#DIV/0!</v>
      </c>
      <c r="AY259" s="345" t="e">
        <f t="shared" si="228"/>
        <v>#DIV/0!</v>
      </c>
      <c r="AZ259" s="345" t="e">
        <f t="shared" si="249"/>
        <v>#DIV/0!</v>
      </c>
      <c r="BA259" s="345" t="e">
        <f t="shared" si="229"/>
        <v>#DIV/0!</v>
      </c>
      <c r="BB259" s="345" t="e">
        <f t="shared" si="250"/>
        <v>#DIV/0!</v>
      </c>
      <c r="BC259" s="345" t="e">
        <f t="shared" si="230"/>
        <v>#DIV/0!</v>
      </c>
      <c r="BD259" s="345" t="e">
        <f t="shared" si="251"/>
        <v>#DIV/0!</v>
      </c>
      <c r="BE259" s="345" t="e">
        <f t="shared" si="231"/>
        <v>#DIV/0!</v>
      </c>
      <c r="BF259" s="345" t="e">
        <f t="shared" si="252"/>
        <v>#DIV/0!</v>
      </c>
      <c r="BG259" s="345" t="e">
        <f t="shared" si="232"/>
        <v>#DIV/0!</v>
      </c>
      <c r="BH259" s="345" t="e">
        <f t="shared" si="253"/>
        <v>#DIV/0!</v>
      </c>
      <c r="BI259" s="345" t="e">
        <f t="shared" si="233"/>
        <v>#DIV/0!</v>
      </c>
      <c r="BJ259" s="345" t="e">
        <f t="shared" si="254"/>
        <v>#DIV/0!</v>
      </c>
      <c r="BK259" s="345" t="e">
        <f t="shared" si="234"/>
        <v>#DIV/0!</v>
      </c>
      <c r="BL259" s="345" t="e">
        <f t="shared" si="255"/>
        <v>#DIV/0!</v>
      </c>
      <c r="BM259" s="345" t="e">
        <f t="shared" si="235"/>
        <v>#DIV/0!</v>
      </c>
      <c r="BN259" s="345" t="e">
        <f t="shared" si="256"/>
        <v>#DIV/0!</v>
      </c>
      <c r="BO259" s="455"/>
    </row>
    <row r="260" spans="1:67" s="456" customFormat="1">
      <c r="A260" s="137">
        <v>7</v>
      </c>
      <c r="B260" s="136" t="str">
        <f>("Tổng số cán bộ quản lý hợp tác xã")</f>
        <v>Tổng số cán bộ quản lý hợp tác xã</v>
      </c>
      <c r="C260" s="137" t="s">
        <v>55</v>
      </c>
      <c r="D260" s="340"/>
      <c r="E260" s="455"/>
      <c r="F260" s="455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163"/>
      <c r="R260" s="306"/>
      <c r="S260" s="345">
        <f t="shared" si="239"/>
        <v>0</v>
      </c>
      <c r="T260" s="306"/>
      <c r="U260" s="345">
        <f t="shared" si="240"/>
        <v>0</v>
      </c>
      <c r="V260" s="306"/>
      <c r="W260" s="345">
        <f t="shared" si="241"/>
        <v>0</v>
      </c>
      <c r="X260" s="306"/>
      <c r="Y260" s="345">
        <f t="shared" si="242"/>
        <v>0</v>
      </c>
      <c r="Z260" s="306"/>
      <c r="AA260" s="345">
        <f t="shared" si="243"/>
        <v>0</v>
      </c>
      <c r="AB260" s="306"/>
      <c r="AC260" s="345">
        <f t="shared" si="244"/>
        <v>0</v>
      </c>
      <c r="AD260" s="306"/>
      <c r="AE260" s="345">
        <f t="shared" si="245"/>
        <v>0</v>
      </c>
      <c r="AF260" s="306"/>
      <c r="AG260" s="345">
        <f t="shared" si="245"/>
        <v>0</v>
      </c>
      <c r="AH260" s="306"/>
      <c r="AI260" s="345">
        <f t="shared" si="245"/>
        <v>0</v>
      </c>
      <c r="AJ260" s="306"/>
      <c r="AK260" s="345">
        <f t="shared" si="245"/>
        <v>0</v>
      </c>
      <c r="AL260" s="306"/>
      <c r="AM260" s="345">
        <f t="shared" si="246"/>
        <v>0</v>
      </c>
      <c r="AN260" s="306"/>
      <c r="AO260" s="345">
        <f t="shared" si="247"/>
        <v>0</v>
      </c>
      <c r="AP260" s="163"/>
      <c r="AQ260" s="345" t="e">
        <f t="shared" si="224"/>
        <v>#DIV/0!</v>
      </c>
      <c r="AR260" s="345" t="e">
        <f t="shared" si="248"/>
        <v>#DIV/0!</v>
      </c>
      <c r="AS260" s="345" t="e">
        <f t="shared" si="225"/>
        <v>#DIV/0!</v>
      </c>
      <c r="AT260" s="345" t="e">
        <f t="shared" si="248"/>
        <v>#DIV/0!</v>
      </c>
      <c r="AU260" s="345" t="e">
        <f t="shared" si="226"/>
        <v>#DIV/0!</v>
      </c>
      <c r="AV260" s="345" t="e">
        <f t="shared" si="248"/>
        <v>#DIV/0!</v>
      </c>
      <c r="AW260" s="345" t="e">
        <f t="shared" si="227"/>
        <v>#DIV/0!</v>
      </c>
      <c r="AX260" s="345" t="e">
        <f t="shared" si="248"/>
        <v>#DIV/0!</v>
      </c>
      <c r="AY260" s="345" t="e">
        <f t="shared" si="228"/>
        <v>#DIV/0!</v>
      </c>
      <c r="AZ260" s="345" t="e">
        <f t="shared" si="249"/>
        <v>#DIV/0!</v>
      </c>
      <c r="BA260" s="345" t="e">
        <f t="shared" si="229"/>
        <v>#DIV/0!</v>
      </c>
      <c r="BB260" s="345" t="e">
        <f t="shared" si="250"/>
        <v>#DIV/0!</v>
      </c>
      <c r="BC260" s="345" t="e">
        <f t="shared" si="230"/>
        <v>#DIV/0!</v>
      </c>
      <c r="BD260" s="345" t="e">
        <f t="shared" si="251"/>
        <v>#DIV/0!</v>
      </c>
      <c r="BE260" s="345" t="e">
        <f t="shared" si="231"/>
        <v>#DIV/0!</v>
      </c>
      <c r="BF260" s="345" t="e">
        <f t="shared" si="252"/>
        <v>#DIV/0!</v>
      </c>
      <c r="BG260" s="345" t="e">
        <f t="shared" si="232"/>
        <v>#DIV/0!</v>
      </c>
      <c r="BH260" s="345" t="e">
        <f t="shared" si="253"/>
        <v>#DIV/0!</v>
      </c>
      <c r="BI260" s="345" t="e">
        <f t="shared" si="233"/>
        <v>#DIV/0!</v>
      </c>
      <c r="BJ260" s="345" t="e">
        <f t="shared" si="254"/>
        <v>#DIV/0!</v>
      </c>
      <c r="BK260" s="345" t="e">
        <f t="shared" si="234"/>
        <v>#DIV/0!</v>
      </c>
      <c r="BL260" s="345" t="e">
        <f t="shared" si="255"/>
        <v>#DIV/0!</v>
      </c>
      <c r="BM260" s="345" t="e">
        <f t="shared" si="235"/>
        <v>#DIV/0!</v>
      </c>
      <c r="BN260" s="345" t="e">
        <f t="shared" si="256"/>
        <v>#DIV/0!</v>
      </c>
      <c r="BO260" s="455"/>
    </row>
    <row r="261" spans="1:67">
      <c r="A261" s="138"/>
      <c r="B261" s="142" t="s">
        <v>305</v>
      </c>
      <c r="C261" s="143" t="s">
        <v>55</v>
      </c>
      <c r="D261" s="379"/>
      <c r="E261" s="467"/>
      <c r="F261" s="467"/>
      <c r="G261" s="379"/>
      <c r="H261" s="379"/>
      <c r="I261" s="379"/>
      <c r="J261" s="379"/>
      <c r="K261" s="379"/>
      <c r="L261" s="379"/>
      <c r="M261" s="379"/>
      <c r="N261" s="379"/>
      <c r="O261" s="379"/>
      <c r="P261" s="379"/>
      <c r="Q261" s="165"/>
      <c r="R261" s="171"/>
      <c r="S261" s="345">
        <f t="shared" si="239"/>
        <v>0</v>
      </c>
      <c r="T261" s="171"/>
      <c r="U261" s="345">
        <f t="shared" si="240"/>
        <v>0</v>
      </c>
      <c r="V261" s="171"/>
      <c r="W261" s="345">
        <f t="shared" si="241"/>
        <v>0</v>
      </c>
      <c r="X261" s="171"/>
      <c r="Y261" s="345">
        <f t="shared" si="242"/>
        <v>0</v>
      </c>
      <c r="Z261" s="171"/>
      <c r="AA261" s="345">
        <f t="shared" si="243"/>
        <v>0</v>
      </c>
      <c r="AB261" s="171"/>
      <c r="AC261" s="345">
        <f t="shared" si="244"/>
        <v>0</v>
      </c>
      <c r="AD261" s="171"/>
      <c r="AE261" s="345">
        <f t="shared" si="245"/>
        <v>0</v>
      </c>
      <c r="AF261" s="171"/>
      <c r="AG261" s="345">
        <f t="shared" si="245"/>
        <v>0</v>
      </c>
      <c r="AH261" s="171"/>
      <c r="AI261" s="345">
        <f t="shared" si="245"/>
        <v>0</v>
      </c>
      <c r="AJ261" s="171"/>
      <c r="AK261" s="345">
        <f t="shared" si="245"/>
        <v>0</v>
      </c>
      <c r="AL261" s="171"/>
      <c r="AM261" s="345">
        <f t="shared" si="246"/>
        <v>0</v>
      </c>
      <c r="AN261" s="171"/>
      <c r="AO261" s="345">
        <f t="shared" si="247"/>
        <v>0</v>
      </c>
      <c r="AP261" s="165"/>
      <c r="AQ261" s="345" t="e">
        <f t="shared" si="224"/>
        <v>#DIV/0!</v>
      </c>
      <c r="AR261" s="345" t="e">
        <f t="shared" si="248"/>
        <v>#DIV/0!</v>
      </c>
      <c r="AS261" s="345" t="e">
        <f t="shared" si="225"/>
        <v>#DIV/0!</v>
      </c>
      <c r="AT261" s="345" t="e">
        <f t="shared" si="248"/>
        <v>#DIV/0!</v>
      </c>
      <c r="AU261" s="345" t="e">
        <f t="shared" si="226"/>
        <v>#DIV/0!</v>
      </c>
      <c r="AV261" s="345" t="e">
        <f t="shared" si="248"/>
        <v>#DIV/0!</v>
      </c>
      <c r="AW261" s="345" t="e">
        <f t="shared" si="227"/>
        <v>#DIV/0!</v>
      </c>
      <c r="AX261" s="345" t="e">
        <f t="shared" si="248"/>
        <v>#DIV/0!</v>
      </c>
      <c r="AY261" s="345" t="e">
        <f t="shared" si="228"/>
        <v>#DIV/0!</v>
      </c>
      <c r="AZ261" s="345" t="e">
        <f t="shared" si="249"/>
        <v>#DIV/0!</v>
      </c>
      <c r="BA261" s="345" t="e">
        <f t="shared" si="229"/>
        <v>#DIV/0!</v>
      </c>
      <c r="BB261" s="345" t="e">
        <f t="shared" si="250"/>
        <v>#DIV/0!</v>
      </c>
      <c r="BC261" s="345" t="e">
        <f t="shared" si="230"/>
        <v>#DIV/0!</v>
      </c>
      <c r="BD261" s="345" t="e">
        <f t="shared" si="251"/>
        <v>#DIV/0!</v>
      </c>
      <c r="BE261" s="345" t="e">
        <f t="shared" si="231"/>
        <v>#DIV/0!</v>
      </c>
      <c r="BF261" s="345" t="e">
        <f t="shared" si="252"/>
        <v>#DIV/0!</v>
      </c>
      <c r="BG261" s="345" t="e">
        <f t="shared" si="232"/>
        <v>#DIV/0!</v>
      </c>
      <c r="BH261" s="345" t="e">
        <f t="shared" si="253"/>
        <v>#DIV/0!</v>
      </c>
      <c r="BI261" s="345" t="e">
        <f t="shared" si="233"/>
        <v>#DIV/0!</v>
      </c>
      <c r="BJ261" s="345" t="e">
        <f t="shared" si="254"/>
        <v>#DIV/0!</v>
      </c>
      <c r="BK261" s="345" t="e">
        <f t="shared" si="234"/>
        <v>#DIV/0!</v>
      </c>
      <c r="BL261" s="345" t="e">
        <f t="shared" si="255"/>
        <v>#DIV/0!</v>
      </c>
      <c r="BM261" s="345" t="e">
        <f t="shared" si="235"/>
        <v>#DIV/0!</v>
      </c>
      <c r="BN261" s="345" t="e">
        <f t="shared" si="256"/>
        <v>#DIV/0!</v>
      </c>
      <c r="BO261" s="467"/>
    </row>
    <row r="262" spans="1:67">
      <c r="A262" s="143"/>
      <c r="B262" s="334" t="s">
        <v>306</v>
      </c>
      <c r="C262" s="140" t="s">
        <v>55</v>
      </c>
      <c r="D262" s="379"/>
      <c r="E262" s="467"/>
      <c r="F262" s="467"/>
      <c r="G262" s="379"/>
      <c r="H262" s="379"/>
      <c r="I262" s="379"/>
      <c r="J262" s="379"/>
      <c r="K262" s="379"/>
      <c r="L262" s="379"/>
      <c r="M262" s="379"/>
      <c r="N262" s="379"/>
      <c r="O262" s="379"/>
      <c r="P262" s="379"/>
      <c r="Q262" s="165"/>
      <c r="R262" s="171"/>
      <c r="S262" s="345">
        <f t="shared" si="239"/>
        <v>0</v>
      </c>
      <c r="T262" s="171"/>
      <c r="U262" s="345">
        <f t="shared" si="240"/>
        <v>0</v>
      </c>
      <c r="V262" s="171"/>
      <c r="W262" s="345">
        <f t="shared" si="241"/>
        <v>0</v>
      </c>
      <c r="X262" s="171"/>
      <c r="Y262" s="345">
        <f t="shared" si="242"/>
        <v>0</v>
      </c>
      <c r="Z262" s="171"/>
      <c r="AA262" s="345">
        <f t="shared" si="243"/>
        <v>0</v>
      </c>
      <c r="AB262" s="171"/>
      <c r="AC262" s="345">
        <f t="shared" si="244"/>
        <v>0</v>
      </c>
      <c r="AD262" s="171"/>
      <c r="AE262" s="345">
        <f t="shared" si="245"/>
        <v>0</v>
      </c>
      <c r="AF262" s="171"/>
      <c r="AG262" s="345">
        <f t="shared" si="245"/>
        <v>0</v>
      </c>
      <c r="AH262" s="171"/>
      <c r="AI262" s="345">
        <f t="shared" si="245"/>
        <v>0</v>
      </c>
      <c r="AJ262" s="171"/>
      <c r="AK262" s="345">
        <f t="shared" si="245"/>
        <v>0</v>
      </c>
      <c r="AL262" s="171"/>
      <c r="AM262" s="345">
        <f t="shared" si="246"/>
        <v>0</v>
      </c>
      <c r="AN262" s="171"/>
      <c r="AO262" s="345">
        <f t="shared" si="247"/>
        <v>0</v>
      </c>
      <c r="AP262" s="165"/>
      <c r="AQ262" s="345" t="e">
        <f t="shared" si="224"/>
        <v>#DIV/0!</v>
      </c>
      <c r="AR262" s="345" t="e">
        <f t="shared" si="248"/>
        <v>#DIV/0!</v>
      </c>
      <c r="AS262" s="345" t="e">
        <f t="shared" si="225"/>
        <v>#DIV/0!</v>
      </c>
      <c r="AT262" s="345" t="e">
        <f t="shared" si="248"/>
        <v>#DIV/0!</v>
      </c>
      <c r="AU262" s="345" t="e">
        <f t="shared" si="226"/>
        <v>#DIV/0!</v>
      </c>
      <c r="AV262" s="345" t="e">
        <f t="shared" si="248"/>
        <v>#DIV/0!</v>
      </c>
      <c r="AW262" s="345" t="e">
        <f t="shared" si="227"/>
        <v>#DIV/0!</v>
      </c>
      <c r="AX262" s="345" t="e">
        <f t="shared" si="248"/>
        <v>#DIV/0!</v>
      </c>
      <c r="AY262" s="345" t="e">
        <f t="shared" si="228"/>
        <v>#DIV/0!</v>
      </c>
      <c r="AZ262" s="345" t="e">
        <f t="shared" si="249"/>
        <v>#DIV/0!</v>
      </c>
      <c r="BA262" s="345" t="e">
        <f t="shared" si="229"/>
        <v>#DIV/0!</v>
      </c>
      <c r="BB262" s="345" t="e">
        <f t="shared" si="250"/>
        <v>#DIV/0!</v>
      </c>
      <c r="BC262" s="345" t="e">
        <f t="shared" si="230"/>
        <v>#DIV/0!</v>
      </c>
      <c r="BD262" s="345" t="e">
        <f t="shared" si="251"/>
        <v>#DIV/0!</v>
      </c>
      <c r="BE262" s="345" t="e">
        <f t="shared" si="231"/>
        <v>#DIV/0!</v>
      </c>
      <c r="BF262" s="345" t="e">
        <f t="shared" si="252"/>
        <v>#DIV/0!</v>
      </c>
      <c r="BG262" s="345" t="e">
        <f t="shared" si="232"/>
        <v>#DIV/0!</v>
      </c>
      <c r="BH262" s="345" t="e">
        <f t="shared" si="253"/>
        <v>#DIV/0!</v>
      </c>
      <c r="BI262" s="345" t="e">
        <f t="shared" si="233"/>
        <v>#DIV/0!</v>
      </c>
      <c r="BJ262" s="345" t="e">
        <f t="shared" si="254"/>
        <v>#DIV/0!</v>
      </c>
      <c r="BK262" s="345" t="e">
        <f t="shared" si="234"/>
        <v>#DIV/0!</v>
      </c>
      <c r="BL262" s="345" t="e">
        <f t="shared" si="255"/>
        <v>#DIV/0!</v>
      </c>
      <c r="BM262" s="345" t="e">
        <f t="shared" si="235"/>
        <v>#DIV/0!</v>
      </c>
      <c r="BN262" s="345" t="e">
        <f t="shared" si="256"/>
        <v>#DIV/0!</v>
      </c>
      <c r="BO262" s="467"/>
    </row>
    <row r="263" spans="1:67" s="456" customFormat="1">
      <c r="A263" s="135">
        <v>8</v>
      </c>
      <c r="B263" s="136" t="str">
        <f>("Tổng số lao động trong HTX")</f>
        <v>Tổng số lao động trong HTX</v>
      </c>
      <c r="C263" s="137" t="s">
        <v>55</v>
      </c>
      <c r="D263" s="343"/>
      <c r="E263" s="454"/>
      <c r="F263" s="454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163">
        <v>1060</v>
      </c>
      <c r="R263" s="306"/>
      <c r="S263" s="345">
        <f t="shared" si="239"/>
        <v>0</v>
      </c>
      <c r="T263" s="306"/>
      <c r="U263" s="345">
        <f t="shared" si="240"/>
        <v>0</v>
      </c>
      <c r="V263" s="306"/>
      <c r="W263" s="345">
        <f t="shared" si="241"/>
        <v>0</v>
      </c>
      <c r="X263" s="306"/>
      <c r="Y263" s="345">
        <f t="shared" si="242"/>
        <v>0</v>
      </c>
      <c r="Z263" s="306"/>
      <c r="AA263" s="345">
        <f t="shared" si="243"/>
        <v>0</v>
      </c>
      <c r="AB263" s="306"/>
      <c r="AC263" s="345">
        <f t="shared" si="244"/>
        <v>0</v>
      </c>
      <c r="AD263" s="306"/>
      <c r="AE263" s="345">
        <f t="shared" si="245"/>
        <v>0</v>
      </c>
      <c r="AF263" s="306"/>
      <c r="AG263" s="345">
        <f t="shared" si="245"/>
        <v>0</v>
      </c>
      <c r="AH263" s="306"/>
      <c r="AI263" s="345">
        <f t="shared" si="245"/>
        <v>0</v>
      </c>
      <c r="AJ263" s="306"/>
      <c r="AK263" s="345">
        <f t="shared" si="245"/>
        <v>0</v>
      </c>
      <c r="AL263" s="306"/>
      <c r="AM263" s="345">
        <f t="shared" si="246"/>
        <v>0</v>
      </c>
      <c r="AN263" s="306"/>
      <c r="AO263" s="345">
        <f t="shared" si="247"/>
        <v>0</v>
      </c>
      <c r="AP263" s="163"/>
      <c r="AQ263" s="345" t="e">
        <f t="shared" si="224"/>
        <v>#DIV/0!</v>
      </c>
      <c r="AR263" s="345">
        <f t="shared" si="248"/>
        <v>0</v>
      </c>
      <c r="AS263" s="345" t="e">
        <f t="shared" si="225"/>
        <v>#DIV/0!</v>
      </c>
      <c r="AT263" s="345">
        <f t="shared" si="248"/>
        <v>0</v>
      </c>
      <c r="AU263" s="345" t="e">
        <f t="shared" si="226"/>
        <v>#DIV/0!</v>
      </c>
      <c r="AV263" s="345">
        <f t="shared" si="248"/>
        <v>0</v>
      </c>
      <c r="AW263" s="345" t="e">
        <f t="shared" si="227"/>
        <v>#DIV/0!</v>
      </c>
      <c r="AX263" s="345">
        <f t="shared" si="248"/>
        <v>0</v>
      </c>
      <c r="AY263" s="345" t="e">
        <f t="shared" si="228"/>
        <v>#DIV/0!</v>
      </c>
      <c r="AZ263" s="345">
        <f t="shared" si="249"/>
        <v>0</v>
      </c>
      <c r="BA263" s="345" t="e">
        <f t="shared" si="229"/>
        <v>#DIV/0!</v>
      </c>
      <c r="BB263" s="345">
        <f t="shared" si="250"/>
        <v>0</v>
      </c>
      <c r="BC263" s="345" t="e">
        <f t="shared" si="230"/>
        <v>#DIV/0!</v>
      </c>
      <c r="BD263" s="345">
        <f t="shared" si="251"/>
        <v>0</v>
      </c>
      <c r="BE263" s="345" t="e">
        <f t="shared" si="231"/>
        <v>#DIV/0!</v>
      </c>
      <c r="BF263" s="345">
        <f t="shared" si="252"/>
        <v>0</v>
      </c>
      <c r="BG263" s="345" t="e">
        <f t="shared" si="232"/>
        <v>#DIV/0!</v>
      </c>
      <c r="BH263" s="345">
        <f t="shared" si="253"/>
        <v>0</v>
      </c>
      <c r="BI263" s="345" t="e">
        <f t="shared" si="233"/>
        <v>#DIV/0!</v>
      </c>
      <c r="BJ263" s="345">
        <f t="shared" si="254"/>
        <v>0</v>
      </c>
      <c r="BK263" s="345" t="e">
        <f t="shared" si="234"/>
        <v>#DIV/0!</v>
      </c>
      <c r="BL263" s="345">
        <f t="shared" si="255"/>
        <v>0</v>
      </c>
      <c r="BM263" s="345" t="e">
        <f t="shared" si="235"/>
        <v>#DIV/0!</v>
      </c>
      <c r="BN263" s="345">
        <f t="shared" si="256"/>
        <v>0</v>
      </c>
      <c r="BO263" s="455"/>
    </row>
    <row r="264" spans="1:67">
      <c r="A264" s="138"/>
      <c r="B264" s="333" t="s">
        <v>307</v>
      </c>
      <c r="C264" s="143" t="s">
        <v>55</v>
      </c>
      <c r="D264" s="508"/>
      <c r="E264" s="468"/>
      <c r="F264" s="468"/>
      <c r="G264" s="508"/>
      <c r="H264" s="508"/>
      <c r="I264" s="508"/>
      <c r="J264" s="508"/>
      <c r="K264" s="508"/>
      <c r="L264" s="508"/>
      <c r="M264" s="508"/>
      <c r="N264" s="508"/>
      <c r="O264" s="508"/>
      <c r="P264" s="508"/>
      <c r="Q264" s="165">
        <v>1055</v>
      </c>
      <c r="R264" s="171"/>
      <c r="S264" s="345">
        <f t="shared" si="239"/>
        <v>0</v>
      </c>
      <c r="T264" s="171"/>
      <c r="U264" s="345">
        <f t="shared" si="240"/>
        <v>0</v>
      </c>
      <c r="V264" s="171"/>
      <c r="W264" s="345">
        <f t="shared" si="241"/>
        <v>0</v>
      </c>
      <c r="X264" s="171"/>
      <c r="Y264" s="345">
        <f t="shared" si="242"/>
        <v>0</v>
      </c>
      <c r="Z264" s="171"/>
      <c r="AA264" s="345">
        <f t="shared" si="243"/>
        <v>0</v>
      </c>
      <c r="AB264" s="171"/>
      <c r="AC264" s="345">
        <f t="shared" si="244"/>
        <v>0</v>
      </c>
      <c r="AD264" s="171"/>
      <c r="AE264" s="345">
        <f t="shared" si="245"/>
        <v>0</v>
      </c>
      <c r="AF264" s="171"/>
      <c r="AG264" s="345">
        <f t="shared" si="245"/>
        <v>0</v>
      </c>
      <c r="AH264" s="171"/>
      <c r="AI264" s="345">
        <f t="shared" si="245"/>
        <v>0</v>
      </c>
      <c r="AJ264" s="171"/>
      <c r="AK264" s="345">
        <f t="shared" si="245"/>
        <v>0</v>
      </c>
      <c r="AL264" s="171"/>
      <c r="AM264" s="345">
        <f t="shared" si="246"/>
        <v>0</v>
      </c>
      <c r="AN264" s="171"/>
      <c r="AO264" s="345">
        <f t="shared" si="247"/>
        <v>0</v>
      </c>
      <c r="AP264" s="165"/>
      <c r="AQ264" s="345" t="e">
        <f t="shared" si="224"/>
        <v>#DIV/0!</v>
      </c>
      <c r="AR264" s="345">
        <f t="shared" si="248"/>
        <v>0</v>
      </c>
      <c r="AS264" s="345" t="e">
        <f t="shared" si="225"/>
        <v>#DIV/0!</v>
      </c>
      <c r="AT264" s="345">
        <f t="shared" si="248"/>
        <v>0</v>
      </c>
      <c r="AU264" s="345" t="e">
        <f t="shared" si="226"/>
        <v>#DIV/0!</v>
      </c>
      <c r="AV264" s="345">
        <f t="shared" si="248"/>
        <v>0</v>
      </c>
      <c r="AW264" s="345" t="e">
        <f t="shared" si="227"/>
        <v>#DIV/0!</v>
      </c>
      <c r="AX264" s="345">
        <f t="shared" si="248"/>
        <v>0</v>
      </c>
      <c r="AY264" s="345" t="e">
        <f t="shared" si="228"/>
        <v>#DIV/0!</v>
      </c>
      <c r="AZ264" s="345">
        <f t="shared" si="249"/>
        <v>0</v>
      </c>
      <c r="BA264" s="345" t="e">
        <f t="shared" si="229"/>
        <v>#DIV/0!</v>
      </c>
      <c r="BB264" s="345">
        <f t="shared" si="250"/>
        <v>0</v>
      </c>
      <c r="BC264" s="345" t="e">
        <f t="shared" si="230"/>
        <v>#DIV/0!</v>
      </c>
      <c r="BD264" s="345">
        <f t="shared" si="251"/>
        <v>0</v>
      </c>
      <c r="BE264" s="345" t="e">
        <f t="shared" si="231"/>
        <v>#DIV/0!</v>
      </c>
      <c r="BF264" s="345">
        <f t="shared" si="252"/>
        <v>0</v>
      </c>
      <c r="BG264" s="345" t="e">
        <f t="shared" si="232"/>
        <v>#DIV/0!</v>
      </c>
      <c r="BH264" s="345">
        <f t="shared" si="253"/>
        <v>0</v>
      </c>
      <c r="BI264" s="345" t="e">
        <f t="shared" si="233"/>
        <v>#DIV/0!</v>
      </c>
      <c r="BJ264" s="345">
        <f t="shared" si="254"/>
        <v>0</v>
      </c>
      <c r="BK264" s="345" t="e">
        <f t="shared" si="234"/>
        <v>#DIV/0!</v>
      </c>
      <c r="BL264" s="345">
        <f t="shared" si="255"/>
        <v>0</v>
      </c>
      <c r="BM264" s="345" t="e">
        <f t="shared" si="235"/>
        <v>#DIV/0!</v>
      </c>
      <c r="BN264" s="345">
        <f t="shared" si="256"/>
        <v>0</v>
      </c>
      <c r="BO264" s="467"/>
    </row>
    <row r="265" spans="1:67" s="456" customFormat="1">
      <c r="A265" s="135">
        <v>9</v>
      </c>
      <c r="B265" s="147" t="str">
        <f>("Thu nhập bình quân một lao động của HTX")</f>
        <v>Thu nhập bình quân một lao động của HTX</v>
      </c>
      <c r="C265" s="137" t="s">
        <v>243</v>
      </c>
      <c r="D265" s="340"/>
      <c r="E265" s="455"/>
      <c r="F265" s="455"/>
      <c r="G265" s="340"/>
      <c r="H265" s="340"/>
      <c r="I265" s="340"/>
      <c r="J265" s="340"/>
      <c r="K265" s="340"/>
      <c r="L265" s="340"/>
      <c r="M265" s="340"/>
      <c r="N265" s="340"/>
      <c r="O265" s="340"/>
      <c r="P265" s="340"/>
      <c r="Q265" s="163">
        <v>43</v>
      </c>
      <c r="R265" s="306"/>
      <c r="S265" s="345">
        <f t="shared" si="239"/>
        <v>0</v>
      </c>
      <c r="T265" s="306"/>
      <c r="U265" s="345">
        <f t="shared" si="240"/>
        <v>0</v>
      </c>
      <c r="V265" s="306"/>
      <c r="W265" s="345">
        <f t="shared" si="241"/>
        <v>0</v>
      </c>
      <c r="X265" s="306"/>
      <c r="Y265" s="345">
        <f t="shared" si="242"/>
        <v>0</v>
      </c>
      <c r="Z265" s="306"/>
      <c r="AA265" s="345">
        <f t="shared" si="243"/>
        <v>0</v>
      </c>
      <c r="AB265" s="306"/>
      <c r="AC265" s="345">
        <f t="shared" si="244"/>
        <v>0</v>
      </c>
      <c r="AD265" s="306"/>
      <c r="AE265" s="345">
        <f t="shared" si="245"/>
        <v>0</v>
      </c>
      <c r="AF265" s="306"/>
      <c r="AG265" s="345">
        <f t="shared" si="245"/>
        <v>0</v>
      </c>
      <c r="AH265" s="306"/>
      <c r="AI265" s="345">
        <f t="shared" si="245"/>
        <v>0</v>
      </c>
      <c r="AJ265" s="306"/>
      <c r="AK265" s="345">
        <f t="shared" si="245"/>
        <v>0</v>
      </c>
      <c r="AL265" s="306"/>
      <c r="AM265" s="345">
        <f t="shared" si="246"/>
        <v>0</v>
      </c>
      <c r="AN265" s="306"/>
      <c r="AO265" s="345">
        <f t="shared" si="247"/>
        <v>0</v>
      </c>
      <c r="AP265" s="163"/>
      <c r="AQ265" s="345" t="e">
        <f t="shared" si="224"/>
        <v>#DIV/0!</v>
      </c>
      <c r="AR265" s="345">
        <f t="shared" si="248"/>
        <v>0</v>
      </c>
      <c r="AS265" s="345" t="e">
        <f t="shared" si="225"/>
        <v>#DIV/0!</v>
      </c>
      <c r="AT265" s="345">
        <f t="shared" si="248"/>
        <v>0</v>
      </c>
      <c r="AU265" s="345" t="e">
        <f t="shared" si="226"/>
        <v>#DIV/0!</v>
      </c>
      <c r="AV265" s="345">
        <f t="shared" si="248"/>
        <v>0</v>
      </c>
      <c r="AW265" s="345" t="e">
        <f t="shared" si="227"/>
        <v>#DIV/0!</v>
      </c>
      <c r="AX265" s="345">
        <f t="shared" si="248"/>
        <v>0</v>
      </c>
      <c r="AY265" s="345" t="e">
        <f t="shared" si="228"/>
        <v>#DIV/0!</v>
      </c>
      <c r="AZ265" s="345">
        <f t="shared" si="249"/>
        <v>0</v>
      </c>
      <c r="BA265" s="345" t="e">
        <f t="shared" si="229"/>
        <v>#DIV/0!</v>
      </c>
      <c r="BB265" s="345">
        <f t="shared" si="250"/>
        <v>0</v>
      </c>
      <c r="BC265" s="345" t="e">
        <f t="shared" si="230"/>
        <v>#DIV/0!</v>
      </c>
      <c r="BD265" s="345">
        <f t="shared" si="251"/>
        <v>0</v>
      </c>
      <c r="BE265" s="345" t="e">
        <f t="shared" si="231"/>
        <v>#DIV/0!</v>
      </c>
      <c r="BF265" s="345">
        <f t="shared" si="252"/>
        <v>0</v>
      </c>
      <c r="BG265" s="345" t="e">
        <f t="shared" si="232"/>
        <v>#DIV/0!</v>
      </c>
      <c r="BH265" s="345">
        <f t="shared" si="253"/>
        <v>0</v>
      </c>
      <c r="BI265" s="345" t="e">
        <f t="shared" si="233"/>
        <v>#DIV/0!</v>
      </c>
      <c r="BJ265" s="345">
        <f t="shared" si="254"/>
        <v>0</v>
      </c>
      <c r="BK265" s="345" t="e">
        <f t="shared" si="234"/>
        <v>#DIV/0!</v>
      </c>
      <c r="BL265" s="345">
        <f t="shared" si="255"/>
        <v>0</v>
      </c>
      <c r="BM265" s="345" t="e">
        <f t="shared" si="235"/>
        <v>#DIV/0!</v>
      </c>
      <c r="BN265" s="345">
        <f t="shared" si="256"/>
        <v>0</v>
      </c>
      <c r="BO265" s="455"/>
    </row>
    <row r="266" spans="1:67" s="367" customFormat="1">
      <c r="A266" s="340" t="s">
        <v>875</v>
      </c>
      <c r="B266" s="340" t="str">
        <f>UPPER("Xã hội - Lao động - Giải quyết việc làm")</f>
        <v>XÃ HộI - LAO ĐộNG - GIảI QUYếT VIệC LÀM</v>
      </c>
      <c r="C266" s="340"/>
      <c r="D266" s="340"/>
      <c r="E266" s="455"/>
      <c r="F266" s="455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72"/>
      <c r="S266" s="345" t="str">
        <f t="shared" si="239"/>
        <v xml:space="preserve"> </v>
      </c>
      <c r="T266" s="372"/>
      <c r="U266" s="345" t="str">
        <f t="shared" si="240"/>
        <v xml:space="preserve"> </v>
      </c>
      <c r="V266" s="372"/>
      <c r="W266" s="345" t="str">
        <f t="shared" si="241"/>
        <v xml:space="preserve"> </v>
      </c>
      <c r="X266" s="372"/>
      <c r="Y266" s="345" t="str">
        <f t="shared" si="242"/>
        <v xml:space="preserve"> </v>
      </c>
      <c r="Z266" s="372"/>
      <c r="AA266" s="345" t="str">
        <f t="shared" si="243"/>
        <v xml:space="preserve"> </v>
      </c>
      <c r="AB266" s="372"/>
      <c r="AC266" s="345" t="str">
        <f t="shared" si="244"/>
        <v xml:space="preserve"> </v>
      </c>
      <c r="AD266" s="372"/>
      <c r="AE266" s="345" t="str">
        <f t="shared" si="245"/>
        <v xml:space="preserve"> </v>
      </c>
      <c r="AF266" s="372"/>
      <c r="AG266" s="345" t="str">
        <f t="shared" si="245"/>
        <v xml:space="preserve"> </v>
      </c>
      <c r="AH266" s="372"/>
      <c r="AI266" s="345" t="str">
        <f t="shared" si="245"/>
        <v xml:space="preserve"> </v>
      </c>
      <c r="AJ266" s="372"/>
      <c r="AK266" s="345" t="str">
        <f t="shared" si="245"/>
        <v xml:space="preserve"> </v>
      </c>
      <c r="AL266" s="372"/>
      <c r="AM266" s="345" t="str">
        <f t="shared" si="246"/>
        <v xml:space="preserve"> </v>
      </c>
      <c r="AN266" s="372"/>
      <c r="AO266" s="345" t="str">
        <f t="shared" si="247"/>
        <v xml:space="preserve"> </v>
      </c>
      <c r="AP266" s="340"/>
      <c r="AQ266" s="345" t="str">
        <f t="shared" si="224"/>
        <v xml:space="preserve"> </v>
      </c>
      <c r="AR266" s="345" t="str">
        <f t="shared" si="248"/>
        <v xml:space="preserve"> </v>
      </c>
      <c r="AS266" s="345" t="str">
        <f t="shared" si="225"/>
        <v xml:space="preserve"> </v>
      </c>
      <c r="AT266" s="345" t="str">
        <f t="shared" si="248"/>
        <v xml:space="preserve"> </v>
      </c>
      <c r="AU266" s="345" t="str">
        <f t="shared" si="226"/>
        <v xml:space="preserve"> </v>
      </c>
      <c r="AV266" s="345" t="str">
        <f t="shared" si="248"/>
        <v xml:space="preserve"> </v>
      </c>
      <c r="AW266" s="345" t="str">
        <f t="shared" si="227"/>
        <v xml:space="preserve"> </v>
      </c>
      <c r="AX266" s="345" t="str">
        <f t="shared" si="248"/>
        <v xml:space="preserve"> </v>
      </c>
      <c r="AY266" s="345" t="str">
        <f t="shared" si="228"/>
        <v xml:space="preserve"> </v>
      </c>
      <c r="AZ266" s="345" t="str">
        <f t="shared" si="249"/>
        <v xml:space="preserve"> </v>
      </c>
      <c r="BA266" s="345" t="str">
        <f t="shared" si="229"/>
        <v xml:space="preserve"> </v>
      </c>
      <c r="BB266" s="345" t="str">
        <f t="shared" si="250"/>
        <v xml:space="preserve"> </v>
      </c>
      <c r="BC266" s="345" t="str">
        <f t="shared" si="230"/>
        <v xml:space="preserve"> </v>
      </c>
      <c r="BD266" s="345" t="str">
        <f t="shared" si="251"/>
        <v xml:space="preserve"> </v>
      </c>
      <c r="BE266" s="345" t="str">
        <f t="shared" si="231"/>
        <v xml:space="preserve"> </v>
      </c>
      <c r="BF266" s="345" t="str">
        <f t="shared" si="252"/>
        <v xml:space="preserve"> </v>
      </c>
      <c r="BG266" s="345" t="str">
        <f t="shared" si="232"/>
        <v xml:space="preserve"> </v>
      </c>
      <c r="BH266" s="345" t="str">
        <f t="shared" si="253"/>
        <v xml:space="preserve"> </v>
      </c>
      <c r="BI266" s="345" t="str">
        <f t="shared" si="233"/>
        <v xml:space="preserve"> </v>
      </c>
      <c r="BJ266" s="345" t="str">
        <f t="shared" si="254"/>
        <v xml:space="preserve"> </v>
      </c>
      <c r="BK266" s="345" t="str">
        <f t="shared" si="234"/>
        <v xml:space="preserve"> </v>
      </c>
      <c r="BL266" s="345" t="str">
        <f t="shared" si="255"/>
        <v xml:space="preserve"> </v>
      </c>
      <c r="BM266" s="345" t="str">
        <f t="shared" si="235"/>
        <v xml:space="preserve"> </v>
      </c>
      <c r="BN266" s="345" t="str">
        <f t="shared" si="256"/>
        <v xml:space="preserve"> </v>
      </c>
      <c r="BO266" s="340"/>
    </row>
    <row r="267" spans="1:67">
      <c r="A267" s="368" t="s">
        <v>6</v>
      </c>
      <c r="B267" s="368" t="str">
        <f>UPPER("Xóa đói giảm nghèo")</f>
        <v>XÓA ĐÓI GIảM NGHÈO</v>
      </c>
      <c r="C267" s="383"/>
      <c r="D267" s="379"/>
      <c r="E267" s="467"/>
      <c r="F267" s="467"/>
      <c r="G267" s="379"/>
      <c r="H267" s="379"/>
      <c r="I267" s="379"/>
      <c r="J267" s="379"/>
      <c r="K267" s="379"/>
      <c r="L267" s="379"/>
      <c r="M267" s="379"/>
      <c r="N267" s="379"/>
      <c r="O267" s="379"/>
      <c r="P267" s="379"/>
      <c r="Q267" s="467"/>
      <c r="R267" s="341"/>
      <c r="S267" s="345" t="str">
        <f t="shared" si="239"/>
        <v xml:space="preserve"> </v>
      </c>
      <c r="T267" s="341"/>
      <c r="U267" s="345" t="str">
        <f t="shared" si="240"/>
        <v xml:space="preserve"> </v>
      </c>
      <c r="V267" s="341"/>
      <c r="W267" s="345" t="str">
        <f t="shared" si="241"/>
        <v xml:space="preserve"> </v>
      </c>
      <c r="X267" s="341"/>
      <c r="Y267" s="345" t="str">
        <f t="shared" si="242"/>
        <v xml:space="preserve"> </v>
      </c>
      <c r="Z267" s="341"/>
      <c r="AA267" s="345" t="str">
        <f t="shared" si="243"/>
        <v xml:space="preserve"> </v>
      </c>
      <c r="AB267" s="341"/>
      <c r="AC267" s="345" t="str">
        <f t="shared" si="244"/>
        <v xml:space="preserve"> </v>
      </c>
      <c r="AD267" s="341"/>
      <c r="AE267" s="345" t="str">
        <f t="shared" si="245"/>
        <v xml:space="preserve"> </v>
      </c>
      <c r="AF267" s="341"/>
      <c r="AG267" s="345" t="str">
        <f t="shared" si="245"/>
        <v xml:space="preserve"> </v>
      </c>
      <c r="AH267" s="341"/>
      <c r="AI267" s="345" t="str">
        <f t="shared" si="245"/>
        <v xml:space="preserve"> </v>
      </c>
      <c r="AJ267" s="341"/>
      <c r="AK267" s="345" t="str">
        <f t="shared" si="245"/>
        <v xml:space="preserve"> </v>
      </c>
      <c r="AL267" s="341"/>
      <c r="AM267" s="345" t="str">
        <f t="shared" si="246"/>
        <v xml:space="preserve"> </v>
      </c>
      <c r="AN267" s="341"/>
      <c r="AO267" s="345" t="str">
        <f t="shared" si="247"/>
        <v xml:space="preserve"> </v>
      </c>
      <c r="AP267" s="467"/>
      <c r="AQ267" s="345" t="str">
        <f t="shared" si="224"/>
        <v xml:space="preserve"> </v>
      </c>
      <c r="AR267" s="345" t="str">
        <f t="shared" si="248"/>
        <v xml:space="preserve"> </v>
      </c>
      <c r="AS267" s="345" t="str">
        <f t="shared" si="225"/>
        <v xml:space="preserve"> </v>
      </c>
      <c r="AT267" s="345" t="str">
        <f t="shared" si="248"/>
        <v xml:space="preserve"> </v>
      </c>
      <c r="AU267" s="345" t="str">
        <f t="shared" si="226"/>
        <v xml:space="preserve"> </v>
      </c>
      <c r="AV267" s="345" t="str">
        <f t="shared" si="248"/>
        <v xml:space="preserve"> </v>
      </c>
      <c r="AW267" s="345" t="str">
        <f t="shared" si="227"/>
        <v xml:space="preserve"> </v>
      </c>
      <c r="AX267" s="345" t="str">
        <f t="shared" si="248"/>
        <v xml:space="preserve"> </v>
      </c>
      <c r="AY267" s="345" t="str">
        <f t="shared" si="228"/>
        <v xml:space="preserve"> </v>
      </c>
      <c r="AZ267" s="345" t="str">
        <f t="shared" si="249"/>
        <v xml:space="preserve"> </v>
      </c>
      <c r="BA267" s="345" t="str">
        <f t="shared" si="229"/>
        <v xml:space="preserve"> </v>
      </c>
      <c r="BB267" s="345" t="str">
        <f t="shared" si="250"/>
        <v xml:space="preserve"> </v>
      </c>
      <c r="BC267" s="345" t="str">
        <f t="shared" si="230"/>
        <v xml:space="preserve"> </v>
      </c>
      <c r="BD267" s="345" t="str">
        <f t="shared" si="251"/>
        <v xml:space="preserve"> </v>
      </c>
      <c r="BE267" s="345" t="str">
        <f t="shared" si="231"/>
        <v xml:space="preserve"> </v>
      </c>
      <c r="BF267" s="345" t="str">
        <f t="shared" si="252"/>
        <v xml:space="preserve"> </v>
      </c>
      <c r="BG267" s="345" t="str">
        <f t="shared" si="232"/>
        <v xml:space="preserve"> </v>
      </c>
      <c r="BH267" s="345" t="str">
        <f t="shared" si="253"/>
        <v xml:space="preserve"> </v>
      </c>
      <c r="BI267" s="345" t="str">
        <f t="shared" si="233"/>
        <v xml:space="preserve"> </v>
      </c>
      <c r="BJ267" s="345" t="str">
        <f t="shared" si="254"/>
        <v xml:space="preserve"> </v>
      </c>
      <c r="BK267" s="345" t="str">
        <f t="shared" si="234"/>
        <v xml:space="preserve"> </v>
      </c>
      <c r="BL267" s="345" t="str">
        <f t="shared" si="255"/>
        <v xml:space="preserve"> </v>
      </c>
      <c r="BM267" s="345" t="str">
        <f t="shared" si="235"/>
        <v xml:space="preserve"> </v>
      </c>
      <c r="BN267" s="345" t="str">
        <f t="shared" si="256"/>
        <v xml:space="preserve"> </v>
      </c>
      <c r="BO267" s="467"/>
    </row>
    <row r="268" spans="1:67" s="456" customFormat="1">
      <c r="A268" s="471">
        <v>1</v>
      </c>
      <c r="B268" s="181" t="s">
        <v>309</v>
      </c>
      <c r="C268" s="471" t="s">
        <v>75</v>
      </c>
      <c r="D268" s="343"/>
      <c r="E268" s="454"/>
      <c r="F268" s="454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468">
        <v>14250</v>
      </c>
      <c r="R268" s="342"/>
      <c r="S268" s="339"/>
      <c r="T268" s="454"/>
      <c r="U268" s="339">
        <f t="shared" si="240"/>
        <v>0</v>
      </c>
      <c r="V268" s="342"/>
      <c r="W268" s="345">
        <f t="shared" si="241"/>
        <v>0</v>
      </c>
      <c r="X268" s="342"/>
      <c r="Y268" s="345">
        <f t="shared" si="242"/>
        <v>0</v>
      </c>
      <c r="Z268" s="342"/>
      <c r="AA268" s="345">
        <f t="shared" si="243"/>
        <v>0</v>
      </c>
      <c r="AB268" s="342"/>
      <c r="AC268" s="345">
        <f t="shared" si="244"/>
        <v>0</v>
      </c>
      <c r="AD268" s="342"/>
      <c r="AE268" s="345">
        <f t="shared" si="245"/>
        <v>0</v>
      </c>
      <c r="AF268" s="342"/>
      <c r="AG268" s="345">
        <f t="shared" si="245"/>
        <v>0</v>
      </c>
      <c r="AH268" s="342"/>
      <c r="AI268" s="345">
        <f t="shared" si="245"/>
        <v>0</v>
      </c>
      <c r="AJ268" s="342"/>
      <c r="AK268" s="345">
        <v>13921</v>
      </c>
      <c r="AL268" s="342"/>
      <c r="AM268" s="345">
        <f t="shared" si="246"/>
        <v>13921</v>
      </c>
      <c r="AN268" s="342"/>
      <c r="AO268" s="345">
        <f t="shared" si="247"/>
        <v>13921</v>
      </c>
      <c r="AP268" s="454"/>
      <c r="AQ268" s="345" t="e">
        <f t="shared" ref="AQ268:AQ331" si="257">IF(LEN($C268)=0," ",R268/D268*100)</f>
        <v>#DIV/0!</v>
      </c>
      <c r="AR268" s="345">
        <f t="shared" si="248"/>
        <v>0</v>
      </c>
      <c r="AS268" s="345" t="e">
        <f t="shared" ref="AS268:AS331" si="258">IF(LEN($C268)=0," ",T268/E268*100)</f>
        <v>#DIV/0!</v>
      </c>
      <c r="AT268" s="345">
        <f t="shared" si="248"/>
        <v>0</v>
      </c>
      <c r="AU268" s="345" t="e">
        <f t="shared" ref="AU268:AU331" si="259">IF(LEN($C268)=0," ",V268/F268*100)</f>
        <v>#DIV/0!</v>
      </c>
      <c r="AV268" s="345">
        <f t="shared" si="248"/>
        <v>0</v>
      </c>
      <c r="AW268" s="345" t="e">
        <f t="shared" ref="AW268:AW331" si="260">IF(LEN($C268)=0," ",X268/G268*100)</f>
        <v>#DIV/0!</v>
      </c>
      <c r="AX268" s="345">
        <f t="shared" si="248"/>
        <v>0</v>
      </c>
      <c r="AY268" s="345" t="e">
        <f t="shared" ref="AY268:AY331" si="261">IF(LEN($C268)=0," ",Z268/H268*100)</f>
        <v>#DIV/0!</v>
      </c>
      <c r="AZ268" s="345">
        <f t="shared" si="249"/>
        <v>0</v>
      </c>
      <c r="BA268" s="345" t="e">
        <f t="shared" ref="BA268:BA331" si="262">IF(LEN($C268)=0," ",AB268/I268*100)</f>
        <v>#DIV/0!</v>
      </c>
      <c r="BB268" s="345">
        <f t="shared" si="250"/>
        <v>0</v>
      </c>
      <c r="BC268" s="345" t="e">
        <f t="shared" ref="BC268:BC331" si="263">IF(LEN($C268)=0," ",AD268/J268*100)</f>
        <v>#DIV/0!</v>
      </c>
      <c r="BD268" s="345">
        <f t="shared" si="251"/>
        <v>0</v>
      </c>
      <c r="BE268" s="345" t="e">
        <f t="shared" ref="BE268:BE331" si="264">IF(LEN($C268)=0," ",AF268/K268*100)</f>
        <v>#DIV/0!</v>
      </c>
      <c r="BF268" s="345">
        <f t="shared" si="252"/>
        <v>0</v>
      </c>
      <c r="BG268" s="345" t="e">
        <f t="shared" ref="BG268:BG331" si="265">IF(LEN($C268)=0," ",AH268/L268*100)</f>
        <v>#DIV/0!</v>
      </c>
      <c r="BH268" s="345">
        <f t="shared" si="253"/>
        <v>0</v>
      </c>
      <c r="BI268" s="345" t="e">
        <f t="shared" ref="BI268:BI331" si="266">IF(LEN($C268)=0," ",AJ268/M268*100)</f>
        <v>#DIV/0!</v>
      </c>
      <c r="BJ268" s="345">
        <f t="shared" si="254"/>
        <v>0</v>
      </c>
      <c r="BK268" s="345" t="e">
        <f t="shared" ref="BK268:BK331" si="267">IF(LEN($C268)=0," ",AL268/N268*100)</f>
        <v>#DIV/0!</v>
      </c>
      <c r="BL268" s="345">
        <f t="shared" si="255"/>
        <v>0</v>
      </c>
      <c r="BM268" s="345" t="e">
        <f t="shared" ref="BM268:BM331" si="268">IF(LEN($C268)=0," ",AN268/O268*100)</f>
        <v>#DIV/0!</v>
      </c>
      <c r="BN268" s="345">
        <f t="shared" si="256"/>
        <v>0</v>
      </c>
      <c r="BO268" s="455"/>
    </row>
    <row r="269" spans="1:67" s="456" customFormat="1">
      <c r="A269" s="471">
        <v>2</v>
      </c>
      <c r="B269" s="181" t="s">
        <v>310</v>
      </c>
      <c r="C269" s="471" t="s">
        <v>75</v>
      </c>
      <c r="D269" s="343"/>
      <c r="E269" s="454"/>
      <c r="F269" s="454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468">
        <v>2385</v>
      </c>
      <c r="R269" s="342"/>
      <c r="S269" s="339"/>
      <c r="T269" s="454"/>
      <c r="U269" s="339">
        <f t="shared" si="240"/>
        <v>0</v>
      </c>
      <c r="V269" s="342"/>
      <c r="W269" s="345">
        <f t="shared" si="241"/>
        <v>0</v>
      </c>
      <c r="X269" s="342"/>
      <c r="Y269" s="345">
        <f t="shared" si="242"/>
        <v>0</v>
      </c>
      <c r="Z269" s="342"/>
      <c r="AA269" s="345">
        <f t="shared" si="243"/>
        <v>0</v>
      </c>
      <c r="AB269" s="342"/>
      <c r="AC269" s="345">
        <f t="shared" si="244"/>
        <v>0</v>
      </c>
      <c r="AD269" s="342"/>
      <c r="AE269" s="345">
        <f t="shared" si="245"/>
        <v>0</v>
      </c>
      <c r="AF269" s="342"/>
      <c r="AG269" s="345">
        <f t="shared" si="245"/>
        <v>0</v>
      </c>
      <c r="AH269" s="342"/>
      <c r="AI269" s="345">
        <f t="shared" si="245"/>
        <v>0</v>
      </c>
      <c r="AJ269" s="342"/>
      <c r="AK269" s="345">
        <f t="shared" si="245"/>
        <v>0</v>
      </c>
      <c r="AL269" s="342"/>
      <c r="AM269" s="345">
        <f t="shared" si="246"/>
        <v>0</v>
      </c>
      <c r="AN269" s="342"/>
      <c r="AO269" s="345">
        <f t="shared" si="247"/>
        <v>0</v>
      </c>
      <c r="AP269" s="454"/>
      <c r="AQ269" s="345" t="e">
        <f t="shared" si="257"/>
        <v>#DIV/0!</v>
      </c>
      <c r="AR269" s="345">
        <f t="shared" si="248"/>
        <v>0</v>
      </c>
      <c r="AS269" s="345" t="e">
        <f t="shared" si="258"/>
        <v>#DIV/0!</v>
      </c>
      <c r="AT269" s="345">
        <f t="shared" si="248"/>
        <v>0</v>
      </c>
      <c r="AU269" s="345" t="e">
        <f t="shared" si="259"/>
        <v>#DIV/0!</v>
      </c>
      <c r="AV269" s="345">
        <f t="shared" si="248"/>
        <v>0</v>
      </c>
      <c r="AW269" s="345" t="e">
        <f t="shared" si="260"/>
        <v>#DIV/0!</v>
      </c>
      <c r="AX269" s="345">
        <f t="shared" si="248"/>
        <v>0</v>
      </c>
      <c r="AY269" s="345" t="e">
        <f t="shared" si="261"/>
        <v>#DIV/0!</v>
      </c>
      <c r="AZ269" s="345">
        <f t="shared" si="249"/>
        <v>0</v>
      </c>
      <c r="BA269" s="345" t="e">
        <f t="shared" si="262"/>
        <v>#DIV/0!</v>
      </c>
      <c r="BB269" s="345">
        <f t="shared" si="250"/>
        <v>0</v>
      </c>
      <c r="BC269" s="345" t="e">
        <f t="shared" si="263"/>
        <v>#DIV/0!</v>
      </c>
      <c r="BD269" s="345">
        <f t="shared" si="251"/>
        <v>0</v>
      </c>
      <c r="BE269" s="345" t="e">
        <f t="shared" si="264"/>
        <v>#DIV/0!</v>
      </c>
      <c r="BF269" s="345">
        <f t="shared" si="252"/>
        <v>0</v>
      </c>
      <c r="BG269" s="345" t="e">
        <f t="shared" si="265"/>
        <v>#DIV/0!</v>
      </c>
      <c r="BH269" s="345">
        <f t="shared" si="253"/>
        <v>0</v>
      </c>
      <c r="BI269" s="345" t="e">
        <f t="shared" si="266"/>
        <v>#DIV/0!</v>
      </c>
      <c r="BJ269" s="345">
        <f t="shared" si="254"/>
        <v>0</v>
      </c>
      <c r="BK269" s="345" t="e">
        <f t="shared" si="267"/>
        <v>#DIV/0!</v>
      </c>
      <c r="BL269" s="345">
        <f t="shared" si="255"/>
        <v>0</v>
      </c>
      <c r="BM269" s="345" t="e">
        <f t="shared" si="268"/>
        <v>#DIV/0!</v>
      </c>
      <c r="BN269" s="345">
        <f t="shared" si="256"/>
        <v>0</v>
      </c>
      <c r="BO269" s="455"/>
    </row>
    <row r="270" spans="1:67" s="456" customFormat="1">
      <c r="A270" s="471">
        <v>3</v>
      </c>
      <c r="B270" s="181" t="s">
        <v>699</v>
      </c>
      <c r="C270" s="471" t="s">
        <v>24</v>
      </c>
      <c r="D270" s="372"/>
      <c r="E270" s="342"/>
      <c r="F270" s="342"/>
      <c r="G270" s="372"/>
      <c r="H270" s="372"/>
      <c r="I270" s="372"/>
      <c r="J270" s="372"/>
      <c r="K270" s="372"/>
      <c r="L270" s="372"/>
      <c r="M270" s="372"/>
      <c r="N270" s="372"/>
      <c r="O270" s="372"/>
      <c r="P270" s="372"/>
      <c r="Q270" s="474">
        <v>16.86</v>
      </c>
      <c r="R270" s="342"/>
      <c r="S270" s="345"/>
      <c r="T270" s="342"/>
      <c r="U270" s="345">
        <f t="shared" si="240"/>
        <v>0</v>
      </c>
      <c r="V270" s="342"/>
      <c r="W270" s="345">
        <f t="shared" si="241"/>
        <v>0</v>
      </c>
      <c r="X270" s="342"/>
      <c r="Y270" s="345">
        <f t="shared" si="242"/>
        <v>0</v>
      </c>
      <c r="Z270" s="342"/>
      <c r="AA270" s="345">
        <f t="shared" si="243"/>
        <v>0</v>
      </c>
      <c r="AB270" s="342"/>
      <c r="AC270" s="345">
        <f t="shared" si="244"/>
        <v>0</v>
      </c>
      <c r="AD270" s="342"/>
      <c r="AE270" s="345">
        <f t="shared" si="245"/>
        <v>0</v>
      </c>
      <c r="AF270" s="342"/>
      <c r="AG270" s="345">
        <f t="shared" si="245"/>
        <v>0</v>
      </c>
      <c r="AH270" s="342"/>
      <c r="AI270" s="345">
        <f t="shared" si="245"/>
        <v>0</v>
      </c>
      <c r="AJ270" s="342"/>
      <c r="AK270" s="345">
        <f t="shared" si="245"/>
        <v>0</v>
      </c>
      <c r="AL270" s="342"/>
      <c r="AM270" s="345">
        <f t="shared" si="246"/>
        <v>0</v>
      </c>
      <c r="AN270" s="342"/>
      <c r="AO270" s="345">
        <f t="shared" si="247"/>
        <v>0</v>
      </c>
      <c r="AP270" s="342"/>
      <c r="AQ270" s="345" t="e">
        <f t="shared" si="257"/>
        <v>#DIV/0!</v>
      </c>
      <c r="AR270" s="345">
        <f t="shared" si="248"/>
        <v>0</v>
      </c>
      <c r="AS270" s="345" t="e">
        <f t="shared" si="258"/>
        <v>#DIV/0!</v>
      </c>
      <c r="AT270" s="345">
        <f t="shared" si="248"/>
        <v>0</v>
      </c>
      <c r="AU270" s="345" t="e">
        <f t="shared" si="259"/>
        <v>#DIV/0!</v>
      </c>
      <c r="AV270" s="345">
        <f t="shared" si="248"/>
        <v>0</v>
      </c>
      <c r="AW270" s="345" t="e">
        <f t="shared" si="260"/>
        <v>#DIV/0!</v>
      </c>
      <c r="AX270" s="345">
        <f t="shared" si="248"/>
        <v>0</v>
      </c>
      <c r="AY270" s="345" t="e">
        <f t="shared" si="261"/>
        <v>#DIV/0!</v>
      </c>
      <c r="AZ270" s="345">
        <f t="shared" si="249"/>
        <v>0</v>
      </c>
      <c r="BA270" s="345" t="e">
        <f t="shared" si="262"/>
        <v>#DIV/0!</v>
      </c>
      <c r="BB270" s="345">
        <f t="shared" si="250"/>
        <v>0</v>
      </c>
      <c r="BC270" s="345" t="e">
        <f t="shared" si="263"/>
        <v>#DIV/0!</v>
      </c>
      <c r="BD270" s="345">
        <f t="shared" si="251"/>
        <v>0</v>
      </c>
      <c r="BE270" s="345" t="e">
        <f t="shared" si="264"/>
        <v>#DIV/0!</v>
      </c>
      <c r="BF270" s="345">
        <f t="shared" si="252"/>
        <v>0</v>
      </c>
      <c r="BG270" s="345" t="e">
        <f t="shared" si="265"/>
        <v>#DIV/0!</v>
      </c>
      <c r="BH270" s="345">
        <f t="shared" si="253"/>
        <v>0</v>
      </c>
      <c r="BI270" s="345" t="e">
        <f t="shared" si="266"/>
        <v>#DIV/0!</v>
      </c>
      <c r="BJ270" s="345">
        <f t="shared" si="254"/>
        <v>0</v>
      </c>
      <c r="BK270" s="345" t="e">
        <f t="shared" si="267"/>
        <v>#DIV/0!</v>
      </c>
      <c r="BL270" s="345">
        <f t="shared" si="255"/>
        <v>0</v>
      </c>
      <c r="BM270" s="345" t="e">
        <f t="shared" si="268"/>
        <v>#DIV/0!</v>
      </c>
      <c r="BN270" s="345">
        <f t="shared" si="256"/>
        <v>0</v>
      </c>
      <c r="BO270" s="455"/>
    </row>
    <row r="271" spans="1:67" ht="37.5">
      <c r="A271" s="353"/>
      <c r="B271" s="186" t="s">
        <v>312</v>
      </c>
      <c r="C271" s="353" t="s">
        <v>24</v>
      </c>
      <c r="D271" s="514"/>
      <c r="E271" s="341"/>
      <c r="F271" s="341"/>
      <c r="G271" s="514"/>
      <c r="H271" s="514"/>
      <c r="I271" s="514"/>
      <c r="J271" s="514"/>
      <c r="K271" s="514"/>
      <c r="L271" s="514"/>
      <c r="M271" s="514"/>
      <c r="N271" s="514"/>
      <c r="O271" s="514"/>
      <c r="P271" s="514"/>
      <c r="Q271" s="341"/>
      <c r="R271" s="341"/>
      <c r="S271" s="345">
        <f t="shared" si="239"/>
        <v>0</v>
      </c>
      <c r="T271" s="341"/>
      <c r="U271" s="345">
        <f t="shared" si="240"/>
        <v>0</v>
      </c>
      <c r="V271" s="341"/>
      <c r="W271" s="345">
        <f t="shared" si="241"/>
        <v>0</v>
      </c>
      <c r="X271" s="341"/>
      <c r="Y271" s="345">
        <f t="shared" si="242"/>
        <v>0</v>
      </c>
      <c r="Z271" s="341"/>
      <c r="AA271" s="345">
        <f t="shared" si="243"/>
        <v>0</v>
      </c>
      <c r="AB271" s="341"/>
      <c r="AC271" s="345">
        <f t="shared" si="244"/>
        <v>0</v>
      </c>
      <c r="AD271" s="341"/>
      <c r="AE271" s="345">
        <f t="shared" si="245"/>
        <v>0</v>
      </c>
      <c r="AF271" s="341"/>
      <c r="AG271" s="345">
        <f t="shared" si="245"/>
        <v>0</v>
      </c>
      <c r="AH271" s="341"/>
      <c r="AI271" s="345">
        <f t="shared" si="245"/>
        <v>0</v>
      </c>
      <c r="AJ271" s="341"/>
      <c r="AK271" s="345">
        <f t="shared" si="245"/>
        <v>0</v>
      </c>
      <c r="AL271" s="341"/>
      <c r="AM271" s="345">
        <f t="shared" si="246"/>
        <v>0</v>
      </c>
      <c r="AN271" s="341"/>
      <c r="AO271" s="345">
        <f t="shared" si="247"/>
        <v>0</v>
      </c>
      <c r="AP271" s="341"/>
      <c r="AQ271" s="345" t="e">
        <f t="shared" si="257"/>
        <v>#DIV/0!</v>
      </c>
      <c r="AR271" s="345" t="e">
        <f t="shared" si="248"/>
        <v>#DIV/0!</v>
      </c>
      <c r="AS271" s="345" t="e">
        <f t="shared" si="258"/>
        <v>#DIV/0!</v>
      </c>
      <c r="AT271" s="345" t="e">
        <f t="shared" si="248"/>
        <v>#DIV/0!</v>
      </c>
      <c r="AU271" s="345" t="e">
        <f t="shared" si="259"/>
        <v>#DIV/0!</v>
      </c>
      <c r="AV271" s="345" t="e">
        <f t="shared" si="248"/>
        <v>#DIV/0!</v>
      </c>
      <c r="AW271" s="345" t="e">
        <f t="shared" si="260"/>
        <v>#DIV/0!</v>
      </c>
      <c r="AX271" s="345" t="e">
        <f t="shared" si="248"/>
        <v>#DIV/0!</v>
      </c>
      <c r="AY271" s="345" t="e">
        <f t="shared" si="261"/>
        <v>#DIV/0!</v>
      </c>
      <c r="AZ271" s="345" t="e">
        <f t="shared" si="249"/>
        <v>#DIV/0!</v>
      </c>
      <c r="BA271" s="345" t="e">
        <f t="shared" si="262"/>
        <v>#DIV/0!</v>
      </c>
      <c r="BB271" s="345" t="e">
        <f t="shared" si="250"/>
        <v>#DIV/0!</v>
      </c>
      <c r="BC271" s="345" t="e">
        <f t="shared" si="263"/>
        <v>#DIV/0!</v>
      </c>
      <c r="BD271" s="345" t="e">
        <f t="shared" si="251"/>
        <v>#DIV/0!</v>
      </c>
      <c r="BE271" s="345" t="e">
        <f t="shared" si="264"/>
        <v>#DIV/0!</v>
      </c>
      <c r="BF271" s="345" t="e">
        <f t="shared" si="252"/>
        <v>#DIV/0!</v>
      </c>
      <c r="BG271" s="345" t="e">
        <f t="shared" si="265"/>
        <v>#DIV/0!</v>
      </c>
      <c r="BH271" s="345" t="e">
        <f t="shared" si="253"/>
        <v>#DIV/0!</v>
      </c>
      <c r="BI271" s="345" t="e">
        <f t="shared" si="266"/>
        <v>#DIV/0!</v>
      </c>
      <c r="BJ271" s="345" t="e">
        <f t="shared" si="254"/>
        <v>#DIV/0!</v>
      </c>
      <c r="BK271" s="345" t="e">
        <f t="shared" si="267"/>
        <v>#DIV/0!</v>
      </c>
      <c r="BL271" s="345" t="e">
        <f t="shared" si="255"/>
        <v>#DIV/0!</v>
      </c>
      <c r="BM271" s="345" t="e">
        <f t="shared" si="268"/>
        <v>#DIV/0!</v>
      </c>
      <c r="BN271" s="345" t="e">
        <f t="shared" si="256"/>
        <v>#DIV/0!</v>
      </c>
      <c r="BO271" s="467"/>
    </row>
    <row r="272" spans="1:67" s="456" customFormat="1">
      <c r="A272" s="471">
        <v>4</v>
      </c>
      <c r="B272" s="181" t="s">
        <v>313</v>
      </c>
      <c r="C272" s="471" t="s">
        <v>24</v>
      </c>
      <c r="D272" s="372"/>
      <c r="E272" s="342"/>
      <c r="F272" s="342"/>
      <c r="G272" s="372"/>
      <c r="H272" s="372"/>
      <c r="I272" s="372"/>
      <c r="J272" s="372"/>
      <c r="K272" s="372"/>
      <c r="L272" s="372"/>
      <c r="M272" s="372"/>
      <c r="N272" s="372"/>
      <c r="O272" s="372"/>
      <c r="P272" s="372"/>
      <c r="Q272" s="341">
        <v>4</v>
      </c>
      <c r="R272" s="342"/>
      <c r="S272" s="345"/>
      <c r="T272" s="342"/>
      <c r="U272" s="345">
        <f t="shared" si="240"/>
        <v>0</v>
      </c>
      <c r="V272" s="342"/>
      <c r="W272" s="345">
        <f t="shared" si="241"/>
        <v>0</v>
      </c>
      <c r="X272" s="342"/>
      <c r="Y272" s="345">
        <f t="shared" si="242"/>
        <v>0</v>
      </c>
      <c r="Z272" s="342"/>
      <c r="AA272" s="345">
        <f t="shared" si="243"/>
        <v>0</v>
      </c>
      <c r="AB272" s="342"/>
      <c r="AC272" s="345">
        <f t="shared" si="244"/>
        <v>0</v>
      </c>
      <c r="AD272" s="342"/>
      <c r="AE272" s="345">
        <f t="shared" si="245"/>
        <v>0</v>
      </c>
      <c r="AF272" s="342"/>
      <c r="AG272" s="345">
        <f t="shared" si="245"/>
        <v>0</v>
      </c>
      <c r="AH272" s="342"/>
      <c r="AI272" s="345">
        <f t="shared" si="245"/>
        <v>0</v>
      </c>
      <c r="AJ272" s="342"/>
      <c r="AK272" s="345">
        <f t="shared" si="245"/>
        <v>0</v>
      </c>
      <c r="AL272" s="342"/>
      <c r="AM272" s="345">
        <f t="shared" si="246"/>
        <v>0</v>
      </c>
      <c r="AN272" s="342"/>
      <c r="AO272" s="345">
        <f t="shared" si="247"/>
        <v>0</v>
      </c>
      <c r="AP272" s="342"/>
      <c r="AQ272" s="345" t="e">
        <f t="shared" si="257"/>
        <v>#DIV/0!</v>
      </c>
      <c r="AR272" s="345">
        <f t="shared" si="248"/>
        <v>0</v>
      </c>
      <c r="AS272" s="345" t="e">
        <f t="shared" si="258"/>
        <v>#DIV/0!</v>
      </c>
      <c r="AT272" s="345">
        <f t="shared" si="248"/>
        <v>0</v>
      </c>
      <c r="AU272" s="345" t="e">
        <f t="shared" si="259"/>
        <v>#DIV/0!</v>
      </c>
      <c r="AV272" s="345">
        <f t="shared" si="248"/>
        <v>0</v>
      </c>
      <c r="AW272" s="345" t="e">
        <f t="shared" si="260"/>
        <v>#DIV/0!</v>
      </c>
      <c r="AX272" s="345">
        <f t="shared" si="248"/>
        <v>0</v>
      </c>
      <c r="AY272" s="345" t="e">
        <f t="shared" si="261"/>
        <v>#DIV/0!</v>
      </c>
      <c r="AZ272" s="345">
        <f t="shared" si="249"/>
        <v>0</v>
      </c>
      <c r="BA272" s="345" t="e">
        <f t="shared" si="262"/>
        <v>#DIV/0!</v>
      </c>
      <c r="BB272" s="345">
        <f t="shared" si="250"/>
        <v>0</v>
      </c>
      <c r="BC272" s="345" t="e">
        <f t="shared" si="263"/>
        <v>#DIV/0!</v>
      </c>
      <c r="BD272" s="345">
        <f t="shared" si="251"/>
        <v>0</v>
      </c>
      <c r="BE272" s="345" t="e">
        <f t="shared" si="264"/>
        <v>#DIV/0!</v>
      </c>
      <c r="BF272" s="345">
        <f t="shared" si="252"/>
        <v>0</v>
      </c>
      <c r="BG272" s="345" t="e">
        <f t="shared" si="265"/>
        <v>#DIV/0!</v>
      </c>
      <c r="BH272" s="345">
        <f t="shared" si="253"/>
        <v>0</v>
      </c>
      <c r="BI272" s="345" t="e">
        <f t="shared" si="266"/>
        <v>#DIV/0!</v>
      </c>
      <c r="BJ272" s="345">
        <f t="shared" si="254"/>
        <v>0</v>
      </c>
      <c r="BK272" s="345" t="e">
        <f t="shared" si="267"/>
        <v>#DIV/0!</v>
      </c>
      <c r="BL272" s="345">
        <f t="shared" si="255"/>
        <v>0</v>
      </c>
      <c r="BM272" s="345" t="e">
        <f t="shared" si="268"/>
        <v>#DIV/0!</v>
      </c>
      <c r="BN272" s="345">
        <f t="shared" si="256"/>
        <v>0</v>
      </c>
      <c r="BO272" s="455"/>
    </row>
    <row r="273" spans="1:67">
      <c r="A273" s="471"/>
      <c r="B273" s="186" t="s">
        <v>314</v>
      </c>
      <c r="C273" s="471" t="s">
        <v>24</v>
      </c>
      <c r="D273" s="514"/>
      <c r="E273" s="341"/>
      <c r="F273" s="341"/>
      <c r="G273" s="514"/>
      <c r="H273" s="514"/>
      <c r="I273" s="514"/>
      <c r="J273" s="514"/>
      <c r="K273" s="514"/>
      <c r="L273" s="514"/>
      <c r="M273" s="514"/>
      <c r="N273" s="514"/>
      <c r="O273" s="514"/>
      <c r="P273" s="514"/>
      <c r="Q273" s="341">
        <v>2</v>
      </c>
      <c r="R273" s="341"/>
      <c r="S273" s="345">
        <f t="shared" si="239"/>
        <v>0</v>
      </c>
      <c r="T273" s="341"/>
      <c r="U273" s="345">
        <f t="shared" si="240"/>
        <v>0</v>
      </c>
      <c r="V273" s="341"/>
      <c r="W273" s="345">
        <f t="shared" si="241"/>
        <v>0</v>
      </c>
      <c r="X273" s="341"/>
      <c r="Y273" s="345">
        <f t="shared" si="242"/>
        <v>0</v>
      </c>
      <c r="Z273" s="341"/>
      <c r="AA273" s="345">
        <f t="shared" si="243"/>
        <v>0</v>
      </c>
      <c r="AB273" s="341"/>
      <c r="AC273" s="345">
        <f t="shared" si="244"/>
        <v>0</v>
      </c>
      <c r="AD273" s="341"/>
      <c r="AE273" s="345">
        <f t="shared" si="245"/>
        <v>0</v>
      </c>
      <c r="AF273" s="341"/>
      <c r="AG273" s="345">
        <f t="shared" si="245"/>
        <v>0</v>
      </c>
      <c r="AH273" s="341"/>
      <c r="AI273" s="345">
        <f t="shared" si="245"/>
        <v>0</v>
      </c>
      <c r="AJ273" s="341"/>
      <c r="AK273" s="345">
        <f t="shared" si="245"/>
        <v>0</v>
      </c>
      <c r="AL273" s="341"/>
      <c r="AM273" s="345">
        <f t="shared" si="246"/>
        <v>0</v>
      </c>
      <c r="AN273" s="341"/>
      <c r="AO273" s="345">
        <f t="shared" si="247"/>
        <v>0</v>
      </c>
      <c r="AP273" s="341"/>
      <c r="AQ273" s="345" t="e">
        <f t="shared" si="257"/>
        <v>#DIV/0!</v>
      </c>
      <c r="AR273" s="345">
        <f t="shared" si="248"/>
        <v>0</v>
      </c>
      <c r="AS273" s="345" t="e">
        <f t="shared" si="258"/>
        <v>#DIV/0!</v>
      </c>
      <c r="AT273" s="345">
        <f t="shared" si="248"/>
        <v>0</v>
      </c>
      <c r="AU273" s="345" t="e">
        <f t="shared" si="259"/>
        <v>#DIV/0!</v>
      </c>
      <c r="AV273" s="345">
        <f t="shared" si="248"/>
        <v>0</v>
      </c>
      <c r="AW273" s="345" t="e">
        <f t="shared" si="260"/>
        <v>#DIV/0!</v>
      </c>
      <c r="AX273" s="345">
        <f t="shared" si="248"/>
        <v>0</v>
      </c>
      <c r="AY273" s="345" t="e">
        <f t="shared" si="261"/>
        <v>#DIV/0!</v>
      </c>
      <c r="AZ273" s="345">
        <f t="shared" si="249"/>
        <v>0</v>
      </c>
      <c r="BA273" s="345" t="e">
        <f t="shared" si="262"/>
        <v>#DIV/0!</v>
      </c>
      <c r="BB273" s="345">
        <f t="shared" si="250"/>
        <v>0</v>
      </c>
      <c r="BC273" s="345" t="e">
        <f t="shared" si="263"/>
        <v>#DIV/0!</v>
      </c>
      <c r="BD273" s="345">
        <f t="shared" si="251"/>
        <v>0</v>
      </c>
      <c r="BE273" s="345" t="e">
        <f t="shared" si="264"/>
        <v>#DIV/0!</v>
      </c>
      <c r="BF273" s="345">
        <f t="shared" si="252"/>
        <v>0</v>
      </c>
      <c r="BG273" s="345" t="e">
        <f t="shared" si="265"/>
        <v>#DIV/0!</v>
      </c>
      <c r="BH273" s="345">
        <f t="shared" si="253"/>
        <v>0</v>
      </c>
      <c r="BI273" s="345" t="e">
        <f t="shared" si="266"/>
        <v>#DIV/0!</v>
      </c>
      <c r="BJ273" s="345">
        <f t="shared" si="254"/>
        <v>0</v>
      </c>
      <c r="BK273" s="345" t="e">
        <f t="shared" si="267"/>
        <v>#DIV/0!</v>
      </c>
      <c r="BL273" s="345">
        <f t="shared" si="255"/>
        <v>0</v>
      </c>
      <c r="BM273" s="345" t="e">
        <f t="shared" si="268"/>
        <v>#DIV/0!</v>
      </c>
      <c r="BN273" s="345">
        <f t="shared" si="256"/>
        <v>0</v>
      </c>
      <c r="BO273" s="467"/>
    </row>
    <row r="274" spans="1:67">
      <c r="A274" s="384"/>
      <c r="B274" s="385" t="s">
        <v>315</v>
      </c>
      <c r="C274" s="384"/>
      <c r="D274" s="514"/>
      <c r="E274" s="341"/>
      <c r="F274" s="341"/>
      <c r="G274" s="514"/>
      <c r="H274" s="514"/>
      <c r="I274" s="514"/>
      <c r="J274" s="514"/>
      <c r="K274" s="514"/>
      <c r="L274" s="514"/>
      <c r="M274" s="514"/>
      <c r="N274" s="514"/>
      <c r="O274" s="514"/>
      <c r="P274" s="514"/>
      <c r="Q274" s="341"/>
      <c r="R274" s="341"/>
      <c r="S274" s="345" t="str">
        <f t="shared" si="239"/>
        <v xml:space="preserve"> </v>
      </c>
      <c r="T274" s="341"/>
      <c r="U274" s="345" t="str">
        <f t="shared" si="240"/>
        <v xml:space="preserve"> </v>
      </c>
      <c r="V274" s="341"/>
      <c r="W274" s="345" t="str">
        <f t="shared" si="241"/>
        <v xml:space="preserve"> </v>
      </c>
      <c r="X274" s="341"/>
      <c r="Y274" s="345" t="str">
        <f t="shared" si="242"/>
        <v xml:space="preserve"> </v>
      </c>
      <c r="Z274" s="341"/>
      <c r="AA274" s="345" t="str">
        <f t="shared" si="243"/>
        <v xml:space="preserve"> </v>
      </c>
      <c r="AB274" s="341"/>
      <c r="AC274" s="345" t="str">
        <f t="shared" si="244"/>
        <v xml:space="preserve"> </v>
      </c>
      <c r="AD274" s="341"/>
      <c r="AE274" s="345" t="str">
        <f t="shared" si="245"/>
        <v xml:space="preserve"> </v>
      </c>
      <c r="AF274" s="341"/>
      <c r="AG274" s="345" t="str">
        <f t="shared" si="245"/>
        <v xml:space="preserve"> </v>
      </c>
      <c r="AH274" s="341"/>
      <c r="AI274" s="345" t="str">
        <f t="shared" si="245"/>
        <v xml:space="preserve"> </v>
      </c>
      <c r="AJ274" s="341"/>
      <c r="AK274" s="345" t="str">
        <f t="shared" si="245"/>
        <v xml:space="preserve"> </v>
      </c>
      <c r="AL274" s="341"/>
      <c r="AM274" s="345" t="str">
        <f t="shared" si="246"/>
        <v xml:space="preserve"> </v>
      </c>
      <c r="AN274" s="341"/>
      <c r="AO274" s="345" t="str">
        <f t="shared" si="247"/>
        <v xml:space="preserve"> </v>
      </c>
      <c r="AP274" s="341"/>
      <c r="AQ274" s="345" t="str">
        <f t="shared" si="257"/>
        <v xml:space="preserve"> </v>
      </c>
      <c r="AR274" s="345" t="str">
        <f t="shared" si="248"/>
        <v xml:space="preserve"> </v>
      </c>
      <c r="AS274" s="345" t="str">
        <f t="shared" si="258"/>
        <v xml:space="preserve"> </v>
      </c>
      <c r="AT274" s="345" t="str">
        <f t="shared" si="248"/>
        <v xml:space="preserve"> </v>
      </c>
      <c r="AU274" s="345" t="str">
        <f t="shared" si="259"/>
        <v xml:space="preserve"> </v>
      </c>
      <c r="AV274" s="345" t="str">
        <f t="shared" si="248"/>
        <v xml:space="preserve"> </v>
      </c>
      <c r="AW274" s="345" t="str">
        <f t="shared" si="260"/>
        <v xml:space="preserve"> </v>
      </c>
      <c r="AX274" s="345" t="str">
        <f t="shared" si="248"/>
        <v xml:space="preserve"> </v>
      </c>
      <c r="AY274" s="345" t="str">
        <f t="shared" si="261"/>
        <v xml:space="preserve"> </v>
      </c>
      <c r="AZ274" s="345" t="str">
        <f t="shared" si="249"/>
        <v xml:space="preserve"> </v>
      </c>
      <c r="BA274" s="345" t="str">
        <f t="shared" si="262"/>
        <v xml:space="preserve"> </v>
      </c>
      <c r="BB274" s="345" t="str">
        <f t="shared" si="250"/>
        <v xml:space="preserve"> </v>
      </c>
      <c r="BC274" s="345" t="str">
        <f t="shared" si="263"/>
        <v xml:space="preserve"> </v>
      </c>
      <c r="BD274" s="345" t="str">
        <f t="shared" si="251"/>
        <v xml:space="preserve"> </v>
      </c>
      <c r="BE274" s="345" t="str">
        <f t="shared" si="264"/>
        <v xml:space="preserve"> </v>
      </c>
      <c r="BF274" s="345" t="str">
        <f t="shared" si="252"/>
        <v xml:space="preserve"> </v>
      </c>
      <c r="BG274" s="345" t="str">
        <f t="shared" si="265"/>
        <v xml:space="preserve"> </v>
      </c>
      <c r="BH274" s="345" t="str">
        <f t="shared" si="253"/>
        <v xml:space="preserve"> </v>
      </c>
      <c r="BI274" s="345" t="str">
        <f t="shared" si="266"/>
        <v xml:space="preserve"> </v>
      </c>
      <c r="BJ274" s="345" t="str">
        <f t="shared" si="254"/>
        <v xml:space="preserve"> </v>
      </c>
      <c r="BK274" s="345" t="str">
        <f t="shared" si="267"/>
        <v xml:space="preserve"> </v>
      </c>
      <c r="BL274" s="345" t="str">
        <f t="shared" si="255"/>
        <v xml:space="preserve"> </v>
      </c>
      <c r="BM274" s="345" t="str">
        <f t="shared" si="268"/>
        <v xml:space="preserve"> </v>
      </c>
      <c r="BN274" s="345" t="str">
        <f t="shared" si="256"/>
        <v xml:space="preserve"> </v>
      </c>
      <c r="BO274" s="467"/>
    </row>
    <row r="275" spans="1:67" s="456" customFormat="1">
      <c r="A275" s="471">
        <v>5</v>
      </c>
      <c r="B275" s="181" t="s">
        <v>316</v>
      </c>
      <c r="C275" s="471" t="s">
        <v>75</v>
      </c>
      <c r="D275" s="343"/>
      <c r="E275" s="454"/>
      <c r="F275" s="454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468">
        <v>571</v>
      </c>
      <c r="R275" s="342"/>
      <c r="S275" s="339"/>
      <c r="T275" s="454"/>
      <c r="U275" s="339">
        <f t="shared" si="240"/>
        <v>0</v>
      </c>
      <c r="V275" s="342"/>
      <c r="W275" s="345">
        <f t="shared" si="241"/>
        <v>0</v>
      </c>
      <c r="X275" s="342"/>
      <c r="Y275" s="345">
        <f t="shared" si="242"/>
        <v>0</v>
      </c>
      <c r="Z275" s="342"/>
      <c r="AA275" s="345">
        <f t="shared" si="243"/>
        <v>0</v>
      </c>
      <c r="AB275" s="342"/>
      <c r="AC275" s="345">
        <f t="shared" si="244"/>
        <v>0</v>
      </c>
      <c r="AD275" s="342"/>
      <c r="AE275" s="345">
        <f t="shared" si="245"/>
        <v>0</v>
      </c>
      <c r="AF275" s="342"/>
      <c r="AG275" s="345">
        <f t="shared" si="245"/>
        <v>0</v>
      </c>
      <c r="AH275" s="342"/>
      <c r="AI275" s="345">
        <f t="shared" si="245"/>
        <v>0</v>
      </c>
      <c r="AJ275" s="342"/>
      <c r="AK275" s="345">
        <f t="shared" si="245"/>
        <v>0</v>
      </c>
      <c r="AL275" s="342"/>
      <c r="AM275" s="345">
        <f t="shared" si="246"/>
        <v>0</v>
      </c>
      <c r="AN275" s="342"/>
      <c r="AO275" s="345">
        <f t="shared" si="247"/>
        <v>0</v>
      </c>
      <c r="AP275" s="454"/>
      <c r="AQ275" s="345" t="e">
        <f t="shared" si="257"/>
        <v>#DIV/0!</v>
      </c>
      <c r="AR275" s="345">
        <f t="shared" si="248"/>
        <v>0</v>
      </c>
      <c r="AS275" s="345" t="e">
        <f t="shared" si="258"/>
        <v>#DIV/0!</v>
      </c>
      <c r="AT275" s="345">
        <f t="shared" si="248"/>
        <v>0</v>
      </c>
      <c r="AU275" s="345" t="e">
        <f t="shared" si="259"/>
        <v>#DIV/0!</v>
      </c>
      <c r="AV275" s="345">
        <f t="shared" si="248"/>
        <v>0</v>
      </c>
      <c r="AW275" s="345" t="e">
        <f t="shared" si="260"/>
        <v>#DIV/0!</v>
      </c>
      <c r="AX275" s="345">
        <f t="shared" si="248"/>
        <v>0</v>
      </c>
      <c r="AY275" s="345" t="e">
        <f t="shared" si="261"/>
        <v>#DIV/0!</v>
      </c>
      <c r="AZ275" s="345">
        <f t="shared" si="249"/>
        <v>0</v>
      </c>
      <c r="BA275" s="345" t="e">
        <f t="shared" si="262"/>
        <v>#DIV/0!</v>
      </c>
      <c r="BB275" s="345">
        <f t="shared" si="250"/>
        <v>0</v>
      </c>
      <c r="BC275" s="345" t="e">
        <f t="shared" si="263"/>
        <v>#DIV/0!</v>
      </c>
      <c r="BD275" s="345">
        <f t="shared" si="251"/>
        <v>0</v>
      </c>
      <c r="BE275" s="345" t="e">
        <f t="shared" si="264"/>
        <v>#DIV/0!</v>
      </c>
      <c r="BF275" s="345">
        <f t="shared" si="252"/>
        <v>0</v>
      </c>
      <c r="BG275" s="345" t="e">
        <f t="shared" si="265"/>
        <v>#DIV/0!</v>
      </c>
      <c r="BH275" s="345">
        <f t="shared" si="253"/>
        <v>0</v>
      </c>
      <c r="BI275" s="345" t="e">
        <f t="shared" si="266"/>
        <v>#DIV/0!</v>
      </c>
      <c r="BJ275" s="345">
        <f t="shared" si="254"/>
        <v>0</v>
      </c>
      <c r="BK275" s="345" t="e">
        <f t="shared" si="267"/>
        <v>#DIV/0!</v>
      </c>
      <c r="BL275" s="345">
        <f t="shared" si="255"/>
        <v>0</v>
      </c>
      <c r="BM275" s="345" t="e">
        <f t="shared" si="268"/>
        <v>#DIV/0!</v>
      </c>
      <c r="BN275" s="345">
        <f t="shared" si="256"/>
        <v>0</v>
      </c>
      <c r="BO275" s="455"/>
    </row>
    <row r="276" spans="1:67" s="456" customFormat="1">
      <c r="A276" s="471">
        <v>6</v>
      </c>
      <c r="B276" s="181" t="s">
        <v>317</v>
      </c>
      <c r="C276" s="471" t="s">
        <v>75</v>
      </c>
      <c r="D276" s="343"/>
      <c r="E276" s="454"/>
      <c r="F276" s="454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468">
        <v>2124</v>
      </c>
      <c r="R276" s="342"/>
      <c r="S276" s="339"/>
      <c r="T276" s="454"/>
      <c r="U276" s="339">
        <f t="shared" si="240"/>
        <v>0</v>
      </c>
      <c r="V276" s="342"/>
      <c r="W276" s="345">
        <f t="shared" si="241"/>
        <v>0</v>
      </c>
      <c r="X276" s="454">
        <f>1424-W276</f>
        <v>1424</v>
      </c>
      <c r="Y276" s="345">
        <f t="shared" si="242"/>
        <v>1424</v>
      </c>
      <c r="Z276" s="342"/>
      <c r="AA276" s="345">
        <f t="shared" si="243"/>
        <v>1424</v>
      </c>
      <c r="AB276" s="342"/>
      <c r="AC276" s="345">
        <f t="shared" si="244"/>
        <v>1424</v>
      </c>
      <c r="AD276" s="342"/>
      <c r="AE276" s="345">
        <f t="shared" si="245"/>
        <v>1424</v>
      </c>
      <c r="AF276" s="342"/>
      <c r="AG276" s="345">
        <f t="shared" si="245"/>
        <v>1424</v>
      </c>
      <c r="AH276" s="342"/>
      <c r="AI276" s="345">
        <f t="shared" si="245"/>
        <v>1424</v>
      </c>
      <c r="AJ276" s="342"/>
      <c r="AK276" s="345">
        <f t="shared" si="245"/>
        <v>1424</v>
      </c>
      <c r="AL276" s="342"/>
      <c r="AM276" s="345">
        <f t="shared" si="246"/>
        <v>1424</v>
      </c>
      <c r="AN276" s="342"/>
      <c r="AO276" s="345">
        <f t="shared" si="247"/>
        <v>1424</v>
      </c>
      <c r="AP276" s="454"/>
      <c r="AQ276" s="345" t="e">
        <f t="shared" si="257"/>
        <v>#DIV/0!</v>
      </c>
      <c r="AR276" s="345">
        <f t="shared" si="248"/>
        <v>0</v>
      </c>
      <c r="AS276" s="345" t="e">
        <f t="shared" si="258"/>
        <v>#DIV/0!</v>
      </c>
      <c r="AT276" s="345">
        <f t="shared" si="248"/>
        <v>0</v>
      </c>
      <c r="AU276" s="345" t="e">
        <f t="shared" si="259"/>
        <v>#DIV/0!</v>
      </c>
      <c r="AV276" s="345">
        <f t="shared" si="248"/>
        <v>0</v>
      </c>
      <c r="AW276" s="345" t="e">
        <f t="shared" si="260"/>
        <v>#DIV/0!</v>
      </c>
      <c r="AX276" s="345">
        <f t="shared" si="248"/>
        <v>0.6704331450094162</v>
      </c>
      <c r="AY276" s="345" t="e">
        <f t="shared" si="261"/>
        <v>#DIV/0!</v>
      </c>
      <c r="AZ276" s="345">
        <f t="shared" si="249"/>
        <v>0</v>
      </c>
      <c r="BA276" s="345" t="e">
        <f t="shared" si="262"/>
        <v>#DIV/0!</v>
      </c>
      <c r="BB276" s="345">
        <f t="shared" si="250"/>
        <v>0</v>
      </c>
      <c r="BC276" s="345" t="e">
        <f t="shared" si="263"/>
        <v>#DIV/0!</v>
      </c>
      <c r="BD276" s="345">
        <f t="shared" si="251"/>
        <v>0</v>
      </c>
      <c r="BE276" s="345" t="e">
        <f t="shared" si="264"/>
        <v>#DIV/0!</v>
      </c>
      <c r="BF276" s="345">
        <f t="shared" si="252"/>
        <v>0</v>
      </c>
      <c r="BG276" s="345" t="e">
        <f t="shared" si="265"/>
        <v>#DIV/0!</v>
      </c>
      <c r="BH276" s="345">
        <f t="shared" si="253"/>
        <v>0</v>
      </c>
      <c r="BI276" s="345" t="e">
        <f t="shared" si="266"/>
        <v>#DIV/0!</v>
      </c>
      <c r="BJ276" s="345">
        <f t="shared" si="254"/>
        <v>0</v>
      </c>
      <c r="BK276" s="345" t="e">
        <f t="shared" si="267"/>
        <v>#DIV/0!</v>
      </c>
      <c r="BL276" s="345">
        <f t="shared" si="255"/>
        <v>0</v>
      </c>
      <c r="BM276" s="345" t="e">
        <f t="shared" si="268"/>
        <v>#DIV/0!</v>
      </c>
      <c r="BN276" s="345">
        <f t="shared" si="256"/>
        <v>0</v>
      </c>
      <c r="BO276" s="455"/>
    </row>
    <row r="277" spans="1:67" s="456" customFormat="1">
      <c r="A277" s="471">
        <v>7</v>
      </c>
      <c r="B277" s="181" t="s">
        <v>319</v>
      </c>
      <c r="C277" s="471" t="s">
        <v>24</v>
      </c>
      <c r="D277" s="343"/>
      <c r="E277" s="454"/>
      <c r="F277" s="454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1">
        <v>15.257524603117592</v>
      </c>
      <c r="R277" s="342"/>
      <c r="S277" s="345"/>
      <c r="T277" s="342"/>
      <c r="U277" s="345">
        <f t="shared" si="240"/>
        <v>0</v>
      </c>
      <c r="V277" s="342"/>
      <c r="W277" s="345">
        <f t="shared" si="241"/>
        <v>0</v>
      </c>
      <c r="X277" s="342">
        <f>10.42-W277</f>
        <v>10.42</v>
      </c>
      <c r="Y277" s="345">
        <f t="shared" si="242"/>
        <v>10.42</v>
      </c>
      <c r="Z277" s="342"/>
      <c r="AA277" s="345">
        <f t="shared" si="243"/>
        <v>10.42</v>
      </c>
      <c r="AB277" s="342"/>
      <c r="AC277" s="345">
        <f t="shared" si="244"/>
        <v>10.42</v>
      </c>
      <c r="AD277" s="342"/>
      <c r="AE277" s="345">
        <f t="shared" si="245"/>
        <v>10.42</v>
      </c>
      <c r="AF277" s="342"/>
      <c r="AG277" s="345">
        <f t="shared" si="245"/>
        <v>10.42</v>
      </c>
      <c r="AH277" s="342"/>
      <c r="AI277" s="345">
        <f t="shared" si="245"/>
        <v>10.42</v>
      </c>
      <c r="AJ277" s="342"/>
      <c r="AK277" s="345">
        <f t="shared" si="245"/>
        <v>10.42</v>
      </c>
      <c r="AL277" s="342"/>
      <c r="AM277" s="345">
        <f t="shared" si="246"/>
        <v>10.42</v>
      </c>
      <c r="AN277" s="342"/>
      <c r="AO277" s="345">
        <f t="shared" si="247"/>
        <v>10.42</v>
      </c>
      <c r="AP277" s="454"/>
      <c r="AQ277" s="345" t="e">
        <f t="shared" si="257"/>
        <v>#DIV/0!</v>
      </c>
      <c r="AR277" s="345">
        <f t="shared" si="248"/>
        <v>0</v>
      </c>
      <c r="AS277" s="345" t="e">
        <f t="shared" si="258"/>
        <v>#DIV/0!</v>
      </c>
      <c r="AT277" s="345">
        <f t="shared" si="248"/>
        <v>0</v>
      </c>
      <c r="AU277" s="345" t="e">
        <f t="shared" si="259"/>
        <v>#DIV/0!</v>
      </c>
      <c r="AV277" s="345">
        <f t="shared" si="248"/>
        <v>0</v>
      </c>
      <c r="AW277" s="345" t="e">
        <f t="shared" si="260"/>
        <v>#DIV/0!</v>
      </c>
      <c r="AX277" s="345">
        <f t="shared" si="248"/>
        <v>0.68294171374764601</v>
      </c>
      <c r="AY277" s="345" t="e">
        <f t="shared" si="261"/>
        <v>#DIV/0!</v>
      </c>
      <c r="AZ277" s="345">
        <f t="shared" si="249"/>
        <v>0</v>
      </c>
      <c r="BA277" s="345" t="e">
        <f t="shared" si="262"/>
        <v>#DIV/0!</v>
      </c>
      <c r="BB277" s="345">
        <f t="shared" si="250"/>
        <v>0</v>
      </c>
      <c r="BC277" s="345" t="e">
        <f t="shared" si="263"/>
        <v>#DIV/0!</v>
      </c>
      <c r="BD277" s="345">
        <f t="shared" si="251"/>
        <v>0</v>
      </c>
      <c r="BE277" s="345" t="e">
        <f t="shared" si="264"/>
        <v>#DIV/0!</v>
      </c>
      <c r="BF277" s="345">
        <f t="shared" si="252"/>
        <v>0</v>
      </c>
      <c r="BG277" s="345" t="e">
        <f t="shared" si="265"/>
        <v>#DIV/0!</v>
      </c>
      <c r="BH277" s="345">
        <f t="shared" si="253"/>
        <v>0</v>
      </c>
      <c r="BI277" s="345" t="e">
        <f t="shared" si="266"/>
        <v>#DIV/0!</v>
      </c>
      <c r="BJ277" s="345">
        <f t="shared" si="254"/>
        <v>0</v>
      </c>
      <c r="BK277" s="345" t="e">
        <f t="shared" si="267"/>
        <v>#DIV/0!</v>
      </c>
      <c r="BL277" s="345">
        <f t="shared" si="255"/>
        <v>0</v>
      </c>
      <c r="BM277" s="345" t="e">
        <f t="shared" si="268"/>
        <v>#DIV/0!</v>
      </c>
      <c r="BN277" s="345">
        <f t="shared" si="256"/>
        <v>0</v>
      </c>
      <c r="BO277" s="455"/>
    </row>
    <row r="278" spans="1:67" s="456" customFormat="1">
      <c r="A278" s="471">
        <v>8</v>
      </c>
      <c r="B278" s="181" t="s">
        <v>318</v>
      </c>
      <c r="C278" s="471" t="s">
        <v>75</v>
      </c>
      <c r="D278" s="372"/>
      <c r="E278" s="342"/>
      <c r="F278" s="342"/>
      <c r="G278" s="372"/>
      <c r="H278" s="372"/>
      <c r="I278" s="372"/>
      <c r="J278" s="372"/>
      <c r="K278" s="372"/>
      <c r="L278" s="372"/>
      <c r="M278" s="372"/>
      <c r="N278" s="372"/>
      <c r="O278" s="372"/>
      <c r="P278" s="372"/>
      <c r="Q278" s="468">
        <v>76</v>
      </c>
      <c r="R278" s="342"/>
      <c r="S278" s="339"/>
      <c r="T278" s="454"/>
      <c r="U278" s="339">
        <f t="shared" si="240"/>
        <v>0</v>
      </c>
      <c r="V278" s="342"/>
      <c r="W278" s="345">
        <f t="shared" si="241"/>
        <v>0</v>
      </c>
      <c r="X278" s="342"/>
      <c r="Y278" s="345">
        <f t="shared" si="242"/>
        <v>0</v>
      </c>
      <c r="Z278" s="342"/>
      <c r="AA278" s="345">
        <f t="shared" si="243"/>
        <v>0</v>
      </c>
      <c r="AB278" s="342"/>
      <c r="AC278" s="345">
        <f t="shared" si="244"/>
        <v>0</v>
      </c>
      <c r="AD278" s="342"/>
      <c r="AE278" s="345">
        <f t="shared" si="245"/>
        <v>0</v>
      </c>
      <c r="AF278" s="342"/>
      <c r="AG278" s="345">
        <f t="shared" si="245"/>
        <v>0</v>
      </c>
      <c r="AH278" s="342"/>
      <c r="AI278" s="345">
        <f t="shared" si="245"/>
        <v>0</v>
      </c>
      <c r="AJ278" s="342"/>
      <c r="AK278" s="345">
        <f t="shared" si="245"/>
        <v>0</v>
      </c>
      <c r="AL278" s="342"/>
      <c r="AM278" s="345">
        <f t="shared" si="246"/>
        <v>0</v>
      </c>
      <c r="AN278" s="342"/>
      <c r="AO278" s="345">
        <f t="shared" si="247"/>
        <v>0</v>
      </c>
      <c r="AP278" s="342"/>
      <c r="AQ278" s="345" t="e">
        <f t="shared" si="257"/>
        <v>#DIV/0!</v>
      </c>
      <c r="AR278" s="345">
        <f t="shared" si="248"/>
        <v>0</v>
      </c>
      <c r="AS278" s="345" t="e">
        <f t="shared" si="258"/>
        <v>#DIV/0!</v>
      </c>
      <c r="AT278" s="345">
        <f t="shared" si="248"/>
        <v>0</v>
      </c>
      <c r="AU278" s="345" t="e">
        <f t="shared" si="259"/>
        <v>#DIV/0!</v>
      </c>
      <c r="AV278" s="345">
        <f t="shared" si="248"/>
        <v>0</v>
      </c>
      <c r="AW278" s="345" t="e">
        <f t="shared" si="260"/>
        <v>#DIV/0!</v>
      </c>
      <c r="AX278" s="345">
        <f t="shared" si="248"/>
        <v>0</v>
      </c>
      <c r="AY278" s="345" t="e">
        <f t="shared" si="261"/>
        <v>#DIV/0!</v>
      </c>
      <c r="AZ278" s="345">
        <f t="shared" si="249"/>
        <v>0</v>
      </c>
      <c r="BA278" s="345" t="e">
        <f t="shared" si="262"/>
        <v>#DIV/0!</v>
      </c>
      <c r="BB278" s="345">
        <f t="shared" si="250"/>
        <v>0</v>
      </c>
      <c r="BC278" s="345" t="e">
        <f t="shared" si="263"/>
        <v>#DIV/0!</v>
      </c>
      <c r="BD278" s="345">
        <f t="shared" si="251"/>
        <v>0</v>
      </c>
      <c r="BE278" s="345" t="e">
        <f t="shared" si="264"/>
        <v>#DIV/0!</v>
      </c>
      <c r="BF278" s="345">
        <f t="shared" si="252"/>
        <v>0</v>
      </c>
      <c r="BG278" s="345" t="e">
        <f t="shared" si="265"/>
        <v>#DIV/0!</v>
      </c>
      <c r="BH278" s="345">
        <f t="shared" si="253"/>
        <v>0</v>
      </c>
      <c r="BI278" s="345" t="e">
        <f t="shared" si="266"/>
        <v>#DIV/0!</v>
      </c>
      <c r="BJ278" s="345">
        <f t="shared" si="254"/>
        <v>0</v>
      </c>
      <c r="BK278" s="345" t="e">
        <f t="shared" si="267"/>
        <v>#DIV/0!</v>
      </c>
      <c r="BL278" s="345">
        <f t="shared" si="255"/>
        <v>0</v>
      </c>
      <c r="BM278" s="345" t="e">
        <f t="shared" si="268"/>
        <v>#DIV/0!</v>
      </c>
      <c r="BN278" s="345">
        <f t="shared" si="256"/>
        <v>0</v>
      </c>
      <c r="BO278" s="455"/>
    </row>
    <row r="279" spans="1:67">
      <c r="A279" s="466" t="s">
        <v>52</v>
      </c>
      <c r="B279" s="187" t="str">
        <f>UPPER("Cung cấp các dịch vụ CSHT thiết yếu ")</f>
        <v xml:space="preserve">CUNG CấP CÁC DịCH Vụ CSHT THIếT YếU </v>
      </c>
      <c r="C279" s="466"/>
      <c r="D279" s="379"/>
      <c r="E279" s="467"/>
      <c r="F279" s="467"/>
      <c r="G279" s="379"/>
      <c r="H279" s="379"/>
      <c r="I279" s="379"/>
      <c r="J279" s="379"/>
      <c r="K279" s="379"/>
      <c r="L279" s="379"/>
      <c r="M279" s="379"/>
      <c r="N279" s="379"/>
      <c r="O279" s="379"/>
      <c r="P279" s="379"/>
      <c r="Q279" s="341"/>
      <c r="R279" s="341"/>
      <c r="S279" s="345" t="str">
        <f t="shared" si="239"/>
        <v xml:space="preserve"> </v>
      </c>
      <c r="T279" s="341"/>
      <c r="U279" s="345" t="str">
        <f t="shared" si="240"/>
        <v xml:space="preserve"> </v>
      </c>
      <c r="V279" s="341"/>
      <c r="W279" s="345" t="str">
        <f t="shared" si="241"/>
        <v xml:space="preserve"> </v>
      </c>
      <c r="X279" s="341"/>
      <c r="Y279" s="345" t="str">
        <f t="shared" si="242"/>
        <v xml:space="preserve"> </v>
      </c>
      <c r="Z279" s="341"/>
      <c r="AA279" s="345" t="str">
        <f t="shared" si="243"/>
        <v xml:space="preserve"> </v>
      </c>
      <c r="AB279" s="341"/>
      <c r="AC279" s="345" t="str">
        <f t="shared" si="244"/>
        <v xml:space="preserve"> </v>
      </c>
      <c r="AD279" s="341"/>
      <c r="AE279" s="345" t="str">
        <f t="shared" si="245"/>
        <v xml:space="preserve"> </v>
      </c>
      <c r="AF279" s="341"/>
      <c r="AG279" s="345" t="str">
        <f t="shared" si="245"/>
        <v xml:space="preserve"> </v>
      </c>
      <c r="AH279" s="341"/>
      <c r="AI279" s="345" t="str">
        <f t="shared" si="245"/>
        <v xml:space="preserve"> </v>
      </c>
      <c r="AJ279" s="341"/>
      <c r="AK279" s="345" t="str">
        <f t="shared" si="245"/>
        <v xml:space="preserve"> </v>
      </c>
      <c r="AL279" s="341"/>
      <c r="AM279" s="345" t="str">
        <f t="shared" si="246"/>
        <v xml:space="preserve"> </v>
      </c>
      <c r="AN279" s="341"/>
      <c r="AO279" s="345" t="str">
        <f t="shared" si="247"/>
        <v xml:space="preserve"> </v>
      </c>
      <c r="AP279" s="467"/>
      <c r="AQ279" s="345" t="str">
        <f t="shared" si="257"/>
        <v xml:space="preserve"> </v>
      </c>
      <c r="AR279" s="345" t="str">
        <f t="shared" si="248"/>
        <v xml:space="preserve"> </v>
      </c>
      <c r="AS279" s="345" t="str">
        <f t="shared" si="258"/>
        <v xml:space="preserve"> </v>
      </c>
      <c r="AT279" s="345" t="str">
        <f t="shared" si="248"/>
        <v xml:space="preserve"> </v>
      </c>
      <c r="AU279" s="345" t="str">
        <f t="shared" si="259"/>
        <v xml:space="preserve"> </v>
      </c>
      <c r="AV279" s="345" t="str">
        <f t="shared" si="248"/>
        <v xml:space="preserve"> </v>
      </c>
      <c r="AW279" s="345" t="str">
        <f t="shared" si="260"/>
        <v xml:space="preserve"> </v>
      </c>
      <c r="AX279" s="345" t="str">
        <f t="shared" si="248"/>
        <v xml:space="preserve"> </v>
      </c>
      <c r="AY279" s="345" t="str">
        <f t="shared" si="261"/>
        <v xml:space="preserve"> </v>
      </c>
      <c r="AZ279" s="345" t="str">
        <f t="shared" si="249"/>
        <v xml:space="preserve"> </v>
      </c>
      <c r="BA279" s="345" t="str">
        <f t="shared" si="262"/>
        <v xml:space="preserve"> </v>
      </c>
      <c r="BB279" s="345" t="str">
        <f t="shared" si="250"/>
        <v xml:space="preserve"> </v>
      </c>
      <c r="BC279" s="345" t="str">
        <f t="shared" si="263"/>
        <v xml:space="preserve"> </v>
      </c>
      <c r="BD279" s="345" t="str">
        <f t="shared" si="251"/>
        <v xml:space="preserve"> </v>
      </c>
      <c r="BE279" s="345" t="str">
        <f t="shared" si="264"/>
        <v xml:space="preserve"> </v>
      </c>
      <c r="BF279" s="345" t="str">
        <f t="shared" si="252"/>
        <v xml:space="preserve"> </v>
      </c>
      <c r="BG279" s="345" t="str">
        <f t="shared" si="265"/>
        <v xml:space="preserve"> </v>
      </c>
      <c r="BH279" s="345" t="str">
        <f t="shared" si="253"/>
        <v xml:space="preserve"> </v>
      </c>
      <c r="BI279" s="345" t="str">
        <f t="shared" si="266"/>
        <v xml:space="preserve"> </v>
      </c>
      <c r="BJ279" s="345" t="str">
        <f t="shared" si="254"/>
        <v xml:space="preserve"> </v>
      </c>
      <c r="BK279" s="345" t="str">
        <f t="shared" si="267"/>
        <v xml:space="preserve"> </v>
      </c>
      <c r="BL279" s="345" t="str">
        <f t="shared" si="255"/>
        <v xml:space="preserve"> </v>
      </c>
      <c r="BM279" s="345" t="str">
        <f t="shared" si="268"/>
        <v xml:space="preserve"> </v>
      </c>
      <c r="BN279" s="345" t="str">
        <f t="shared" si="256"/>
        <v xml:space="preserve"> </v>
      </c>
      <c r="BO279" s="467"/>
    </row>
    <row r="280" spans="1:67">
      <c r="A280" s="471"/>
      <c r="B280" s="475" t="s">
        <v>700</v>
      </c>
      <c r="C280" s="471" t="s">
        <v>134</v>
      </c>
      <c r="D280" s="379"/>
      <c r="E280" s="467"/>
      <c r="F280" s="467"/>
      <c r="G280" s="379"/>
      <c r="H280" s="379"/>
      <c r="I280" s="379"/>
      <c r="J280" s="379"/>
      <c r="K280" s="379"/>
      <c r="L280" s="379"/>
      <c r="M280" s="379"/>
      <c r="N280" s="379"/>
      <c r="O280" s="379"/>
      <c r="P280" s="379"/>
      <c r="Q280" s="468">
        <v>12</v>
      </c>
      <c r="R280" s="468">
        <v>12</v>
      </c>
      <c r="S280" s="339">
        <v>12</v>
      </c>
      <c r="T280" s="468"/>
      <c r="U280" s="339">
        <f t="shared" si="240"/>
        <v>12</v>
      </c>
      <c r="V280" s="341"/>
      <c r="W280" s="345">
        <f t="shared" si="241"/>
        <v>12</v>
      </c>
      <c r="X280" s="341"/>
      <c r="Y280" s="345">
        <f t="shared" si="242"/>
        <v>12</v>
      </c>
      <c r="Z280" s="341"/>
      <c r="AA280" s="345">
        <f t="shared" si="243"/>
        <v>12</v>
      </c>
      <c r="AB280" s="341"/>
      <c r="AC280" s="345">
        <f t="shared" si="244"/>
        <v>12</v>
      </c>
      <c r="AD280" s="341"/>
      <c r="AE280" s="345">
        <f t="shared" si="245"/>
        <v>12</v>
      </c>
      <c r="AF280" s="341"/>
      <c r="AG280" s="345">
        <f t="shared" si="245"/>
        <v>12</v>
      </c>
      <c r="AH280" s="341"/>
      <c r="AI280" s="345">
        <f t="shared" si="245"/>
        <v>12</v>
      </c>
      <c r="AJ280" s="341"/>
      <c r="AK280" s="345">
        <f t="shared" si="245"/>
        <v>12</v>
      </c>
      <c r="AL280" s="341"/>
      <c r="AM280" s="345">
        <f t="shared" si="246"/>
        <v>12</v>
      </c>
      <c r="AN280" s="341"/>
      <c r="AO280" s="345">
        <f t="shared" si="247"/>
        <v>12</v>
      </c>
      <c r="AP280" s="473">
        <v>12</v>
      </c>
      <c r="AQ280" s="345" t="e">
        <f t="shared" si="257"/>
        <v>#DIV/0!</v>
      </c>
      <c r="AR280" s="345">
        <f t="shared" si="248"/>
        <v>1</v>
      </c>
      <c r="AS280" s="345" t="e">
        <f t="shared" si="258"/>
        <v>#DIV/0!</v>
      </c>
      <c r="AT280" s="345">
        <f t="shared" si="248"/>
        <v>0</v>
      </c>
      <c r="AU280" s="345" t="e">
        <f t="shared" si="259"/>
        <v>#DIV/0!</v>
      </c>
      <c r="AV280" s="345">
        <f t="shared" si="248"/>
        <v>0</v>
      </c>
      <c r="AW280" s="345" t="e">
        <f t="shared" si="260"/>
        <v>#DIV/0!</v>
      </c>
      <c r="AX280" s="345">
        <f t="shared" si="248"/>
        <v>0</v>
      </c>
      <c r="AY280" s="345" t="e">
        <f t="shared" si="261"/>
        <v>#DIV/0!</v>
      </c>
      <c r="AZ280" s="345">
        <f t="shared" si="249"/>
        <v>0</v>
      </c>
      <c r="BA280" s="345" t="e">
        <f t="shared" si="262"/>
        <v>#DIV/0!</v>
      </c>
      <c r="BB280" s="345">
        <f t="shared" si="250"/>
        <v>0</v>
      </c>
      <c r="BC280" s="345" t="e">
        <f t="shared" si="263"/>
        <v>#DIV/0!</v>
      </c>
      <c r="BD280" s="345">
        <f t="shared" si="251"/>
        <v>0</v>
      </c>
      <c r="BE280" s="345" t="e">
        <f t="shared" si="264"/>
        <v>#DIV/0!</v>
      </c>
      <c r="BF280" s="345">
        <f t="shared" si="252"/>
        <v>0</v>
      </c>
      <c r="BG280" s="345" t="e">
        <f t="shared" si="265"/>
        <v>#DIV/0!</v>
      </c>
      <c r="BH280" s="345">
        <f t="shared" si="253"/>
        <v>0</v>
      </c>
      <c r="BI280" s="345" t="e">
        <f t="shared" si="266"/>
        <v>#DIV/0!</v>
      </c>
      <c r="BJ280" s="345">
        <f t="shared" si="254"/>
        <v>0</v>
      </c>
      <c r="BK280" s="345" t="e">
        <f t="shared" si="267"/>
        <v>#DIV/0!</v>
      </c>
      <c r="BL280" s="345">
        <f t="shared" si="255"/>
        <v>0</v>
      </c>
      <c r="BM280" s="345" t="e">
        <f t="shared" si="268"/>
        <v>#DIV/0!</v>
      </c>
      <c r="BN280" s="345">
        <f t="shared" si="256"/>
        <v>0</v>
      </c>
      <c r="BO280" s="467"/>
    </row>
    <row r="281" spans="1:67">
      <c r="A281" s="471"/>
      <c r="B281" s="181" t="s">
        <v>327</v>
      </c>
      <c r="C281" s="471" t="s">
        <v>72</v>
      </c>
      <c r="D281" s="379"/>
      <c r="E281" s="467"/>
      <c r="F281" s="467"/>
      <c r="G281" s="379"/>
      <c r="H281" s="379"/>
      <c r="I281" s="379"/>
      <c r="J281" s="379"/>
      <c r="K281" s="379"/>
      <c r="L281" s="379"/>
      <c r="M281" s="379"/>
      <c r="N281" s="379"/>
      <c r="O281" s="379"/>
      <c r="P281" s="379"/>
      <c r="Q281" s="468">
        <v>11</v>
      </c>
      <c r="R281" s="468">
        <v>11</v>
      </c>
      <c r="S281" s="339">
        <v>11</v>
      </c>
      <c r="T281" s="468"/>
      <c r="U281" s="339">
        <f t="shared" si="240"/>
        <v>11</v>
      </c>
      <c r="V281" s="341"/>
      <c r="W281" s="345">
        <f t="shared" si="241"/>
        <v>11</v>
      </c>
      <c r="X281" s="341"/>
      <c r="Y281" s="345">
        <f t="shared" si="242"/>
        <v>11</v>
      </c>
      <c r="Z281" s="341"/>
      <c r="AA281" s="345">
        <f t="shared" si="243"/>
        <v>11</v>
      </c>
      <c r="AB281" s="341"/>
      <c r="AC281" s="345">
        <f t="shared" si="244"/>
        <v>11</v>
      </c>
      <c r="AD281" s="341"/>
      <c r="AE281" s="345">
        <f t="shared" si="245"/>
        <v>11</v>
      </c>
      <c r="AF281" s="341"/>
      <c r="AG281" s="345">
        <f t="shared" si="245"/>
        <v>11</v>
      </c>
      <c r="AH281" s="341"/>
      <c r="AI281" s="345">
        <f t="shared" si="245"/>
        <v>11</v>
      </c>
      <c r="AJ281" s="341"/>
      <c r="AK281" s="345">
        <f t="shared" si="245"/>
        <v>11</v>
      </c>
      <c r="AL281" s="341"/>
      <c r="AM281" s="345">
        <f t="shared" si="246"/>
        <v>11</v>
      </c>
      <c r="AN281" s="341"/>
      <c r="AO281" s="345">
        <f t="shared" si="247"/>
        <v>11</v>
      </c>
      <c r="AP281" s="473">
        <v>11</v>
      </c>
      <c r="AQ281" s="345" t="e">
        <f t="shared" si="257"/>
        <v>#DIV/0!</v>
      </c>
      <c r="AR281" s="345">
        <f t="shared" si="248"/>
        <v>1</v>
      </c>
      <c r="AS281" s="345" t="e">
        <f t="shared" si="258"/>
        <v>#DIV/0!</v>
      </c>
      <c r="AT281" s="345">
        <f t="shared" si="248"/>
        <v>0</v>
      </c>
      <c r="AU281" s="345" t="e">
        <f t="shared" si="259"/>
        <v>#DIV/0!</v>
      </c>
      <c r="AV281" s="345">
        <f t="shared" si="248"/>
        <v>0</v>
      </c>
      <c r="AW281" s="345" t="e">
        <f t="shared" si="260"/>
        <v>#DIV/0!</v>
      </c>
      <c r="AX281" s="345">
        <f t="shared" si="248"/>
        <v>0</v>
      </c>
      <c r="AY281" s="345" t="e">
        <f t="shared" si="261"/>
        <v>#DIV/0!</v>
      </c>
      <c r="AZ281" s="345">
        <f t="shared" si="249"/>
        <v>0</v>
      </c>
      <c r="BA281" s="345" t="e">
        <f t="shared" si="262"/>
        <v>#DIV/0!</v>
      </c>
      <c r="BB281" s="345">
        <f t="shared" si="250"/>
        <v>0</v>
      </c>
      <c r="BC281" s="345" t="e">
        <f t="shared" si="263"/>
        <v>#DIV/0!</v>
      </c>
      <c r="BD281" s="345">
        <f t="shared" si="251"/>
        <v>0</v>
      </c>
      <c r="BE281" s="345" t="e">
        <f t="shared" si="264"/>
        <v>#DIV/0!</v>
      </c>
      <c r="BF281" s="345">
        <f t="shared" si="252"/>
        <v>0</v>
      </c>
      <c r="BG281" s="345" t="e">
        <f t="shared" si="265"/>
        <v>#DIV/0!</v>
      </c>
      <c r="BH281" s="345">
        <f t="shared" si="253"/>
        <v>0</v>
      </c>
      <c r="BI281" s="345" t="e">
        <f t="shared" si="266"/>
        <v>#DIV/0!</v>
      </c>
      <c r="BJ281" s="345">
        <f t="shared" si="254"/>
        <v>0</v>
      </c>
      <c r="BK281" s="345" t="e">
        <f t="shared" si="267"/>
        <v>#DIV/0!</v>
      </c>
      <c r="BL281" s="345">
        <f t="shared" si="255"/>
        <v>0</v>
      </c>
      <c r="BM281" s="345" t="e">
        <f t="shared" si="268"/>
        <v>#DIV/0!</v>
      </c>
      <c r="BN281" s="345">
        <f t="shared" si="256"/>
        <v>0</v>
      </c>
      <c r="BO281" s="467"/>
    </row>
    <row r="282" spans="1:67">
      <c r="A282" s="471"/>
      <c r="B282" s="410" t="s">
        <v>701</v>
      </c>
      <c r="C282" s="353" t="s">
        <v>72</v>
      </c>
      <c r="D282" s="379"/>
      <c r="E282" s="467"/>
      <c r="F282" s="467"/>
      <c r="G282" s="379"/>
      <c r="H282" s="379"/>
      <c r="I282" s="379"/>
      <c r="J282" s="379"/>
      <c r="K282" s="379"/>
      <c r="L282" s="379"/>
      <c r="M282" s="379"/>
      <c r="N282" s="379"/>
      <c r="O282" s="379"/>
      <c r="P282" s="379"/>
      <c r="Q282" s="468">
        <v>4</v>
      </c>
      <c r="R282" s="468">
        <v>4</v>
      </c>
      <c r="S282" s="339">
        <v>4</v>
      </c>
      <c r="T282" s="468"/>
      <c r="U282" s="339">
        <f t="shared" si="240"/>
        <v>4</v>
      </c>
      <c r="V282" s="341"/>
      <c r="W282" s="345">
        <f t="shared" si="241"/>
        <v>4</v>
      </c>
      <c r="X282" s="341"/>
      <c r="Y282" s="345">
        <f t="shared" si="242"/>
        <v>4</v>
      </c>
      <c r="Z282" s="341"/>
      <c r="AA282" s="345">
        <f t="shared" si="243"/>
        <v>4</v>
      </c>
      <c r="AB282" s="341"/>
      <c r="AC282" s="345">
        <f t="shared" si="244"/>
        <v>4</v>
      </c>
      <c r="AD282" s="341"/>
      <c r="AE282" s="345">
        <f t="shared" si="245"/>
        <v>4</v>
      </c>
      <c r="AF282" s="341"/>
      <c r="AG282" s="345">
        <f t="shared" si="245"/>
        <v>4</v>
      </c>
      <c r="AH282" s="341"/>
      <c r="AI282" s="345">
        <f t="shared" si="245"/>
        <v>4</v>
      </c>
      <c r="AJ282" s="341"/>
      <c r="AK282" s="345">
        <f t="shared" si="245"/>
        <v>4</v>
      </c>
      <c r="AL282" s="341"/>
      <c r="AM282" s="345">
        <f t="shared" si="246"/>
        <v>4</v>
      </c>
      <c r="AN282" s="341"/>
      <c r="AO282" s="345">
        <f t="shared" si="247"/>
        <v>4</v>
      </c>
      <c r="AP282" s="473">
        <v>4</v>
      </c>
      <c r="AQ282" s="345" t="e">
        <f t="shared" si="257"/>
        <v>#DIV/0!</v>
      </c>
      <c r="AR282" s="345">
        <f t="shared" si="248"/>
        <v>1</v>
      </c>
      <c r="AS282" s="345" t="e">
        <f t="shared" si="258"/>
        <v>#DIV/0!</v>
      </c>
      <c r="AT282" s="345">
        <f t="shared" si="248"/>
        <v>0</v>
      </c>
      <c r="AU282" s="345" t="e">
        <f t="shared" si="259"/>
        <v>#DIV/0!</v>
      </c>
      <c r="AV282" s="345">
        <f t="shared" si="248"/>
        <v>0</v>
      </c>
      <c r="AW282" s="345" t="e">
        <f t="shared" si="260"/>
        <v>#DIV/0!</v>
      </c>
      <c r="AX282" s="345">
        <f t="shared" si="248"/>
        <v>0</v>
      </c>
      <c r="AY282" s="345" t="e">
        <f t="shared" si="261"/>
        <v>#DIV/0!</v>
      </c>
      <c r="AZ282" s="345">
        <f t="shared" si="249"/>
        <v>0</v>
      </c>
      <c r="BA282" s="345" t="e">
        <f t="shared" si="262"/>
        <v>#DIV/0!</v>
      </c>
      <c r="BB282" s="345">
        <f t="shared" si="250"/>
        <v>0</v>
      </c>
      <c r="BC282" s="345" t="e">
        <f t="shared" si="263"/>
        <v>#DIV/0!</v>
      </c>
      <c r="BD282" s="345">
        <f t="shared" si="251"/>
        <v>0</v>
      </c>
      <c r="BE282" s="345" t="e">
        <f t="shared" si="264"/>
        <v>#DIV/0!</v>
      </c>
      <c r="BF282" s="345">
        <f t="shared" si="252"/>
        <v>0</v>
      </c>
      <c r="BG282" s="345" t="e">
        <f t="shared" si="265"/>
        <v>#DIV/0!</v>
      </c>
      <c r="BH282" s="345">
        <f t="shared" si="253"/>
        <v>0</v>
      </c>
      <c r="BI282" s="345" t="e">
        <f t="shared" si="266"/>
        <v>#DIV/0!</v>
      </c>
      <c r="BJ282" s="345">
        <f t="shared" si="254"/>
        <v>0</v>
      </c>
      <c r="BK282" s="345" t="e">
        <f t="shared" si="267"/>
        <v>#DIV/0!</v>
      </c>
      <c r="BL282" s="345">
        <f t="shared" si="255"/>
        <v>0</v>
      </c>
      <c r="BM282" s="345" t="e">
        <f t="shared" si="268"/>
        <v>#DIV/0!</v>
      </c>
      <c r="BN282" s="345">
        <f t="shared" si="256"/>
        <v>0</v>
      </c>
      <c r="BO282" s="467"/>
    </row>
    <row r="283" spans="1:67">
      <c r="A283" s="471"/>
      <c r="B283" s="181" t="s">
        <v>960</v>
      </c>
      <c r="C283" s="471" t="s">
        <v>330</v>
      </c>
      <c r="D283" s="379"/>
      <c r="E283" s="467"/>
      <c r="F283" s="467"/>
      <c r="G283" s="379"/>
      <c r="H283" s="379"/>
      <c r="I283" s="379"/>
      <c r="J283" s="379"/>
      <c r="K283" s="379"/>
      <c r="L283" s="379"/>
      <c r="M283" s="379"/>
      <c r="N283" s="379"/>
      <c r="O283" s="379"/>
      <c r="P283" s="379"/>
      <c r="Q283" s="468"/>
      <c r="R283" s="468"/>
      <c r="S283" s="339"/>
      <c r="T283" s="468"/>
      <c r="U283" s="339">
        <f t="shared" si="240"/>
        <v>0</v>
      </c>
      <c r="V283" s="341"/>
      <c r="W283" s="345">
        <f t="shared" si="241"/>
        <v>0</v>
      </c>
      <c r="X283" s="341"/>
      <c r="Y283" s="345">
        <f t="shared" si="242"/>
        <v>0</v>
      </c>
      <c r="Z283" s="341"/>
      <c r="AA283" s="345">
        <f t="shared" si="243"/>
        <v>0</v>
      </c>
      <c r="AB283" s="341"/>
      <c r="AC283" s="345">
        <f t="shared" si="244"/>
        <v>0</v>
      </c>
      <c r="AD283" s="341"/>
      <c r="AE283" s="345">
        <f t="shared" si="245"/>
        <v>0</v>
      </c>
      <c r="AF283" s="341"/>
      <c r="AG283" s="345">
        <f t="shared" si="245"/>
        <v>0</v>
      </c>
      <c r="AH283" s="341"/>
      <c r="AI283" s="345">
        <f t="shared" si="245"/>
        <v>0</v>
      </c>
      <c r="AJ283" s="341"/>
      <c r="AK283" s="345">
        <f t="shared" si="245"/>
        <v>0</v>
      </c>
      <c r="AL283" s="341"/>
      <c r="AM283" s="345">
        <f t="shared" si="246"/>
        <v>0</v>
      </c>
      <c r="AN283" s="341"/>
      <c r="AO283" s="345">
        <f t="shared" si="247"/>
        <v>0</v>
      </c>
      <c r="AP283" s="467"/>
      <c r="AQ283" s="345" t="e">
        <f t="shared" si="257"/>
        <v>#DIV/0!</v>
      </c>
      <c r="AR283" s="345" t="e">
        <f t="shared" si="248"/>
        <v>#DIV/0!</v>
      </c>
      <c r="AS283" s="345" t="e">
        <f t="shared" si="258"/>
        <v>#DIV/0!</v>
      </c>
      <c r="AT283" s="345" t="e">
        <f t="shared" si="248"/>
        <v>#DIV/0!</v>
      </c>
      <c r="AU283" s="345" t="e">
        <f t="shared" si="259"/>
        <v>#DIV/0!</v>
      </c>
      <c r="AV283" s="345" t="e">
        <f t="shared" si="248"/>
        <v>#DIV/0!</v>
      </c>
      <c r="AW283" s="345" t="e">
        <f t="shared" si="260"/>
        <v>#DIV/0!</v>
      </c>
      <c r="AX283" s="345" t="e">
        <f t="shared" si="248"/>
        <v>#DIV/0!</v>
      </c>
      <c r="AY283" s="345" t="e">
        <f t="shared" si="261"/>
        <v>#DIV/0!</v>
      </c>
      <c r="AZ283" s="345" t="e">
        <f t="shared" si="249"/>
        <v>#DIV/0!</v>
      </c>
      <c r="BA283" s="345" t="e">
        <f t="shared" si="262"/>
        <v>#DIV/0!</v>
      </c>
      <c r="BB283" s="345" t="e">
        <f t="shared" si="250"/>
        <v>#DIV/0!</v>
      </c>
      <c r="BC283" s="345" t="e">
        <f t="shared" si="263"/>
        <v>#DIV/0!</v>
      </c>
      <c r="BD283" s="345" t="e">
        <f t="shared" si="251"/>
        <v>#DIV/0!</v>
      </c>
      <c r="BE283" s="345" t="e">
        <f t="shared" si="264"/>
        <v>#DIV/0!</v>
      </c>
      <c r="BF283" s="345" t="e">
        <f t="shared" si="252"/>
        <v>#DIV/0!</v>
      </c>
      <c r="BG283" s="345" t="e">
        <f t="shared" si="265"/>
        <v>#DIV/0!</v>
      </c>
      <c r="BH283" s="345" t="e">
        <f t="shared" si="253"/>
        <v>#DIV/0!</v>
      </c>
      <c r="BI283" s="345" t="e">
        <f t="shared" si="266"/>
        <v>#DIV/0!</v>
      </c>
      <c r="BJ283" s="345" t="e">
        <f t="shared" si="254"/>
        <v>#DIV/0!</v>
      </c>
      <c r="BK283" s="345" t="e">
        <f t="shared" si="267"/>
        <v>#DIV/0!</v>
      </c>
      <c r="BL283" s="345" t="e">
        <f t="shared" si="255"/>
        <v>#DIV/0!</v>
      </c>
      <c r="BM283" s="345" t="e">
        <f t="shared" si="268"/>
        <v>#DIV/0!</v>
      </c>
      <c r="BN283" s="345" t="e">
        <f t="shared" si="256"/>
        <v>#DIV/0!</v>
      </c>
      <c r="BO283" s="467"/>
    </row>
    <row r="284" spans="1:67">
      <c r="A284" s="471"/>
      <c r="B284" s="475" t="s">
        <v>702</v>
      </c>
      <c r="C284" s="471" t="s">
        <v>72</v>
      </c>
      <c r="D284" s="379"/>
      <c r="E284" s="467"/>
      <c r="F284" s="467"/>
      <c r="G284" s="379"/>
      <c r="H284" s="379"/>
      <c r="I284" s="379"/>
      <c r="J284" s="379"/>
      <c r="K284" s="379"/>
      <c r="L284" s="379"/>
      <c r="M284" s="379"/>
      <c r="N284" s="379"/>
      <c r="O284" s="379"/>
      <c r="P284" s="379"/>
      <c r="Q284" s="468">
        <v>11</v>
      </c>
      <c r="R284" s="468">
        <v>11</v>
      </c>
      <c r="S284" s="339">
        <v>11</v>
      </c>
      <c r="T284" s="468"/>
      <c r="U284" s="339">
        <f t="shared" si="240"/>
        <v>11</v>
      </c>
      <c r="V284" s="341"/>
      <c r="W284" s="345">
        <f t="shared" si="241"/>
        <v>11</v>
      </c>
      <c r="X284" s="341"/>
      <c r="Y284" s="345">
        <f t="shared" si="242"/>
        <v>11</v>
      </c>
      <c r="Z284" s="341"/>
      <c r="AA284" s="345">
        <f t="shared" si="243"/>
        <v>11</v>
      </c>
      <c r="AB284" s="341"/>
      <c r="AC284" s="345">
        <f t="shared" si="244"/>
        <v>11</v>
      </c>
      <c r="AD284" s="341"/>
      <c r="AE284" s="345">
        <f t="shared" si="245"/>
        <v>11</v>
      </c>
      <c r="AF284" s="341"/>
      <c r="AG284" s="345">
        <f t="shared" si="245"/>
        <v>11</v>
      </c>
      <c r="AH284" s="341"/>
      <c r="AI284" s="345">
        <f t="shared" si="245"/>
        <v>11</v>
      </c>
      <c r="AJ284" s="341"/>
      <c r="AK284" s="345">
        <f t="shared" si="245"/>
        <v>11</v>
      </c>
      <c r="AL284" s="341"/>
      <c r="AM284" s="345">
        <f t="shared" si="246"/>
        <v>11</v>
      </c>
      <c r="AN284" s="341"/>
      <c r="AO284" s="345">
        <f t="shared" si="247"/>
        <v>11</v>
      </c>
      <c r="AP284" s="473">
        <v>11</v>
      </c>
      <c r="AQ284" s="345" t="e">
        <f t="shared" si="257"/>
        <v>#DIV/0!</v>
      </c>
      <c r="AR284" s="345">
        <f t="shared" si="248"/>
        <v>1</v>
      </c>
      <c r="AS284" s="345" t="e">
        <f t="shared" si="258"/>
        <v>#DIV/0!</v>
      </c>
      <c r="AT284" s="345">
        <f t="shared" si="248"/>
        <v>0</v>
      </c>
      <c r="AU284" s="345" t="e">
        <f t="shared" si="259"/>
        <v>#DIV/0!</v>
      </c>
      <c r="AV284" s="345">
        <f t="shared" si="248"/>
        <v>0</v>
      </c>
      <c r="AW284" s="345" t="e">
        <f t="shared" si="260"/>
        <v>#DIV/0!</v>
      </c>
      <c r="AX284" s="345">
        <f t="shared" si="248"/>
        <v>0</v>
      </c>
      <c r="AY284" s="345" t="e">
        <f t="shared" si="261"/>
        <v>#DIV/0!</v>
      </c>
      <c r="AZ284" s="345">
        <f t="shared" si="249"/>
        <v>0</v>
      </c>
      <c r="BA284" s="345" t="e">
        <f t="shared" si="262"/>
        <v>#DIV/0!</v>
      </c>
      <c r="BB284" s="345">
        <f t="shared" si="250"/>
        <v>0</v>
      </c>
      <c r="BC284" s="345" t="e">
        <f t="shared" si="263"/>
        <v>#DIV/0!</v>
      </c>
      <c r="BD284" s="345">
        <f t="shared" si="251"/>
        <v>0</v>
      </c>
      <c r="BE284" s="345" t="e">
        <f t="shared" si="264"/>
        <v>#DIV/0!</v>
      </c>
      <c r="BF284" s="345">
        <f t="shared" si="252"/>
        <v>0</v>
      </c>
      <c r="BG284" s="345" t="e">
        <f t="shared" si="265"/>
        <v>#DIV/0!</v>
      </c>
      <c r="BH284" s="345">
        <f t="shared" si="253"/>
        <v>0</v>
      </c>
      <c r="BI284" s="345" t="e">
        <f t="shared" si="266"/>
        <v>#DIV/0!</v>
      </c>
      <c r="BJ284" s="345">
        <f t="shared" si="254"/>
        <v>0</v>
      </c>
      <c r="BK284" s="345" t="e">
        <f t="shared" si="267"/>
        <v>#DIV/0!</v>
      </c>
      <c r="BL284" s="345">
        <f t="shared" si="255"/>
        <v>0</v>
      </c>
      <c r="BM284" s="345" t="e">
        <f t="shared" si="268"/>
        <v>#DIV/0!</v>
      </c>
      <c r="BN284" s="345">
        <f t="shared" si="256"/>
        <v>0</v>
      </c>
      <c r="BO284" s="467"/>
    </row>
    <row r="285" spans="1:67">
      <c r="A285" s="471"/>
      <c r="B285" s="475" t="s">
        <v>703</v>
      </c>
      <c r="C285" s="471" t="s">
        <v>24</v>
      </c>
      <c r="D285" s="379"/>
      <c r="E285" s="467"/>
      <c r="F285" s="467"/>
      <c r="G285" s="379"/>
      <c r="H285" s="379"/>
      <c r="I285" s="379"/>
      <c r="J285" s="379"/>
      <c r="K285" s="379"/>
      <c r="L285" s="379"/>
      <c r="M285" s="379"/>
      <c r="N285" s="379"/>
      <c r="O285" s="379"/>
      <c r="P285" s="379"/>
      <c r="Q285" s="468">
        <v>100</v>
      </c>
      <c r="R285" s="468">
        <v>100</v>
      </c>
      <c r="S285" s="339">
        <v>100</v>
      </c>
      <c r="T285" s="468"/>
      <c r="U285" s="339">
        <f t="shared" si="240"/>
        <v>100</v>
      </c>
      <c r="V285" s="341"/>
      <c r="W285" s="345">
        <f t="shared" si="241"/>
        <v>100</v>
      </c>
      <c r="X285" s="341"/>
      <c r="Y285" s="345">
        <f t="shared" si="242"/>
        <v>100</v>
      </c>
      <c r="Z285" s="341"/>
      <c r="AA285" s="345">
        <f t="shared" si="243"/>
        <v>100</v>
      </c>
      <c r="AB285" s="341"/>
      <c r="AC285" s="345">
        <f t="shared" si="244"/>
        <v>100</v>
      </c>
      <c r="AD285" s="341"/>
      <c r="AE285" s="345">
        <f t="shared" si="245"/>
        <v>100</v>
      </c>
      <c r="AF285" s="341"/>
      <c r="AG285" s="345">
        <f t="shared" si="245"/>
        <v>100</v>
      </c>
      <c r="AH285" s="341"/>
      <c r="AI285" s="345">
        <f t="shared" si="245"/>
        <v>100</v>
      </c>
      <c r="AJ285" s="341"/>
      <c r="AK285" s="345">
        <f t="shared" si="245"/>
        <v>100</v>
      </c>
      <c r="AL285" s="341"/>
      <c r="AM285" s="345">
        <f t="shared" si="246"/>
        <v>100</v>
      </c>
      <c r="AN285" s="341"/>
      <c r="AO285" s="345">
        <f t="shared" si="247"/>
        <v>100</v>
      </c>
      <c r="AP285" s="473">
        <v>100</v>
      </c>
      <c r="AQ285" s="345" t="e">
        <f t="shared" si="257"/>
        <v>#DIV/0!</v>
      </c>
      <c r="AR285" s="345">
        <f t="shared" si="248"/>
        <v>1</v>
      </c>
      <c r="AS285" s="345" t="e">
        <f t="shared" si="258"/>
        <v>#DIV/0!</v>
      </c>
      <c r="AT285" s="345">
        <f t="shared" si="248"/>
        <v>0</v>
      </c>
      <c r="AU285" s="345" t="e">
        <f t="shared" si="259"/>
        <v>#DIV/0!</v>
      </c>
      <c r="AV285" s="345">
        <f t="shared" si="248"/>
        <v>0</v>
      </c>
      <c r="AW285" s="345" t="e">
        <f t="shared" si="260"/>
        <v>#DIV/0!</v>
      </c>
      <c r="AX285" s="345">
        <f t="shared" si="248"/>
        <v>0</v>
      </c>
      <c r="AY285" s="345" t="e">
        <f t="shared" si="261"/>
        <v>#DIV/0!</v>
      </c>
      <c r="AZ285" s="345">
        <f t="shared" si="249"/>
        <v>0</v>
      </c>
      <c r="BA285" s="345" t="e">
        <f t="shared" si="262"/>
        <v>#DIV/0!</v>
      </c>
      <c r="BB285" s="345">
        <f t="shared" si="250"/>
        <v>0</v>
      </c>
      <c r="BC285" s="345" t="e">
        <f t="shared" si="263"/>
        <v>#DIV/0!</v>
      </c>
      <c r="BD285" s="345">
        <f t="shared" si="251"/>
        <v>0</v>
      </c>
      <c r="BE285" s="345" t="e">
        <f t="shared" si="264"/>
        <v>#DIV/0!</v>
      </c>
      <c r="BF285" s="345">
        <f t="shared" si="252"/>
        <v>0</v>
      </c>
      <c r="BG285" s="345" t="e">
        <f t="shared" si="265"/>
        <v>#DIV/0!</v>
      </c>
      <c r="BH285" s="345">
        <f t="shared" si="253"/>
        <v>0</v>
      </c>
      <c r="BI285" s="345" t="e">
        <f t="shared" si="266"/>
        <v>#DIV/0!</v>
      </c>
      <c r="BJ285" s="345">
        <f t="shared" si="254"/>
        <v>0</v>
      </c>
      <c r="BK285" s="345" t="e">
        <f t="shared" si="267"/>
        <v>#DIV/0!</v>
      </c>
      <c r="BL285" s="345">
        <f t="shared" si="255"/>
        <v>0</v>
      </c>
      <c r="BM285" s="345" t="e">
        <f t="shared" si="268"/>
        <v>#DIV/0!</v>
      </c>
      <c r="BN285" s="345">
        <f t="shared" si="256"/>
        <v>0</v>
      </c>
      <c r="BO285" s="467"/>
    </row>
    <row r="286" spans="1:67" ht="37.5">
      <c r="A286" s="471"/>
      <c r="B286" s="475" t="s">
        <v>704</v>
      </c>
      <c r="C286" s="471" t="s">
        <v>72</v>
      </c>
      <c r="D286" s="379"/>
      <c r="E286" s="467"/>
      <c r="F286" s="467"/>
      <c r="G286" s="379"/>
      <c r="H286" s="379"/>
      <c r="I286" s="379"/>
      <c r="J286" s="379"/>
      <c r="K286" s="379"/>
      <c r="L286" s="379"/>
      <c r="M286" s="379"/>
      <c r="N286" s="379"/>
      <c r="O286" s="379"/>
      <c r="P286" s="379"/>
      <c r="Q286" s="468">
        <v>11</v>
      </c>
      <c r="R286" s="468">
        <v>11</v>
      </c>
      <c r="S286" s="339">
        <v>11</v>
      </c>
      <c r="T286" s="468"/>
      <c r="U286" s="339">
        <f t="shared" si="240"/>
        <v>11</v>
      </c>
      <c r="V286" s="341"/>
      <c r="W286" s="345">
        <f t="shared" si="241"/>
        <v>11</v>
      </c>
      <c r="X286" s="341"/>
      <c r="Y286" s="345">
        <f t="shared" si="242"/>
        <v>11</v>
      </c>
      <c r="Z286" s="341"/>
      <c r="AA286" s="345">
        <f t="shared" si="243"/>
        <v>11</v>
      </c>
      <c r="AB286" s="341"/>
      <c r="AC286" s="345">
        <f t="shared" si="244"/>
        <v>11</v>
      </c>
      <c r="AD286" s="341"/>
      <c r="AE286" s="345">
        <f t="shared" si="245"/>
        <v>11</v>
      </c>
      <c r="AF286" s="341"/>
      <c r="AG286" s="345">
        <f t="shared" si="245"/>
        <v>11</v>
      </c>
      <c r="AH286" s="341"/>
      <c r="AI286" s="345">
        <f t="shared" si="245"/>
        <v>11</v>
      </c>
      <c r="AJ286" s="341"/>
      <c r="AK286" s="345">
        <f t="shared" si="245"/>
        <v>11</v>
      </c>
      <c r="AL286" s="341"/>
      <c r="AM286" s="345">
        <f t="shared" si="246"/>
        <v>11</v>
      </c>
      <c r="AN286" s="341"/>
      <c r="AO286" s="345">
        <f t="shared" si="247"/>
        <v>11</v>
      </c>
      <c r="AP286" s="473">
        <v>11</v>
      </c>
      <c r="AQ286" s="345" t="e">
        <f t="shared" si="257"/>
        <v>#DIV/0!</v>
      </c>
      <c r="AR286" s="345">
        <f t="shared" si="248"/>
        <v>1</v>
      </c>
      <c r="AS286" s="345" t="e">
        <f t="shared" si="258"/>
        <v>#DIV/0!</v>
      </c>
      <c r="AT286" s="345">
        <f t="shared" si="248"/>
        <v>0</v>
      </c>
      <c r="AU286" s="345" t="e">
        <f t="shared" si="259"/>
        <v>#DIV/0!</v>
      </c>
      <c r="AV286" s="345">
        <f t="shared" si="248"/>
        <v>0</v>
      </c>
      <c r="AW286" s="345" t="e">
        <f t="shared" si="260"/>
        <v>#DIV/0!</v>
      </c>
      <c r="AX286" s="345">
        <f t="shared" si="248"/>
        <v>0</v>
      </c>
      <c r="AY286" s="345" t="e">
        <f t="shared" si="261"/>
        <v>#DIV/0!</v>
      </c>
      <c r="AZ286" s="345">
        <f t="shared" si="249"/>
        <v>0</v>
      </c>
      <c r="BA286" s="345" t="e">
        <f t="shared" si="262"/>
        <v>#DIV/0!</v>
      </c>
      <c r="BB286" s="345">
        <f t="shared" si="250"/>
        <v>0</v>
      </c>
      <c r="BC286" s="345" t="e">
        <f t="shared" si="263"/>
        <v>#DIV/0!</v>
      </c>
      <c r="BD286" s="345">
        <f t="shared" si="251"/>
        <v>0</v>
      </c>
      <c r="BE286" s="345" t="e">
        <f t="shared" si="264"/>
        <v>#DIV/0!</v>
      </c>
      <c r="BF286" s="345">
        <f t="shared" si="252"/>
        <v>0</v>
      </c>
      <c r="BG286" s="345" t="e">
        <f t="shared" si="265"/>
        <v>#DIV/0!</v>
      </c>
      <c r="BH286" s="345">
        <f t="shared" si="253"/>
        <v>0</v>
      </c>
      <c r="BI286" s="345" t="e">
        <f t="shared" si="266"/>
        <v>#DIV/0!</v>
      </c>
      <c r="BJ286" s="345">
        <f t="shared" si="254"/>
        <v>0</v>
      </c>
      <c r="BK286" s="345" t="e">
        <f t="shared" si="267"/>
        <v>#DIV/0!</v>
      </c>
      <c r="BL286" s="345">
        <f t="shared" si="255"/>
        <v>0</v>
      </c>
      <c r="BM286" s="345" t="e">
        <f t="shared" si="268"/>
        <v>#DIV/0!</v>
      </c>
      <c r="BN286" s="345">
        <f t="shared" si="256"/>
        <v>0</v>
      </c>
      <c r="BO286" s="467"/>
    </row>
    <row r="287" spans="1:67">
      <c r="A287" s="471"/>
      <c r="B287" s="475" t="s">
        <v>705</v>
      </c>
      <c r="C287" s="471" t="s">
        <v>24</v>
      </c>
      <c r="D287" s="379"/>
      <c r="E287" s="467"/>
      <c r="F287" s="467"/>
      <c r="G287" s="379"/>
      <c r="H287" s="379"/>
      <c r="I287" s="379"/>
      <c r="J287" s="379"/>
      <c r="K287" s="379"/>
      <c r="L287" s="379"/>
      <c r="M287" s="379"/>
      <c r="N287" s="379"/>
      <c r="O287" s="379"/>
      <c r="P287" s="379"/>
      <c r="Q287" s="468">
        <v>100</v>
      </c>
      <c r="R287" s="468">
        <v>100</v>
      </c>
      <c r="S287" s="339">
        <v>100</v>
      </c>
      <c r="T287" s="468"/>
      <c r="U287" s="339">
        <f t="shared" si="240"/>
        <v>100</v>
      </c>
      <c r="V287" s="341"/>
      <c r="W287" s="345">
        <f t="shared" si="241"/>
        <v>100</v>
      </c>
      <c r="X287" s="341"/>
      <c r="Y287" s="345">
        <f t="shared" si="242"/>
        <v>100</v>
      </c>
      <c r="Z287" s="341"/>
      <c r="AA287" s="345">
        <f t="shared" si="243"/>
        <v>100</v>
      </c>
      <c r="AB287" s="341"/>
      <c r="AC287" s="345">
        <f t="shared" si="244"/>
        <v>100</v>
      </c>
      <c r="AD287" s="341"/>
      <c r="AE287" s="345">
        <f t="shared" si="245"/>
        <v>100</v>
      </c>
      <c r="AF287" s="341"/>
      <c r="AG287" s="345">
        <f t="shared" si="245"/>
        <v>100</v>
      </c>
      <c r="AH287" s="341"/>
      <c r="AI287" s="345">
        <f t="shared" si="245"/>
        <v>100</v>
      </c>
      <c r="AJ287" s="341"/>
      <c r="AK287" s="345">
        <f t="shared" si="245"/>
        <v>100</v>
      </c>
      <c r="AL287" s="341"/>
      <c r="AM287" s="345">
        <f t="shared" si="246"/>
        <v>100</v>
      </c>
      <c r="AN287" s="341"/>
      <c r="AO287" s="345">
        <f t="shared" si="247"/>
        <v>100</v>
      </c>
      <c r="AP287" s="473">
        <v>100</v>
      </c>
      <c r="AQ287" s="345" t="e">
        <f t="shared" si="257"/>
        <v>#DIV/0!</v>
      </c>
      <c r="AR287" s="345">
        <f t="shared" ref="AR287:AR328" si="269">IF(LEN($C287)=0," ",R287/$Q288)</f>
        <v>1.0204081632653061</v>
      </c>
      <c r="AS287" s="345" t="e">
        <f t="shared" si="258"/>
        <v>#DIV/0!</v>
      </c>
      <c r="AT287" s="345">
        <f t="shared" ref="AT287:AT328" si="270">IF(LEN($C287)=0," ",T287/$Q288)</f>
        <v>0</v>
      </c>
      <c r="AU287" s="345" t="e">
        <f t="shared" si="259"/>
        <v>#DIV/0!</v>
      </c>
      <c r="AV287" s="345">
        <f t="shared" ref="AV287:AV328" si="271">IF(LEN($C287)=0," ",V287/$Q288)</f>
        <v>0</v>
      </c>
      <c r="AW287" s="345" t="e">
        <f t="shared" si="260"/>
        <v>#DIV/0!</v>
      </c>
      <c r="AX287" s="345">
        <f t="shared" ref="AX287:AX328" si="272">IF(LEN($C287)=0," ",X287/$Q288)</f>
        <v>0</v>
      </c>
      <c r="AY287" s="345" t="e">
        <f t="shared" si="261"/>
        <v>#DIV/0!</v>
      </c>
      <c r="AZ287" s="345">
        <f t="shared" ref="AZ287:AZ328" si="273">IF(LEN($C287)=0," ",Z287/$Q288)</f>
        <v>0</v>
      </c>
      <c r="BA287" s="345" t="e">
        <f t="shared" si="262"/>
        <v>#DIV/0!</v>
      </c>
      <c r="BB287" s="345">
        <f t="shared" ref="BB287:BB328" si="274">IF(LEN($C287)=0," ",AB287/$Q288)</f>
        <v>0</v>
      </c>
      <c r="BC287" s="345" t="e">
        <f t="shared" si="263"/>
        <v>#DIV/0!</v>
      </c>
      <c r="BD287" s="345">
        <f t="shared" ref="BD287:BD328" si="275">IF(LEN($C287)=0," ",AD287/$Q288)</f>
        <v>0</v>
      </c>
      <c r="BE287" s="345" t="e">
        <f t="shared" si="264"/>
        <v>#DIV/0!</v>
      </c>
      <c r="BF287" s="345">
        <f t="shared" ref="BF287:BF328" si="276">IF(LEN($C287)=0," ",AF287/$Q288)</f>
        <v>0</v>
      </c>
      <c r="BG287" s="345" t="e">
        <f t="shared" si="265"/>
        <v>#DIV/0!</v>
      </c>
      <c r="BH287" s="345">
        <f t="shared" ref="BH287:BH328" si="277">IF(LEN($C287)=0," ",AH287/$Q288)</f>
        <v>0</v>
      </c>
      <c r="BI287" s="345" t="e">
        <f t="shared" si="266"/>
        <v>#DIV/0!</v>
      </c>
      <c r="BJ287" s="345">
        <f t="shared" ref="BJ287:BJ328" si="278">IF(LEN($C287)=0," ",AJ287/$Q288)</f>
        <v>0</v>
      </c>
      <c r="BK287" s="345" t="e">
        <f t="shared" si="267"/>
        <v>#DIV/0!</v>
      </c>
      <c r="BL287" s="345">
        <f t="shared" ref="BL287:BL328" si="279">IF(LEN($C287)=0," ",AL287/$Q288)</f>
        <v>0</v>
      </c>
      <c r="BM287" s="345" t="e">
        <f t="shared" si="268"/>
        <v>#DIV/0!</v>
      </c>
      <c r="BN287" s="345">
        <f t="shared" ref="BN287:BN328" si="280">IF(LEN($C287)=0," ",AN287/$Q288)</f>
        <v>0</v>
      </c>
      <c r="BO287" s="467"/>
    </row>
    <row r="288" spans="1:67">
      <c r="A288" s="471"/>
      <c r="B288" s="475" t="s">
        <v>961</v>
      </c>
      <c r="C288" s="471" t="s">
        <v>24</v>
      </c>
      <c r="D288" s="379"/>
      <c r="E288" s="467"/>
      <c r="F288" s="467"/>
      <c r="G288" s="379"/>
      <c r="H288" s="379"/>
      <c r="I288" s="379"/>
      <c r="J288" s="379"/>
      <c r="K288" s="379"/>
      <c r="L288" s="379"/>
      <c r="M288" s="379"/>
      <c r="N288" s="379"/>
      <c r="O288" s="379"/>
      <c r="P288" s="379"/>
      <c r="Q288" s="341">
        <v>98</v>
      </c>
      <c r="R288" s="468"/>
      <c r="S288" s="339"/>
      <c r="T288" s="468"/>
      <c r="U288" s="339">
        <f t="shared" si="240"/>
        <v>0</v>
      </c>
      <c r="V288" s="341"/>
      <c r="W288" s="345">
        <f t="shared" si="241"/>
        <v>0</v>
      </c>
      <c r="X288" s="341"/>
      <c r="Y288" s="345">
        <f t="shared" si="242"/>
        <v>0</v>
      </c>
      <c r="Z288" s="341"/>
      <c r="AA288" s="345">
        <f t="shared" si="243"/>
        <v>0</v>
      </c>
      <c r="AB288" s="341"/>
      <c r="AC288" s="345">
        <f t="shared" si="244"/>
        <v>0</v>
      </c>
      <c r="AD288" s="341"/>
      <c r="AE288" s="345">
        <f t="shared" si="245"/>
        <v>0</v>
      </c>
      <c r="AF288" s="341"/>
      <c r="AG288" s="345">
        <f t="shared" si="245"/>
        <v>0</v>
      </c>
      <c r="AH288" s="341"/>
      <c r="AI288" s="345">
        <f t="shared" si="245"/>
        <v>0</v>
      </c>
      <c r="AJ288" s="341"/>
      <c r="AK288" s="345">
        <f t="shared" si="245"/>
        <v>0</v>
      </c>
      <c r="AL288" s="341"/>
      <c r="AM288" s="345">
        <f t="shared" si="246"/>
        <v>0</v>
      </c>
      <c r="AN288" s="341"/>
      <c r="AO288" s="345">
        <f t="shared" si="247"/>
        <v>0</v>
      </c>
      <c r="AP288" s="473">
        <v>98</v>
      </c>
      <c r="AQ288" s="345" t="e">
        <f t="shared" si="257"/>
        <v>#DIV/0!</v>
      </c>
      <c r="AR288" s="345">
        <f t="shared" si="269"/>
        <v>0</v>
      </c>
      <c r="AS288" s="345" t="e">
        <f t="shared" si="258"/>
        <v>#DIV/0!</v>
      </c>
      <c r="AT288" s="345">
        <f t="shared" si="270"/>
        <v>0</v>
      </c>
      <c r="AU288" s="345" t="e">
        <f t="shared" si="259"/>
        <v>#DIV/0!</v>
      </c>
      <c r="AV288" s="345">
        <f t="shared" si="271"/>
        <v>0</v>
      </c>
      <c r="AW288" s="345" t="e">
        <f t="shared" si="260"/>
        <v>#DIV/0!</v>
      </c>
      <c r="AX288" s="345">
        <f t="shared" si="272"/>
        <v>0</v>
      </c>
      <c r="AY288" s="345" t="e">
        <f t="shared" si="261"/>
        <v>#DIV/0!</v>
      </c>
      <c r="AZ288" s="345">
        <f t="shared" si="273"/>
        <v>0</v>
      </c>
      <c r="BA288" s="345" t="e">
        <f t="shared" si="262"/>
        <v>#DIV/0!</v>
      </c>
      <c r="BB288" s="345">
        <f t="shared" si="274"/>
        <v>0</v>
      </c>
      <c r="BC288" s="345" t="e">
        <f t="shared" si="263"/>
        <v>#DIV/0!</v>
      </c>
      <c r="BD288" s="345">
        <f t="shared" si="275"/>
        <v>0</v>
      </c>
      <c r="BE288" s="345" t="e">
        <f t="shared" si="264"/>
        <v>#DIV/0!</v>
      </c>
      <c r="BF288" s="345">
        <f t="shared" si="276"/>
        <v>0</v>
      </c>
      <c r="BG288" s="345" t="e">
        <f t="shared" si="265"/>
        <v>#DIV/0!</v>
      </c>
      <c r="BH288" s="345">
        <f t="shared" si="277"/>
        <v>0</v>
      </c>
      <c r="BI288" s="345" t="e">
        <f t="shared" si="266"/>
        <v>#DIV/0!</v>
      </c>
      <c r="BJ288" s="345">
        <f t="shared" si="278"/>
        <v>0</v>
      </c>
      <c r="BK288" s="345" t="e">
        <f t="shared" si="267"/>
        <v>#DIV/0!</v>
      </c>
      <c r="BL288" s="345">
        <f t="shared" si="279"/>
        <v>0</v>
      </c>
      <c r="BM288" s="345" t="e">
        <f t="shared" si="268"/>
        <v>#DIV/0!</v>
      </c>
      <c r="BN288" s="345">
        <f t="shared" si="280"/>
        <v>0</v>
      </c>
      <c r="BO288" s="467"/>
    </row>
    <row r="289" spans="1:67">
      <c r="A289" s="471"/>
      <c r="B289" s="475" t="s">
        <v>706</v>
      </c>
      <c r="C289" s="471" t="s">
        <v>134</v>
      </c>
      <c r="D289" s="379"/>
      <c r="E289" s="467"/>
      <c r="F289" s="467"/>
      <c r="G289" s="379"/>
      <c r="H289" s="379"/>
      <c r="I289" s="379"/>
      <c r="J289" s="379"/>
      <c r="K289" s="379"/>
      <c r="L289" s="379"/>
      <c r="M289" s="379"/>
      <c r="N289" s="379"/>
      <c r="O289" s="379"/>
      <c r="P289" s="379"/>
      <c r="Q289" s="468">
        <v>12</v>
      </c>
      <c r="R289" s="468">
        <v>12</v>
      </c>
      <c r="S289" s="339"/>
      <c r="T289" s="468"/>
      <c r="U289" s="339">
        <f t="shared" si="240"/>
        <v>0</v>
      </c>
      <c r="V289" s="341"/>
      <c r="W289" s="345">
        <f t="shared" si="241"/>
        <v>0</v>
      </c>
      <c r="X289" s="341"/>
      <c r="Y289" s="345">
        <f t="shared" si="242"/>
        <v>0</v>
      </c>
      <c r="Z289" s="341"/>
      <c r="AA289" s="345">
        <f t="shared" si="243"/>
        <v>0</v>
      </c>
      <c r="AB289" s="341"/>
      <c r="AC289" s="345">
        <f t="shared" si="244"/>
        <v>0</v>
      </c>
      <c r="AD289" s="341"/>
      <c r="AE289" s="345">
        <f t="shared" si="245"/>
        <v>0</v>
      </c>
      <c r="AF289" s="341"/>
      <c r="AG289" s="345">
        <f t="shared" si="245"/>
        <v>0</v>
      </c>
      <c r="AH289" s="341"/>
      <c r="AI289" s="345">
        <f t="shared" si="245"/>
        <v>0</v>
      </c>
      <c r="AJ289" s="341"/>
      <c r="AK289" s="345">
        <f t="shared" si="245"/>
        <v>0</v>
      </c>
      <c r="AL289" s="341"/>
      <c r="AM289" s="345">
        <f t="shared" si="246"/>
        <v>0</v>
      </c>
      <c r="AN289" s="341"/>
      <c r="AO289" s="345">
        <f t="shared" si="247"/>
        <v>0</v>
      </c>
      <c r="AP289" s="468">
        <v>12</v>
      </c>
      <c r="AQ289" s="345" t="e">
        <f t="shared" si="257"/>
        <v>#DIV/0!</v>
      </c>
      <c r="AR289" s="345" t="e">
        <f t="shared" si="269"/>
        <v>#DIV/0!</v>
      </c>
      <c r="AS289" s="345" t="e">
        <f t="shared" si="258"/>
        <v>#DIV/0!</v>
      </c>
      <c r="AT289" s="345" t="e">
        <f t="shared" si="270"/>
        <v>#DIV/0!</v>
      </c>
      <c r="AU289" s="345" t="e">
        <f t="shared" si="259"/>
        <v>#DIV/0!</v>
      </c>
      <c r="AV289" s="345" t="e">
        <f t="shared" si="271"/>
        <v>#DIV/0!</v>
      </c>
      <c r="AW289" s="345" t="e">
        <f t="shared" si="260"/>
        <v>#DIV/0!</v>
      </c>
      <c r="AX289" s="345" t="e">
        <f t="shared" si="272"/>
        <v>#DIV/0!</v>
      </c>
      <c r="AY289" s="345" t="e">
        <f t="shared" si="261"/>
        <v>#DIV/0!</v>
      </c>
      <c r="AZ289" s="345" t="e">
        <f t="shared" si="273"/>
        <v>#DIV/0!</v>
      </c>
      <c r="BA289" s="345" t="e">
        <f t="shared" si="262"/>
        <v>#DIV/0!</v>
      </c>
      <c r="BB289" s="345" t="e">
        <f t="shared" si="274"/>
        <v>#DIV/0!</v>
      </c>
      <c r="BC289" s="345" t="e">
        <f t="shared" si="263"/>
        <v>#DIV/0!</v>
      </c>
      <c r="BD289" s="345" t="e">
        <f t="shared" si="275"/>
        <v>#DIV/0!</v>
      </c>
      <c r="BE289" s="345" t="e">
        <f t="shared" si="264"/>
        <v>#DIV/0!</v>
      </c>
      <c r="BF289" s="345" t="e">
        <f t="shared" si="276"/>
        <v>#DIV/0!</v>
      </c>
      <c r="BG289" s="345" t="e">
        <f t="shared" si="265"/>
        <v>#DIV/0!</v>
      </c>
      <c r="BH289" s="345" t="e">
        <f t="shared" si="277"/>
        <v>#DIV/0!</v>
      </c>
      <c r="BI289" s="345" t="e">
        <f t="shared" si="266"/>
        <v>#DIV/0!</v>
      </c>
      <c r="BJ289" s="345" t="e">
        <f t="shared" si="278"/>
        <v>#DIV/0!</v>
      </c>
      <c r="BK289" s="345" t="e">
        <f t="shared" si="267"/>
        <v>#DIV/0!</v>
      </c>
      <c r="BL289" s="345" t="e">
        <f t="shared" si="279"/>
        <v>#DIV/0!</v>
      </c>
      <c r="BM289" s="345" t="e">
        <f t="shared" si="268"/>
        <v>#DIV/0!</v>
      </c>
      <c r="BN289" s="345" t="e">
        <f t="shared" si="280"/>
        <v>#DIV/0!</v>
      </c>
      <c r="BO289" s="467"/>
    </row>
    <row r="290" spans="1:67" ht="37.5" hidden="1">
      <c r="A290" s="471"/>
      <c r="B290" s="475" t="s">
        <v>707</v>
      </c>
      <c r="C290" s="471" t="s">
        <v>75</v>
      </c>
      <c r="D290" s="379"/>
      <c r="E290" s="467"/>
      <c r="F290" s="467"/>
      <c r="G290" s="379"/>
      <c r="H290" s="379"/>
      <c r="I290" s="379"/>
      <c r="J290" s="379"/>
      <c r="K290" s="379"/>
      <c r="L290" s="379"/>
      <c r="M290" s="379"/>
      <c r="N290" s="379"/>
      <c r="O290" s="379"/>
      <c r="P290" s="379"/>
      <c r="Q290" s="468"/>
      <c r="R290" s="486"/>
      <c r="S290" s="339"/>
      <c r="T290" s="486"/>
      <c r="U290" s="339">
        <f t="shared" si="240"/>
        <v>0</v>
      </c>
      <c r="V290" s="523"/>
      <c r="W290" s="345">
        <f t="shared" si="241"/>
        <v>0</v>
      </c>
      <c r="X290" s="523"/>
      <c r="Y290" s="345">
        <f t="shared" si="242"/>
        <v>0</v>
      </c>
      <c r="Z290" s="523"/>
      <c r="AA290" s="345">
        <f t="shared" si="243"/>
        <v>0</v>
      </c>
      <c r="AB290" s="523"/>
      <c r="AC290" s="345">
        <f t="shared" si="244"/>
        <v>0</v>
      </c>
      <c r="AD290" s="523"/>
      <c r="AE290" s="345">
        <f t="shared" si="245"/>
        <v>0</v>
      </c>
      <c r="AF290" s="523"/>
      <c r="AG290" s="345">
        <f t="shared" si="245"/>
        <v>0</v>
      </c>
      <c r="AH290" s="523"/>
      <c r="AI290" s="345">
        <f t="shared" si="245"/>
        <v>0</v>
      </c>
      <c r="AJ290" s="523"/>
      <c r="AK290" s="345">
        <f t="shared" si="245"/>
        <v>0</v>
      </c>
      <c r="AL290" s="523"/>
      <c r="AM290" s="345">
        <f t="shared" si="246"/>
        <v>0</v>
      </c>
      <c r="AN290" s="523"/>
      <c r="AO290" s="345">
        <f t="shared" si="247"/>
        <v>0</v>
      </c>
      <c r="AP290" s="386"/>
      <c r="AQ290" s="345" t="e">
        <f t="shared" si="257"/>
        <v>#DIV/0!</v>
      </c>
      <c r="AR290" s="345" t="e">
        <f t="shared" si="269"/>
        <v>#DIV/0!</v>
      </c>
      <c r="AS290" s="345" t="e">
        <f t="shared" si="258"/>
        <v>#DIV/0!</v>
      </c>
      <c r="AT290" s="345" t="e">
        <f t="shared" si="270"/>
        <v>#DIV/0!</v>
      </c>
      <c r="AU290" s="345" t="e">
        <f t="shared" si="259"/>
        <v>#DIV/0!</v>
      </c>
      <c r="AV290" s="345" t="e">
        <f t="shared" si="271"/>
        <v>#DIV/0!</v>
      </c>
      <c r="AW290" s="345" t="e">
        <f t="shared" si="260"/>
        <v>#DIV/0!</v>
      </c>
      <c r="AX290" s="345" t="e">
        <f t="shared" si="272"/>
        <v>#DIV/0!</v>
      </c>
      <c r="AY290" s="345" t="e">
        <f t="shared" si="261"/>
        <v>#DIV/0!</v>
      </c>
      <c r="AZ290" s="345" t="e">
        <f t="shared" si="273"/>
        <v>#DIV/0!</v>
      </c>
      <c r="BA290" s="345" t="e">
        <f t="shared" si="262"/>
        <v>#DIV/0!</v>
      </c>
      <c r="BB290" s="345" t="e">
        <f t="shared" si="274"/>
        <v>#DIV/0!</v>
      </c>
      <c r="BC290" s="345" t="e">
        <f t="shared" si="263"/>
        <v>#DIV/0!</v>
      </c>
      <c r="BD290" s="345" t="e">
        <f t="shared" si="275"/>
        <v>#DIV/0!</v>
      </c>
      <c r="BE290" s="345" t="e">
        <f t="shared" si="264"/>
        <v>#DIV/0!</v>
      </c>
      <c r="BF290" s="345" t="e">
        <f t="shared" si="276"/>
        <v>#DIV/0!</v>
      </c>
      <c r="BG290" s="345" t="e">
        <f t="shared" si="265"/>
        <v>#DIV/0!</v>
      </c>
      <c r="BH290" s="345" t="e">
        <f t="shared" si="277"/>
        <v>#DIV/0!</v>
      </c>
      <c r="BI290" s="345" t="e">
        <f t="shared" si="266"/>
        <v>#DIV/0!</v>
      </c>
      <c r="BJ290" s="345" t="e">
        <f t="shared" si="278"/>
        <v>#DIV/0!</v>
      </c>
      <c r="BK290" s="345" t="e">
        <f t="shared" si="267"/>
        <v>#DIV/0!</v>
      </c>
      <c r="BL290" s="345" t="e">
        <f t="shared" si="279"/>
        <v>#DIV/0!</v>
      </c>
      <c r="BM290" s="345" t="e">
        <f t="shared" si="268"/>
        <v>#DIV/0!</v>
      </c>
      <c r="BN290" s="345" t="e">
        <f t="shared" si="280"/>
        <v>#DIV/0!</v>
      </c>
      <c r="BO290" s="467"/>
    </row>
    <row r="291" spans="1:67" hidden="1">
      <c r="A291" s="471"/>
      <c r="B291" s="181" t="s">
        <v>339</v>
      </c>
      <c r="C291" s="471" t="s">
        <v>24</v>
      </c>
      <c r="D291" s="379"/>
      <c r="E291" s="467"/>
      <c r="F291" s="467"/>
      <c r="G291" s="379"/>
      <c r="H291" s="379"/>
      <c r="I291" s="379"/>
      <c r="J291" s="379"/>
      <c r="K291" s="379"/>
      <c r="L291" s="379"/>
      <c r="M291" s="379"/>
      <c r="N291" s="379"/>
      <c r="O291" s="379"/>
      <c r="P291" s="379"/>
      <c r="Q291" s="523"/>
      <c r="R291" s="468"/>
      <c r="S291" s="339">
        <v>98</v>
      </c>
      <c r="T291" s="468"/>
      <c r="U291" s="339">
        <f t="shared" si="240"/>
        <v>98</v>
      </c>
      <c r="V291" s="341"/>
      <c r="W291" s="345">
        <f t="shared" si="241"/>
        <v>98</v>
      </c>
      <c r="X291" s="341"/>
      <c r="Y291" s="345">
        <f t="shared" si="242"/>
        <v>98</v>
      </c>
      <c r="Z291" s="341"/>
      <c r="AA291" s="345">
        <f t="shared" si="243"/>
        <v>98</v>
      </c>
      <c r="AB291" s="341"/>
      <c r="AC291" s="345">
        <f t="shared" si="244"/>
        <v>98</v>
      </c>
      <c r="AD291" s="341"/>
      <c r="AE291" s="345">
        <f t="shared" si="245"/>
        <v>98</v>
      </c>
      <c r="AF291" s="341"/>
      <c r="AG291" s="345">
        <f t="shared" si="245"/>
        <v>98</v>
      </c>
      <c r="AH291" s="341"/>
      <c r="AI291" s="345">
        <f t="shared" si="245"/>
        <v>98</v>
      </c>
      <c r="AJ291" s="341"/>
      <c r="AK291" s="345">
        <f t="shared" si="245"/>
        <v>98</v>
      </c>
      <c r="AL291" s="341"/>
      <c r="AM291" s="345">
        <f t="shared" si="246"/>
        <v>98</v>
      </c>
      <c r="AN291" s="341"/>
      <c r="AO291" s="345">
        <f t="shared" si="247"/>
        <v>98</v>
      </c>
      <c r="AP291" s="468"/>
      <c r="AQ291" s="345" t="e">
        <f t="shared" si="257"/>
        <v>#DIV/0!</v>
      </c>
      <c r="AR291" s="345">
        <f t="shared" si="269"/>
        <v>0</v>
      </c>
      <c r="AS291" s="345" t="e">
        <f t="shared" si="258"/>
        <v>#DIV/0!</v>
      </c>
      <c r="AT291" s="345">
        <f t="shared" si="270"/>
        <v>0</v>
      </c>
      <c r="AU291" s="345" t="e">
        <f t="shared" si="259"/>
        <v>#DIV/0!</v>
      </c>
      <c r="AV291" s="345">
        <f t="shared" si="271"/>
        <v>0</v>
      </c>
      <c r="AW291" s="345" t="e">
        <f t="shared" si="260"/>
        <v>#DIV/0!</v>
      </c>
      <c r="AX291" s="345">
        <f t="shared" si="272"/>
        <v>0</v>
      </c>
      <c r="AY291" s="345" t="e">
        <f t="shared" si="261"/>
        <v>#DIV/0!</v>
      </c>
      <c r="AZ291" s="345">
        <f t="shared" si="273"/>
        <v>0</v>
      </c>
      <c r="BA291" s="345" t="e">
        <f t="shared" si="262"/>
        <v>#DIV/0!</v>
      </c>
      <c r="BB291" s="345">
        <f t="shared" si="274"/>
        <v>0</v>
      </c>
      <c r="BC291" s="345" t="e">
        <f t="shared" si="263"/>
        <v>#DIV/0!</v>
      </c>
      <c r="BD291" s="345">
        <f t="shared" si="275"/>
        <v>0</v>
      </c>
      <c r="BE291" s="345" t="e">
        <f t="shared" si="264"/>
        <v>#DIV/0!</v>
      </c>
      <c r="BF291" s="345">
        <f t="shared" si="276"/>
        <v>0</v>
      </c>
      <c r="BG291" s="345" t="e">
        <f t="shared" si="265"/>
        <v>#DIV/0!</v>
      </c>
      <c r="BH291" s="345">
        <f t="shared" si="277"/>
        <v>0</v>
      </c>
      <c r="BI291" s="345" t="e">
        <f t="shared" si="266"/>
        <v>#DIV/0!</v>
      </c>
      <c r="BJ291" s="345">
        <f t="shared" si="278"/>
        <v>0</v>
      </c>
      <c r="BK291" s="345" t="e">
        <f t="shared" si="267"/>
        <v>#DIV/0!</v>
      </c>
      <c r="BL291" s="345">
        <f t="shared" si="279"/>
        <v>0</v>
      </c>
      <c r="BM291" s="345" t="e">
        <f t="shared" si="268"/>
        <v>#DIV/0!</v>
      </c>
      <c r="BN291" s="345">
        <f t="shared" si="280"/>
        <v>0</v>
      </c>
      <c r="BO291" s="467"/>
    </row>
    <row r="292" spans="1:67">
      <c r="A292" s="471"/>
      <c r="B292" s="181" t="s">
        <v>838</v>
      </c>
      <c r="C292" s="471" t="s">
        <v>24</v>
      </c>
      <c r="D292" s="379"/>
      <c r="E292" s="467"/>
      <c r="F292" s="467"/>
      <c r="G292" s="379"/>
      <c r="H292" s="379"/>
      <c r="I292" s="379"/>
      <c r="J292" s="379"/>
      <c r="K292" s="379"/>
      <c r="L292" s="379"/>
      <c r="M292" s="379"/>
      <c r="N292" s="379"/>
      <c r="O292" s="379"/>
      <c r="P292" s="379"/>
      <c r="Q292" s="341">
        <v>98</v>
      </c>
      <c r="R292" s="468"/>
      <c r="S292" s="339"/>
      <c r="T292" s="468"/>
      <c r="U292" s="339">
        <f t="shared" si="240"/>
        <v>0</v>
      </c>
      <c r="V292" s="341"/>
      <c r="W292" s="345">
        <f t="shared" si="241"/>
        <v>0</v>
      </c>
      <c r="X292" s="341"/>
      <c r="Y292" s="345">
        <f t="shared" si="242"/>
        <v>0</v>
      </c>
      <c r="Z292" s="341"/>
      <c r="AA292" s="345">
        <f t="shared" si="243"/>
        <v>0</v>
      </c>
      <c r="AB292" s="341"/>
      <c r="AC292" s="345">
        <f t="shared" si="244"/>
        <v>0</v>
      </c>
      <c r="AD292" s="341"/>
      <c r="AE292" s="345">
        <f t="shared" si="245"/>
        <v>0</v>
      </c>
      <c r="AF292" s="341"/>
      <c r="AG292" s="345">
        <f t="shared" si="245"/>
        <v>0</v>
      </c>
      <c r="AH292" s="341"/>
      <c r="AI292" s="345">
        <f t="shared" si="245"/>
        <v>0</v>
      </c>
      <c r="AJ292" s="341"/>
      <c r="AK292" s="345">
        <f t="shared" si="245"/>
        <v>0</v>
      </c>
      <c r="AL292" s="341"/>
      <c r="AM292" s="345">
        <f t="shared" si="246"/>
        <v>0</v>
      </c>
      <c r="AN292" s="341"/>
      <c r="AO292" s="345">
        <f t="shared" si="247"/>
        <v>0</v>
      </c>
      <c r="AP292" s="468">
        <v>98</v>
      </c>
      <c r="AQ292" s="345" t="e">
        <f t="shared" si="257"/>
        <v>#DIV/0!</v>
      </c>
      <c r="AR292" s="345" t="e">
        <f t="shared" si="269"/>
        <v>#DIV/0!</v>
      </c>
      <c r="AS292" s="345" t="e">
        <f t="shared" si="258"/>
        <v>#DIV/0!</v>
      </c>
      <c r="AT292" s="345" t="e">
        <f t="shared" si="270"/>
        <v>#DIV/0!</v>
      </c>
      <c r="AU292" s="345" t="e">
        <f t="shared" si="259"/>
        <v>#DIV/0!</v>
      </c>
      <c r="AV292" s="345" t="e">
        <f t="shared" si="271"/>
        <v>#DIV/0!</v>
      </c>
      <c r="AW292" s="345" t="e">
        <f t="shared" si="260"/>
        <v>#DIV/0!</v>
      </c>
      <c r="AX292" s="345" t="e">
        <f t="shared" si="272"/>
        <v>#DIV/0!</v>
      </c>
      <c r="AY292" s="345" t="e">
        <f t="shared" si="261"/>
        <v>#DIV/0!</v>
      </c>
      <c r="AZ292" s="345" t="e">
        <f t="shared" si="273"/>
        <v>#DIV/0!</v>
      </c>
      <c r="BA292" s="345" t="e">
        <f t="shared" si="262"/>
        <v>#DIV/0!</v>
      </c>
      <c r="BB292" s="345" t="e">
        <f t="shared" si="274"/>
        <v>#DIV/0!</v>
      </c>
      <c r="BC292" s="345" t="e">
        <f t="shared" si="263"/>
        <v>#DIV/0!</v>
      </c>
      <c r="BD292" s="345" t="e">
        <f t="shared" si="275"/>
        <v>#DIV/0!</v>
      </c>
      <c r="BE292" s="345" t="e">
        <f t="shared" si="264"/>
        <v>#DIV/0!</v>
      </c>
      <c r="BF292" s="345" t="e">
        <f t="shared" si="276"/>
        <v>#DIV/0!</v>
      </c>
      <c r="BG292" s="345" t="e">
        <f t="shared" si="265"/>
        <v>#DIV/0!</v>
      </c>
      <c r="BH292" s="345" t="e">
        <f t="shared" si="277"/>
        <v>#DIV/0!</v>
      </c>
      <c r="BI292" s="345" t="e">
        <f t="shared" si="266"/>
        <v>#DIV/0!</v>
      </c>
      <c r="BJ292" s="345" t="e">
        <f t="shared" si="278"/>
        <v>#DIV/0!</v>
      </c>
      <c r="BK292" s="345" t="e">
        <f t="shared" si="267"/>
        <v>#DIV/0!</v>
      </c>
      <c r="BL292" s="345" t="e">
        <f t="shared" si="279"/>
        <v>#DIV/0!</v>
      </c>
      <c r="BM292" s="345" t="e">
        <f t="shared" si="268"/>
        <v>#DIV/0!</v>
      </c>
      <c r="BN292" s="345" t="e">
        <f t="shared" si="280"/>
        <v>#DIV/0!</v>
      </c>
      <c r="BO292" s="467"/>
    </row>
    <row r="293" spans="1:67">
      <c r="A293" s="466" t="s">
        <v>88</v>
      </c>
      <c r="B293" s="187" t="str">
        <f>UPPER("Bảo hiểm")</f>
        <v>BảO HIểM</v>
      </c>
      <c r="C293" s="466"/>
      <c r="D293" s="379"/>
      <c r="E293" s="467"/>
      <c r="F293" s="467"/>
      <c r="G293" s="379"/>
      <c r="H293" s="379"/>
      <c r="I293" s="379"/>
      <c r="J293" s="379"/>
      <c r="K293" s="379"/>
      <c r="L293" s="379"/>
      <c r="M293" s="379"/>
      <c r="N293" s="379"/>
      <c r="O293" s="379"/>
      <c r="P293" s="379"/>
      <c r="Q293" s="341"/>
      <c r="R293" s="341"/>
      <c r="S293" s="345" t="str">
        <f t="shared" si="239"/>
        <v xml:space="preserve"> </v>
      </c>
      <c r="T293" s="341"/>
      <c r="U293" s="345" t="str">
        <f t="shared" si="240"/>
        <v xml:space="preserve"> </v>
      </c>
      <c r="V293" s="341"/>
      <c r="W293" s="345" t="str">
        <f t="shared" si="241"/>
        <v xml:space="preserve"> </v>
      </c>
      <c r="X293" s="341"/>
      <c r="Y293" s="345" t="str">
        <f t="shared" si="242"/>
        <v xml:space="preserve"> </v>
      </c>
      <c r="Z293" s="341"/>
      <c r="AA293" s="345" t="str">
        <f t="shared" si="243"/>
        <v xml:space="preserve"> </v>
      </c>
      <c r="AB293" s="341"/>
      <c r="AC293" s="345" t="str">
        <f t="shared" si="244"/>
        <v xml:space="preserve"> </v>
      </c>
      <c r="AD293" s="341"/>
      <c r="AE293" s="345" t="str">
        <f t="shared" si="245"/>
        <v xml:space="preserve"> </v>
      </c>
      <c r="AF293" s="341"/>
      <c r="AG293" s="345" t="str">
        <f t="shared" si="245"/>
        <v xml:space="preserve"> </v>
      </c>
      <c r="AH293" s="341"/>
      <c r="AI293" s="345" t="str">
        <f t="shared" si="245"/>
        <v xml:space="preserve"> </v>
      </c>
      <c r="AJ293" s="341"/>
      <c r="AK293" s="345" t="str">
        <f t="shared" si="245"/>
        <v xml:space="preserve"> </v>
      </c>
      <c r="AL293" s="341"/>
      <c r="AM293" s="345" t="str">
        <f t="shared" si="246"/>
        <v xml:space="preserve"> </v>
      </c>
      <c r="AN293" s="341"/>
      <c r="AO293" s="345" t="str">
        <f t="shared" si="247"/>
        <v xml:space="preserve"> </v>
      </c>
      <c r="AP293" s="468"/>
      <c r="AQ293" s="345" t="str">
        <f t="shared" si="257"/>
        <v xml:space="preserve"> </v>
      </c>
      <c r="AR293" s="345" t="str">
        <f t="shared" si="269"/>
        <v xml:space="preserve"> </v>
      </c>
      <c r="AS293" s="345" t="str">
        <f t="shared" si="258"/>
        <v xml:space="preserve"> </v>
      </c>
      <c r="AT293" s="345" t="str">
        <f t="shared" si="270"/>
        <v xml:space="preserve"> </v>
      </c>
      <c r="AU293" s="345" t="str">
        <f t="shared" si="259"/>
        <v xml:space="preserve"> </v>
      </c>
      <c r="AV293" s="345" t="str">
        <f t="shared" si="271"/>
        <v xml:space="preserve"> </v>
      </c>
      <c r="AW293" s="345" t="str">
        <f t="shared" si="260"/>
        <v xml:space="preserve"> </v>
      </c>
      <c r="AX293" s="345" t="str">
        <f t="shared" si="272"/>
        <v xml:space="preserve"> </v>
      </c>
      <c r="AY293" s="345" t="str">
        <f t="shared" si="261"/>
        <v xml:space="preserve"> </v>
      </c>
      <c r="AZ293" s="345" t="str">
        <f t="shared" si="273"/>
        <v xml:space="preserve"> </v>
      </c>
      <c r="BA293" s="345" t="str">
        <f t="shared" si="262"/>
        <v xml:space="preserve"> </v>
      </c>
      <c r="BB293" s="345" t="str">
        <f t="shared" si="274"/>
        <v xml:space="preserve"> </v>
      </c>
      <c r="BC293" s="345" t="str">
        <f t="shared" si="263"/>
        <v xml:space="preserve"> </v>
      </c>
      <c r="BD293" s="345" t="str">
        <f t="shared" si="275"/>
        <v xml:space="preserve"> </v>
      </c>
      <c r="BE293" s="345" t="str">
        <f t="shared" si="264"/>
        <v xml:space="preserve"> </v>
      </c>
      <c r="BF293" s="345" t="str">
        <f t="shared" si="276"/>
        <v xml:space="preserve"> </v>
      </c>
      <c r="BG293" s="345" t="str">
        <f t="shared" si="265"/>
        <v xml:space="preserve"> </v>
      </c>
      <c r="BH293" s="345" t="str">
        <f t="shared" si="277"/>
        <v xml:space="preserve"> </v>
      </c>
      <c r="BI293" s="345" t="str">
        <f t="shared" si="266"/>
        <v xml:space="preserve"> </v>
      </c>
      <c r="BJ293" s="345" t="str">
        <f t="shared" si="278"/>
        <v xml:space="preserve"> </v>
      </c>
      <c r="BK293" s="345" t="str">
        <f t="shared" si="267"/>
        <v xml:space="preserve"> </v>
      </c>
      <c r="BL293" s="345" t="str">
        <f t="shared" si="279"/>
        <v xml:space="preserve"> </v>
      </c>
      <c r="BM293" s="345" t="str">
        <f t="shared" si="268"/>
        <v xml:space="preserve"> </v>
      </c>
      <c r="BN293" s="345" t="str">
        <f t="shared" si="280"/>
        <v xml:space="preserve"> </v>
      </c>
      <c r="BO293" s="467"/>
    </row>
    <row r="294" spans="1:67">
      <c r="A294" s="471">
        <v>1</v>
      </c>
      <c r="B294" s="181" t="s">
        <v>839</v>
      </c>
      <c r="C294" s="471" t="s">
        <v>55</v>
      </c>
      <c r="D294" s="379"/>
      <c r="E294" s="467"/>
      <c r="F294" s="467"/>
      <c r="G294" s="379"/>
      <c r="H294" s="379"/>
      <c r="I294" s="379"/>
      <c r="J294" s="379"/>
      <c r="K294" s="379"/>
      <c r="L294" s="379"/>
      <c r="M294" s="379"/>
      <c r="N294" s="379"/>
      <c r="O294" s="379"/>
      <c r="P294" s="379"/>
      <c r="Q294" s="468">
        <v>48000</v>
      </c>
      <c r="R294" s="341"/>
      <c r="S294" s="345">
        <f t="shared" si="239"/>
        <v>0</v>
      </c>
      <c r="T294" s="341"/>
      <c r="U294" s="345">
        <f t="shared" si="240"/>
        <v>0</v>
      </c>
      <c r="V294" s="341"/>
      <c r="W294" s="345">
        <f t="shared" si="241"/>
        <v>0</v>
      </c>
      <c r="X294" s="341"/>
      <c r="Y294" s="345">
        <f t="shared" si="242"/>
        <v>0</v>
      </c>
      <c r="Z294" s="341"/>
      <c r="AA294" s="345">
        <f t="shared" si="243"/>
        <v>0</v>
      </c>
      <c r="AB294" s="341"/>
      <c r="AC294" s="345">
        <f t="shared" si="244"/>
        <v>0</v>
      </c>
      <c r="AD294" s="341"/>
      <c r="AE294" s="345">
        <f t="shared" si="245"/>
        <v>0</v>
      </c>
      <c r="AF294" s="341"/>
      <c r="AG294" s="345">
        <f t="shared" si="245"/>
        <v>0</v>
      </c>
      <c r="AH294" s="341"/>
      <c r="AI294" s="345">
        <f t="shared" si="245"/>
        <v>0</v>
      </c>
      <c r="AJ294" s="341"/>
      <c r="AK294" s="345">
        <f t="shared" si="245"/>
        <v>0</v>
      </c>
      <c r="AL294" s="341"/>
      <c r="AM294" s="345">
        <f t="shared" si="246"/>
        <v>0</v>
      </c>
      <c r="AN294" s="341"/>
      <c r="AO294" s="345">
        <f t="shared" si="247"/>
        <v>0</v>
      </c>
      <c r="AP294" s="468"/>
      <c r="AQ294" s="345" t="e">
        <f t="shared" si="257"/>
        <v>#DIV/0!</v>
      </c>
      <c r="AR294" s="345" t="e">
        <f t="shared" si="269"/>
        <v>#DIV/0!</v>
      </c>
      <c r="AS294" s="345" t="e">
        <f t="shared" si="258"/>
        <v>#DIV/0!</v>
      </c>
      <c r="AT294" s="345" t="e">
        <f t="shared" si="270"/>
        <v>#DIV/0!</v>
      </c>
      <c r="AU294" s="345" t="e">
        <f t="shared" si="259"/>
        <v>#DIV/0!</v>
      </c>
      <c r="AV294" s="345" t="e">
        <f t="shared" si="271"/>
        <v>#DIV/0!</v>
      </c>
      <c r="AW294" s="345" t="e">
        <f t="shared" si="260"/>
        <v>#DIV/0!</v>
      </c>
      <c r="AX294" s="345" t="e">
        <f t="shared" si="272"/>
        <v>#DIV/0!</v>
      </c>
      <c r="AY294" s="345" t="e">
        <f t="shared" si="261"/>
        <v>#DIV/0!</v>
      </c>
      <c r="AZ294" s="345" t="e">
        <f t="shared" si="273"/>
        <v>#DIV/0!</v>
      </c>
      <c r="BA294" s="345" t="e">
        <f t="shared" si="262"/>
        <v>#DIV/0!</v>
      </c>
      <c r="BB294" s="345" t="e">
        <f t="shared" si="274"/>
        <v>#DIV/0!</v>
      </c>
      <c r="BC294" s="345" t="e">
        <f t="shared" si="263"/>
        <v>#DIV/0!</v>
      </c>
      <c r="BD294" s="345" t="e">
        <f t="shared" si="275"/>
        <v>#DIV/0!</v>
      </c>
      <c r="BE294" s="345" t="e">
        <f t="shared" si="264"/>
        <v>#DIV/0!</v>
      </c>
      <c r="BF294" s="345" t="e">
        <f t="shared" si="276"/>
        <v>#DIV/0!</v>
      </c>
      <c r="BG294" s="345" t="e">
        <f t="shared" si="265"/>
        <v>#DIV/0!</v>
      </c>
      <c r="BH294" s="345" t="e">
        <f t="shared" si="277"/>
        <v>#DIV/0!</v>
      </c>
      <c r="BI294" s="345" t="e">
        <f t="shared" si="266"/>
        <v>#DIV/0!</v>
      </c>
      <c r="BJ294" s="345" t="e">
        <f t="shared" si="278"/>
        <v>#DIV/0!</v>
      </c>
      <c r="BK294" s="345" t="e">
        <f t="shared" si="267"/>
        <v>#DIV/0!</v>
      </c>
      <c r="BL294" s="345" t="e">
        <f t="shared" si="279"/>
        <v>#DIV/0!</v>
      </c>
      <c r="BM294" s="345" t="e">
        <f t="shared" si="268"/>
        <v>#DIV/0!</v>
      </c>
      <c r="BN294" s="345" t="e">
        <f t="shared" si="280"/>
        <v>#DIV/0!</v>
      </c>
      <c r="BO294" s="467"/>
    </row>
    <row r="295" spans="1:67">
      <c r="A295" s="471">
        <v>2</v>
      </c>
      <c r="B295" s="181" t="s">
        <v>840</v>
      </c>
      <c r="C295" s="471" t="s">
        <v>55</v>
      </c>
      <c r="D295" s="379"/>
      <c r="E295" s="467"/>
      <c r="F295" s="467"/>
      <c r="G295" s="379"/>
      <c r="H295" s="379"/>
      <c r="I295" s="379"/>
      <c r="J295" s="379"/>
      <c r="K295" s="379"/>
      <c r="L295" s="379"/>
      <c r="M295" s="379"/>
      <c r="N295" s="379"/>
      <c r="O295" s="379"/>
      <c r="P295" s="379"/>
      <c r="Q295" s="341"/>
      <c r="R295" s="341"/>
      <c r="S295" s="345">
        <f t="shared" si="239"/>
        <v>0</v>
      </c>
      <c r="T295" s="341"/>
      <c r="U295" s="345">
        <f t="shared" si="240"/>
        <v>0</v>
      </c>
      <c r="V295" s="341"/>
      <c r="W295" s="345">
        <f t="shared" si="241"/>
        <v>0</v>
      </c>
      <c r="X295" s="341"/>
      <c r="Y295" s="345">
        <f t="shared" si="242"/>
        <v>0</v>
      </c>
      <c r="Z295" s="341"/>
      <c r="AA295" s="345">
        <f t="shared" si="243"/>
        <v>0</v>
      </c>
      <c r="AB295" s="341"/>
      <c r="AC295" s="345">
        <f t="shared" si="244"/>
        <v>0</v>
      </c>
      <c r="AD295" s="341"/>
      <c r="AE295" s="345">
        <f t="shared" si="245"/>
        <v>0</v>
      </c>
      <c r="AF295" s="341"/>
      <c r="AG295" s="345">
        <f t="shared" si="245"/>
        <v>0</v>
      </c>
      <c r="AH295" s="341"/>
      <c r="AI295" s="345">
        <f t="shared" si="245"/>
        <v>0</v>
      </c>
      <c r="AJ295" s="341"/>
      <c r="AK295" s="345">
        <f t="shared" si="245"/>
        <v>0</v>
      </c>
      <c r="AL295" s="341"/>
      <c r="AM295" s="345">
        <f t="shared" si="246"/>
        <v>0</v>
      </c>
      <c r="AN295" s="341"/>
      <c r="AO295" s="345">
        <f t="shared" si="247"/>
        <v>0</v>
      </c>
      <c r="AP295" s="468"/>
      <c r="AQ295" s="345" t="e">
        <f t="shared" si="257"/>
        <v>#DIV/0!</v>
      </c>
      <c r="AR295" s="345" t="e">
        <f t="shared" si="269"/>
        <v>#DIV/0!</v>
      </c>
      <c r="AS295" s="345" t="e">
        <f t="shared" si="258"/>
        <v>#DIV/0!</v>
      </c>
      <c r="AT295" s="345" t="e">
        <f t="shared" si="270"/>
        <v>#DIV/0!</v>
      </c>
      <c r="AU295" s="345" t="e">
        <f t="shared" si="259"/>
        <v>#DIV/0!</v>
      </c>
      <c r="AV295" s="345" t="e">
        <f t="shared" si="271"/>
        <v>#DIV/0!</v>
      </c>
      <c r="AW295" s="345" t="e">
        <f t="shared" si="260"/>
        <v>#DIV/0!</v>
      </c>
      <c r="AX295" s="345" t="e">
        <f t="shared" si="272"/>
        <v>#DIV/0!</v>
      </c>
      <c r="AY295" s="345" t="e">
        <f t="shared" si="261"/>
        <v>#DIV/0!</v>
      </c>
      <c r="AZ295" s="345" t="e">
        <f t="shared" si="273"/>
        <v>#DIV/0!</v>
      </c>
      <c r="BA295" s="345" t="e">
        <f t="shared" si="262"/>
        <v>#DIV/0!</v>
      </c>
      <c r="BB295" s="345" t="e">
        <f t="shared" si="274"/>
        <v>#DIV/0!</v>
      </c>
      <c r="BC295" s="345" t="e">
        <f t="shared" si="263"/>
        <v>#DIV/0!</v>
      </c>
      <c r="BD295" s="345" t="e">
        <f t="shared" si="275"/>
        <v>#DIV/0!</v>
      </c>
      <c r="BE295" s="345" t="e">
        <f t="shared" si="264"/>
        <v>#DIV/0!</v>
      </c>
      <c r="BF295" s="345" t="e">
        <f t="shared" si="276"/>
        <v>#DIV/0!</v>
      </c>
      <c r="BG295" s="345" t="e">
        <f t="shared" si="265"/>
        <v>#DIV/0!</v>
      </c>
      <c r="BH295" s="345" t="e">
        <f t="shared" si="277"/>
        <v>#DIV/0!</v>
      </c>
      <c r="BI295" s="345" t="e">
        <f t="shared" si="266"/>
        <v>#DIV/0!</v>
      </c>
      <c r="BJ295" s="345" t="e">
        <f t="shared" si="278"/>
        <v>#DIV/0!</v>
      </c>
      <c r="BK295" s="345" t="e">
        <f t="shared" si="267"/>
        <v>#DIV/0!</v>
      </c>
      <c r="BL295" s="345" t="e">
        <f t="shared" si="279"/>
        <v>#DIV/0!</v>
      </c>
      <c r="BM295" s="345" t="e">
        <f t="shared" si="268"/>
        <v>#DIV/0!</v>
      </c>
      <c r="BN295" s="345" t="e">
        <f t="shared" si="280"/>
        <v>#DIV/0!</v>
      </c>
      <c r="BO295" s="467"/>
    </row>
    <row r="296" spans="1:67">
      <c r="A296" s="466" t="s">
        <v>186</v>
      </c>
      <c r="B296" s="187" t="str">
        <f>UPPER("Tạo việc làm")</f>
        <v>TạO VIệC LÀM</v>
      </c>
      <c r="C296" s="466"/>
      <c r="D296" s="379"/>
      <c r="E296" s="467"/>
      <c r="F296" s="467"/>
      <c r="G296" s="379"/>
      <c r="H296" s="379"/>
      <c r="I296" s="379"/>
      <c r="J296" s="379"/>
      <c r="K296" s="379"/>
      <c r="L296" s="379"/>
      <c r="M296" s="379"/>
      <c r="N296" s="379"/>
      <c r="O296" s="379"/>
      <c r="P296" s="379"/>
      <c r="Q296" s="341"/>
      <c r="R296" s="341"/>
      <c r="S296" s="345" t="str">
        <f t="shared" si="239"/>
        <v xml:space="preserve"> </v>
      </c>
      <c r="T296" s="341"/>
      <c r="U296" s="345" t="str">
        <f t="shared" si="240"/>
        <v xml:space="preserve"> </v>
      </c>
      <c r="V296" s="341"/>
      <c r="W296" s="345" t="str">
        <f t="shared" si="241"/>
        <v xml:space="preserve"> </v>
      </c>
      <c r="X296" s="341"/>
      <c r="Y296" s="345" t="str">
        <f t="shared" si="242"/>
        <v xml:space="preserve"> </v>
      </c>
      <c r="Z296" s="341"/>
      <c r="AA296" s="345" t="str">
        <f t="shared" si="243"/>
        <v xml:space="preserve"> </v>
      </c>
      <c r="AB296" s="341"/>
      <c r="AC296" s="345" t="str">
        <f t="shared" si="244"/>
        <v xml:space="preserve"> </v>
      </c>
      <c r="AD296" s="341"/>
      <c r="AE296" s="345" t="str">
        <f t="shared" si="245"/>
        <v xml:space="preserve"> </v>
      </c>
      <c r="AF296" s="341"/>
      <c r="AG296" s="345" t="str">
        <f t="shared" si="245"/>
        <v xml:space="preserve"> </v>
      </c>
      <c r="AH296" s="341"/>
      <c r="AI296" s="345" t="str">
        <f t="shared" si="245"/>
        <v xml:space="preserve"> </v>
      </c>
      <c r="AJ296" s="341"/>
      <c r="AK296" s="345" t="str">
        <f t="shared" si="245"/>
        <v xml:space="preserve"> </v>
      </c>
      <c r="AL296" s="341"/>
      <c r="AM296" s="345" t="str">
        <f t="shared" si="246"/>
        <v xml:space="preserve"> </v>
      </c>
      <c r="AN296" s="341"/>
      <c r="AO296" s="345" t="str">
        <f t="shared" si="247"/>
        <v xml:space="preserve"> </v>
      </c>
      <c r="AP296" s="467"/>
      <c r="AQ296" s="345" t="str">
        <f t="shared" si="257"/>
        <v xml:space="preserve"> </v>
      </c>
      <c r="AR296" s="345" t="str">
        <f t="shared" si="269"/>
        <v xml:space="preserve"> </v>
      </c>
      <c r="AS296" s="345" t="str">
        <f t="shared" si="258"/>
        <v xml:space="preserve"> </v>
      </c>
      <c r="AT296" s="345" t="str">
        <f t="shared" si="270"/>
        <v xml:space="preserve"> </v>
      </c>
      <c r="AU296" s="345" t="str">
        <f t="shared" si="259"/>
        <v xml:space="preserve"> </v>
      </c>
      <c r="AV296" s="345" t="str">
        <f t="shared" si="271"/>
        <v xml:space="preserve"> </v>
      </c>
      <c r="AW296" s="345" t="str">
        <f t="shared" si="260"/>
        <v xml:space="preserve"> </v>
      </c>
      <c r="AX296" s="345" t="str">
        <f t="shared" si="272"/>
        <v xml:space="preserve"> </v>
      </c>
      <c r="AY296" s="345" t="str">
        <f t="shared" si="261"/>
        <v xml:space="preserve"> </v>
      </c>
      <c r="AZ296" s="345" t="str">
        <f t="shared" si="273"/>
        <v xml:space="preserve"> </v>
      </c>
      <c r="BA296" s="345" t="str">
        <f t="shared" si="262"/>
        <v xml:space="preserve"> </v>
      </c>
      <c r="BB296" s="345" t="str">
        <f t="shared" si="274"/>
        <v xml:space="preserve"> </v>
      </c>
      <c r="BC296" s="345" t="str">
        <f t="shared" si="263"/>
        <v xml:space="preserve"> </v>
      </c>
      <c r="BD296" s="345" t="str">
        <f t="shared" si="275"/>
        <v xml:space="preserve"> </v>
      </c>
      <c r="BE296" s="345" t="str">
        <f t="shared" si="264"/>
        <v xml:space="preserve"> </v>
      </c>
      <c r="BF296" s="345" t="str">
        <f t="shared" si="276"/>
        <v xml:space="preserve"> </v>
      </c>
      <c r="BG296" s="345" t="str">
        <f t="shared" si="265"/>
        <v xml:space="preserve"> </v>
      </c>
      <c r="BH296" s="345" t="str">
        <f t="shared" si="277"/>
        <v xml:space="preserve"> </v>
      </c>
      <c r="BI296" s="345" t="str">
        <f t="shared" si="266"/>
        <v xml:space="preserve"> </v>
      </c>
      <c r="BJ296" s="345" t="str">
        <f t="shared" si="278"/>
        <v xml:space="preserve"> </v>
      </c>
      <c r="BK296" s="345" t="str">
        <f t="shared" si="267"/>
        <v xml:space="preserve"> </v>
      </c>
      <c r="BL296" s="345" t="str">
        <f t="shared" si="279"/>
        <v xml:space="preserve"> </v>
      </c>
      <c r="BM296" s="345" t="str">
        <f t="shared" si="268"/>
        <v xml:space="preserve"> </v>
      </c>
      <c r="BN296" s="345" t="str">
        <f t="shared" si="280"/>
        <v xml:space="preserve"> </v>
      </c>
      <c r="BO296" s="467"/>
    </row>
    <row r="297" spans="1:67" s="456" customFormat="1">
      <c r="A297" s="466">
        <v>1</v>
      </c>
      <c r="B297" s="184" t="s">
        <v>709</v>
      </c>
      <c r="C297" s="466" t="s">
        <v>55</v>
      </c>
      <c r="D297" s="343"/>
      <c r="E297" s="454"/>
      <c r="F297" s="454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454">
        <v>42300</v>
      </c>
      <c r="R297" s="342"/>
      <c r="S297" s="339"/>
      <c r="T297" s="454"/>
      <c r="U297" s="339">
        <f t="shared" si="240"/>
        <v>0</v>
      </c>
      <c r="V297" s="342"/>
      <c r="W297" s="345">
        <f t="shared" si="241"/>
        <v>0</v>
      </c>
      <c r="X297" s="342"/>
      <c r="Y297" s="345">
        <f t="shared" si="242"/>
        <v>0</v>
      </c>
      <c r="Z297" s="342"/>
      <c r="AA297" s="345">
        <f t="shared" si="243"/>
        <v>0</v>
      </c>
      <c r="AB297" s="342"/>
      <c r="AC297" s="345">
        <f t="shared" si="244"/>
        <v>0</v>
      </c>
      <c r="AD297" s="342"/>
      <c r="AE297" s="345">
        <f t="shared" si="245"/>
        <v>0</v>
      </c>
      <c r="AF297" s="342"/>
      <c r="AG297" s="345">
        <f t="shared" si="245"/>
        <v>0</v>
      </c>
      <c r="AH297" s="342"/>
      <c r="AI297" s="345">
        <f t="shared" si="245"/>
        <v>0</v>
      </c>
      <c r="AJ297" s="342"/>
      <c r="AK297" s="345">
        <f t="shared" si="245"/>
        <v>0</v>
      </c>
      <c r="AL297" s="342"/>
      <c r="AM297" s="345">
        <f t="shared" si="246"/>
        <v>0</v>
      </c>
      <c r="AN297" s="342"/>
      <c r="AO297" s="345">
        <f t="shared" si="247"/>
        <v>0</v>
      </c>
      <c r="AP297" s="454"/>
      <c r="AQ297" s="345" t="e">
        <f t="shared" si="257"/>
        <v>#DIV/0!</v>
      </c>
      <c r="AR297" s="345">
        <f t="shared" si="269"/>
        <v>0</v>
      </c>
      <c r="AS297" s="345" t="e">
        <f t="shared" si="258"/>
        <v>#DIV/0!</v>
      </c>
      <c r="AT297" s="345">
        <f t="shared" si="270"/>
        <v>0</v>
      </c>
      <c r="AU297" s="345" t="e">
        <f t="shared" si="259"/>
        <v>#DIV/0!</v>
      </c>
      <c r="AV297" s="345">
        <f t="shared" si="271"/>
        <v>0</v>
      </c>
      <c r="AW297" s="345" t="e">
        <f t="shared" si="260"/>
        <v>#DIV/0!</v>
      </c>
      <c r="AX297" s="345">
        <f t="shared" si="272"/>
        <v>0</v>
      </c>
      <c r="AY297" s="345" t="e">
        <f t="shared" si="261"/>
        <v>#DIV/0!</v>
      </c>
      <c r="AZ297" s="345">
        <f t="shared" si="273"/>
        <v>0</v>
      </c>
      <c r="BA297" s="345" t="e">
        <f t="shared" si="262"/>
        <v>#DIV/0!</v>
      </c>
      <c r="BB297" s="345">
        <f t="shared" si="274"/>
        <v>0</v>
      </c>
      <c r="BC297" s="345" t="e">
        <f t="shared" si="263"/>
        <v>#DIV/0!</v>
      </c>
      <c r="BD297" s="345">
        <f t="shared" si="275"/>
        <v>0</v>
      </c>
      <c r="BE297" s="345" t="e">
        <f t="shared" si="264"/>
        <v>#DIV/0!</v>
      </c>
      <c r="BF297" s="345">
        <f t="shared" si="276"/>
        <v>0</v>
      </c>
      <c r="BG297" s="345" t="e">
        <f t="shared" si="265"/>
        <v>#DIV/0!</v>
      </c>
      <c r="BH297" s="345">
        <f t="shared" si="277"/>
        <v>0</v>
      </c>
      <c r="BI297" s="345" t="e">
        <f t="shared" si="266"/>
        <v>#DIV/0!</v>
      </c>
      <c r="BJ297" s="345">
        <f t="shared" si="278"/>
        <v>0</v>
      </c>
      <c r="BK297" s="345" t="e">
        <f t="shared" si="267"/>
        <v>#DIV/0!</v>
      </c>
      <c r="BL297" s="345">
        <f t="shared" si="279"/>
        <v>0</v>
      </c>
      <c r="BM297" s="345" t="e">
        <f t="shared" si="268"/>
        <v>#DIV/0!</v>
      </c>
      <c r="BN297" s="345">
        <f t="shared" si="280"/>
        <v>0</v>
      </c>
      <c r="BO297" s="455"/>
    </row>
    <row r="298" spans="1:67" s="571" customFormat="1">
      <c r="A298" s="564"/>
      <c r="B298" s="565" t="s">
        <v>708</v>
      </c>
      <c r="C298" s="564" t="s">
        <v>24</v>
      </c>
      <c r="D298" s="566"/>
      <c r="E298" s="569"/>
      <c r="F298" s="569"/>
      <c r="G298" s="566"/>
      <c r="H298" s="566"/>
      <c r="I298" s="566"/>
      <c r="J298" s="566"/>
      <c r="K298" s="566"/>
      <c r="L298" s="566"/>
      <c r="M298" s="566"/>
      <c r="N298" s="566"/>
      <c r="O298" s="566"/>
      <c r="P298" s="566"/>
      <c r="Q298" s="567">
        <v>61.98</v>
      </c>
      <c r="R298" s="567"/>
      <c r="S298" s="568">
        <f t="shared" si="239"/>
        <v>0</v>
      </c>
      <c r="T298" s="567"/>
      <c r="U298" s="568">
        <f t="shared" si="240"/>
        <v>0</v>
      </c>
      <c r="V298" s="567"/>
      <c r="W298" s="568">
        <f t="shared" si="241"/>
        <v>0</v>
      </c>
      <c r="X298" s="567"/>
      <c r="Y298" s="568">
        <f t="shared" si="242"/>
        <v>0</v>
      </c>
      <c r="Z298" s="567"/>
      <c r="AA298" s="568">
        <f t="shared" si="243"/>
        <v>0</v>
      </c>
      <c r="AB298" s="567"/>
      <c r="AC298" s="568">
        <f t="shared" si="244"/>
        <v>0</v>
      </c>
      <c r="AD298" s="567"/>
      <c r="AE298" s="568">
        <f t="shared" si="245"/>
        <v>0</v>
      </c>
      <c r="AF298" s="567"/>
      <c r="AG298" s="568">
        <f t="shared" si="245"/>
        <v>0</v>
      </c>
      <c r="AH298" s="567"/>
      <c r="AI298" s="568">
        <f t="shared" si="245"/>
        <v>0</v>
      </c>
      <c r="AJ298" s="567"/>
      <c r="AK298" s="568">
        <f t="shared" si="245"/>
        <v>0</v>
      </c>
      <c r="AL298" s="567"/>
      <c r="AM298" s="568">
        <f t="shared" si="246"/>
        <v>0</v>
      </c>
      <c r="AN298" s="567"/>
      <c r="AO298" s="568">
        <f t="shared" si="247"/>
        <v>0</v>
      </c>
      <c r="AP298" s="569"/>
      <c r="AQ298" s="568" t="e">
        <f t="shared" si="257"/>
        <v>#DIV/0!</v>
      </c>
      <c r="AR298" s="568" t="e">
        <f t="shared" si="269"/>
        <v>#DIV/0!</v>
      </c>
      <c r="AS298" s="568" t="e">
        <f t="shared" si="258"/>
        <v>#DIV/0!</v>
      </c>
      <c r="AT298" s="568" t="e">
        <f t="shared" si="270"/>
        <v>#DIV/0!</v>
      </c>
      <c r="AU298" s="568" t="e">
        <f t="shared" si="259"/>
        <v>#DIV/0!</v>
      </c>
      <c r="AV298" s="568" t="e">
        <f t="shared" si="271"/>
        <v>#DIV/0!</v>
      </c>
      <c r="AW298" s="568" t="e">
        <f t="shared" si="260"/>
        <v>#DIV/0!</v>
      </c>
      <c r="AX298" s="568" t="e">
        <f t="shared" si="272"/>
        <v>#DIV/0!</v>
      </c>
      <c r="AY298" s="568" t="e">
        <f t="shared" si="261"/>
        <v>#DIV/0!</v>
      </c>
      <c r="AZ298" s="568" t="e">
        <f t="shared" si="273"/>
        <v>#DIV/0!</v>
      </c>
      <c r="BA298" s="568" t="e">
        <f t="shared" si="262"/>
        <v>#DIV/0!</v>
      </c>
      <c r="BB298" s="568" t="e">
        <f t="shared" si="274"/>
        <v>#DIV/0!</v>
      </c>
      <c r="BC298" s="568" t="e">
        <f t="shared" si="263"/>
        <v>#DIV/0!</v>
      </c>
      <c r="BD298" s="568" t="e">
        <f t="shared" si="275"/>
        <v>#DIV/0!</v>
      </c>
      <c r="BE298" s="568" t="e">
        <f t="shared" si="264"/>
        <v>#DIV/0!</v>
      </c>
      <c r="BF298" s="568" t="e">
        <f t="shared" si="276"/>
        <v>#DIV/0!</v>
      </c>
      <c r="BG298" s="568" t="e">
        <f t="shared" si="265"/>
        <v>#DIV/0!</v>
      </c>
      <c r="BH298" s="568" t="e">
        <f t="shared" si="277"/>
        <v>#DIV/0!</v>
      </c>
      <c r="BI298" s="568" t="e">
        <f t="shared" si="266"/>
        <v>#DIV/0!</v>
      </c>
      <c r="BJ298" s="568" t="e">
        <f t="shared" si="278"/>
        <v>#DIV/0!</v>
      </c>
      <c r="BK298" s="568" t="e">
        <f t="shared" si="267"/>
        <v>#DIV/0!</v>
      </c>
      <c r="BL298" s="568" t="e">
        <f t="shared" si="279"/>
        <v>#DIV/0!</v>
      </c>
      <c r="BM298" s="568" t="e">
        <f t="shared" si="268"/>
        <v>#DIV/0!</v>
      </c>
      <c r="BN298" s="568" t="e">
        <f t="shared" si="280"/>
        <v>#DIV/0!</v>
      </c>
      <c r="BO298" s="570"/>
    </row>
    <row r="299" spans="1:67">
      <c r="A299" s="471"/>
      <c r="B299" s="475" t="s">
        <v>117</v>
      </c>
      <c r="C299" s="471" t="s">
        <v>55</v>
      </c>
      <c r="D299" s="508"/>
      <c r="E299" s="468"/>
      <c r="F299" s="468"/>
      <c r="G299" s="508"/>
      <c r="H299" s="508"/>
      <c r="I299" s="508"/>
      <c r="J299" s="508"/>
      <c r="K299" s="508"/>
      <c r="L299" s="508"/>
      <c r="M299" s="508"/>
      <c r="N299" s="508"/>
      <c r="O299" s="508"/>
      <c r="P299" s="508"/>
      <c r="Q299" s="341">
        <v>0</v>
      </c>
      <c r="R299" s="341"/>
      <c r="S299" s="345">
        <f t="shared" si="239"/>
        <v>0</v>
      </c>
      <c r="T299" s="341"/>
      <c r="U299" s="345">
        <f t="shared" si="240"/>
        <v>0</v>
      </c>
      <c r="V299" s="341"/>
      <c r="W299" s="345">
        <f t="shared" si="241"/>
        <v>0</v>
      </c>
      <c r="X299" s="341"/>
      <c r="Y299" s="345">
        <f t="shared" si="242"/>
        <v>0</v>
      </c>
      <c r="Z299" s="341"/>
      <c r="AA299" s="345">
        <f t="shared" si="243"/>
        <v>0</v>
      </c>
      <c r="AB299" s="341"/>
      <c r="AC299" s="345">
        <f t="shared" si="244"/>
        <v>0</v>
      </c>
      <c r="AD299" s="341"/>
      <c r="AE299" s="345">
        <f t="shared" si="245"/>
        <v>0</v>
      </c>
      <c r="AF299" s="341"/>
      <c r="AG299" s="345">
        <f t="shared" si="245"/>
        <v>0</v>
      </c>
      <c r="AH299" s="341"/>
      <c r="AI299" s="345">
        <f t="shared" si="245"/>
        <v>0</v>
      </c>
      <c r="AJ299" s="341"/>
      <c r="AK299" s="345">
        <f t="shared" si="245"/>
        <v>0</v>
      </c>
      <c r="AL299" s="341"/>
      <c r="AM299" s="345">
        <f t="shared" si="246"/>
        <v>0</v>
      </c>
      <c r="AN299" s="341"/>
      <c r="AO299" s="345">
        <f t="shared" si="247"/>
        <v>0</v>
      </c>
      <c r="AP299" s="468"/>
      <c r="AQ299" s="345" t="e">
        <f t="shared" si="257"/>
        <v>#DIV/0!</v>
      </c>
      <c r="AR299" s="345">
        <f t="shared" si="269"/>
        <v>0</v>
      </c>
      <c r="AS299" s="345" t="e">
        <f t="shared" si="258"/>
        <v>#DIV/0!</v>
      </c>
      <c r="AT299" s="345">
        <f t="shared" si="270"/>
        <v>0</v>
      </c>
      <c r="AU299" s="345" t="e">
        <f t="shared" si="259"/>
        <v>#DIV/0!</v>
      </c>
      <c r="AV299" s="345">
        <f t="shared" si="271"/>
        <v>0</v>
      </c>
      <c r="AW299" s="345" t="e">
        <f t="shared" si="260"/>
        <v>#DIV/0!</v>
      </c>
      <c r="AX299" s="345">
        <f t="shared" si="272"/>
        <v>0</v>
      </c>
      <c r="AY299" s="345" t="e">
        <f t="shared" si="261"/>
        <v>#DIV/0!</v>
      </c>
      <c r="AZ299" s="345">
        <f t="shared" si="273"/>
        <v>0</v>
      </c>
      <c r="BA299" s="345" t="e">
        <f t="shared" si="262"/>
        <v>#DIV/0!</v>
      </c>
      <c r="BB299" s="345">
        <f t="shared" si="274"/>
        <v>0</v>
      </c>
      <c r="BC299" s="345" t="e">
        <f t="shared" si="263"/>
        <v>#DIV/0!</v>
      </c>
      <c r="BD299" s="345">
        <f t="shared" si="275"/>
        <v>0</v>
      </c>
      <c r="BE299" s="345" t="e">
        <f t="shared" si="264"/>
        <v>#DIV/0!</v>
      </c>
      <c r="BF299" s="345">
        <f t="shared" si="276"/>
        <v>0</v>
      </c>
      <c r="BG299" s="345" t="e">
        <f t="shared" si="265"/>
        <v>#DIV/0!</v>
      </c>
      <c r="BH299" s="345">
        <f t="shared" si="277"/>
        <v>0</v>
      </c>
      <c r="BI299" s="345" t="e">
        <f t="shared" si="266"/>
        <v>#DIV/0!</v>
      </c>
      <c r="BJ299" s="345">
        <f t="shared" si="278"/>
        <v>0</v>
      </c>
      <c r="BK299" s="345" t="e">
        <f t="shared" si="267"/>
        <v>#DIV/0!</v>
      </c>
      <c r="BL299" s="345">
        <f t="shared" si="279"/>
        <v>0</v>
      </c>
      <c r="BM299" s="345" t="e">
        <f t="shared" si="268"/>
        <v>#DIV/0!</v>
      </c>
      <c r="BN299" s="345">
        <f t="shared" si="280"/>
        <v>0</v>
      </c>
      <c r="BO299" s="467"/>
    </row>
    <row r="300" spans="1:67">
      <c r="A300" s="471"/>
      <c r="B300" s="475" t="s">
        <v>118</v>
      </c>
      <c r="C300" s="471" t="s">
        <v>55</v>
      </c>
      <c r="D300" s="379"/>
      <c r="E300" s="467"/>
      <c r="F300" s="467"/>
      <c r="G300" s="379"/>
      <c r="H300" s="379"/>
      <c r="I300" s="379"/>
      <c r="J300" s="379"/>
      <c r="K300" s="379"/>
      <c r="L300" s="379"/>
      <c r="M300" s="379"/>
      <c r="N300" s="379"/>
      <c r="O300" s="379"/>
      <c r="P300" s="379"/>
      <c r="Q300" s="468">
        <v>4550</v>
      </c>
      <c r="R300" s="341"/>
      <c r="S300" s="345">
        <f t="shared" si="239"/>
        <v>0</v>
      </c>
      <c r="T300" s="468"/>
      <c r="U300" s="339">
        <f t="shared" si="240"/>
        <v>0</v>
      </c>
      <c r="V300" s="341"/>
      <c r="W300" s="345">
        <f t="shared" si="241"/>
        <v>0</v>
      </c>
      <c r="X300" s="341">
        <f>4456-W300</f>
        <v>4456</v>
      </c>
      <c r="Y300" s="345">
        <f t="shared" si="242"/>
        <v>4456</v>
      </c>
      <c r="Z300" s="341"/>
      <c r="AA300" s="345">
        <f t="shared" si="243"/>
        <v>4456</v>
      </c>
      <c r="AB300" s="341"/>
      <c r="AC300" s="345">
        <f t="shared" si="244"/>
        <v>4456</v>
      </c>
      <c r="AD300" s="341"/>
      <c r="AE300" s="345">
        <f t="shared" si="245"/>
        <v>4456</v>
      </c>
      <c r="AF300" s="341"/>
      <c r="AG300" s="345">
        <f t="shared" si="245"/>
        <v>4456</v>
      </c>
      <c r="AH300" s="341"/>
      <c r="AI300" s="345">
        <f t="shared" si="245"/>
        <v>4456</v>
      </c>
      <c r="AJ300" s="341"/>
      <c r="AK300" s="345">
        <f t="shared" si="245"/>
        <v>4456</v>
      </c>
      <c r="AL300" s="341"/>
      <c r="AM300" s="345">
        <f t="shared" si="246"/>
        <v>4456</v>
      </c>
      <c r="AN300" s="341"/>
      <c r="AO300" s="345">
        <f t="shared" si="247"/>
        <v>4456</v>
      </c>
      <c r="AP300" s="468"/>
      <c r="AQ300" s="345" t="e">
        <f t="shared" si="257"/>
        <v>#DIV/0!</v>
      </c>
      <c r="AR300" s="345">
        <f t="shared" si="269"/>
        <v>0</v>
      </c>
      <c r="AS300" s="345" t="e">
        <f t="shared" si="258"/>
        <v>#DIV/0!</v>
      </c>
      <c r="AT300" s="345">
        <f t="shared" si="270"/>
        <v>0</v>
      </c>
      <c r="AU300" s="345" t="e">
        <f t="shared" si="259"/>
        <v>#DIV/0!</v>
      </c>
      <c r="AV300" s="345">
        <f t="shared" si="271"/>
        <v>0</v>
      </c>
      <c r="AW300" s="345" t="e">
        <f t="shared" si="260"/>
        <v>#DIV/0!</v>
      </c>
      <c r="AX300" s="345">
        <f t="shared" si="272"/>
        <v>0.11803973509933775</v>
      </c>
      <c r="AY300" s="345" t="e">
        <f t="shared" si="261"/>
        <v>#DIV/0!</v>
      </c>
      <c r="AZ300" s="345">
        <f t="shared" si="273"/>
        <v>0</v>
      </c>
      <c r="BA300" s="345" t="e">
        <f t="shared" si="262"/>
        <v>#DIV/0!</v>
      </c>
      <c r="BB300" s="345">
        <f t="shared" si="274"/>
        <v>0</v>
      </c>
      <c r="BC300" s="345" t="e">
        <f t="shared" si="263"/>
        <v>#DIV/0!</v>
      </c>
      <c r="BD300" s="345">
        <f t="shared" si="275"/>
        <v>0</v>
      </c>
      <c r="BE300" s="345" t="e">
        <f t="shared" si="264"/>
        <v>#DIV/0!</v>
      </c>
      <c r="BF300" s="345">
        <f t="shared" si="276"/>
        <v>0</v>
      </c>
      <c r="BG300" s="345" t="e">
        <f t="shared" si="265"/>
        <v>#DIV/0!</v>
      </c>
      <c r="BH300" s="345">
        <f t="shared" si="277"/>
        <v>0</v>
      </c>
      <c r="BI300" s="345" t="e">
        <f t="shared" si="266"/>
        <v>#DIV/0!</v>
      </c>
      <c r="BJ300" s="345">
        <f t="shared" si="278"/>
        <v>0</v>
      </c>
      <c r="BK300" s="345" t="e">
        <f t="shared" si="267"/>
        <v>#DIV/0!</v>
      </c>
      <c r="BL300" s="345">
        <f t="shared" si="279"/>
        <v>0</v>
      </c>
      <c r="BM300" s="345" t="e">
        <f t="shared" si="268"/>
        <v>#DIV/0!</v>
      </c>
      <c r="BN300" s="345">
        <f t="shared" si="280"/>
        <v>0</v>
      </c>
      <c r="BO300" s="467"/>
    </row>
    <row r="301" spans="1:67">
      <c r="A301" s="471"/>
      <c r="B301" s="475" t="s">
        <v>119</v>
      </c>
      <c r="C301" s="471" t="s">
        <v>55</v>
      </c>
      <c r="D301" s="379"/>
      <c r="E301" s="467"/>
      <c r="F301" s="467"/>
      <c r="G301" s="379"/>
      <c r="H301" s="379"/>
      <c r="I301" s="379"/>
      <c r="J301" s="379"/>
      <c r="K301" s="379"/>
      <c r="L301" s="379"/>
      <c r="M301" s="379"/>
      <c r="N301" s="379"/>
      <c r="O301" s="379"/>
      <c r="P301" s="379"/>
      <c r="Q301" s="468">
        <v>37750</v>
      </c>
      <c r="R301" s="341"/>
      <c r="S301" s="345">
        <f t="shared" si="239"/>
        <v>0</v>
      </c>
      <c r="T301" s="468"/>
      <c r="U301" s="339">
        <f t="shared" si="240"/>
        <v>0</v>
      </c>
      <c r="V301" s="341"/>
      <c r="W301" s="345">
        <f t="shared" si="241"/>
        <v>0</v>
      </c>
      <c r="X301" s="341">
        <f>36825-W301</f>
        <v>36825</v>
      </c>
      <c r="Y301" s="345">
        <f t="shared" si="242"/>
        <v>36825</v>
      </c>
      <c r="Z301" s="341"/>
      <c r="AA301" s="345">
        <f t="shared" si="243"/>
        <v>36825</v>
      </c>
      <c r="AB301" s="341"/>
      <c r="AC301" s="345">
        <f t="shared" si="244"/>
        <v>36825</v>
      </c>
      <c r="AD301" s="341"/>
      <c r="AE301" s="345">
        <f t="shared" si="245"/>
        <v>36825</v>
      </c>
      <c r="AF301" s="341"/>
      <c r="AG301" s="345">
        <f t="shared" si="245"/>
        <v>36825</v>
      </c>
      <c r="AH301" s="341"/>
      <c r="AI301" s="345">
        <f t="shared" si="245"/>
        <v>36825</v>
      </c>
      <c r="AJ301" s="341"/>
      <c r="AK301" s="345">
        <f t="shared" si="245"/>
        <v>36825</v>
      </c>
      <c r="AL301" s="341"/>
      <c r="AM301" s="345">
        <f t="shared" si="246"/>
        <v>36825</v>
      </c>
      <c r="AN301" s="341"/>
      <c r="AO301" s="345">
        <f t="shared" si="247"/>
        <v>36825</v>
      </c>
      <c r="AP301" s="468"/>
      <c r="AQ301" s="345" t="e">
        <f t="shared" si="257"/>
        <v>#DIV/0!</v>
      </c>
      <c r="AR301" s="345">
        <f t="shared" si="269"/>
        <v>0</v>
      </c>
      <c r="AS301" s="345" t="e">
        <f t="shared" si="258"/>
        <v>#DIV/0!</v>
      </c>
      <c r="AT301" s="345">
        <f t="shared" si="270"/>
        <v>0</v>
      </c>
      <c r="AU301" s="345" t="e">
        <f t="shared" si="259"/>
        <v>#DIV/0!</v>
      </c>
      <c r="AV301" s="345">
        <f t="shared" si="271"/>
        <v>0</v>
      </c>
      <c r="AW301" s="345" t="e">
        <f t="shared" si="260"/>
        <v>#DIV/0!</v>
      </c>
      <c r="AX301" s="345">
        <f t="shared" si="272"/>
        <v>0.88949275362318836</v>
      </c>
      <c r="AY301" s="345" t="e">
        <f t="shared" si="261"/>
        <v>#DIV/0!</v>
      </c>
      <c r="AZ301" s="345">
        <f t="shared" si="273"/>
        <v>0</v>
      </c>
      <c r="BA301" s="345" t="e">
        <f t="shared" si="262"/>
        <v>#DIV/0!</v>
      </c>
      <c r="BB301" s="345">
        <f t="shared" si="274"/>
        <v>0</v>
      </c>
      <c r="BC301" s="345" t="e">
        <f t="shared" si="263"/>
        <v>#DIV/0!</v>
      </c>
      <c r="BD301" s="345">
        <f t="shared" si="275"/>
        <v>0</v>
      </c>
      <c r="BE301" s="345" t="e">
        <f t="shared" si="264"/>
        <v>#DIV/0!</v>
      </c>
      <c r="BF301" s="345">
        <f t="shared" si="276"/>
        <v>0</v>
      </c>
      <c r="BG301" s="345" t="e">
        <f t="shared" si="265"/>
        <v>#DIV/0!</v>
      </c>
      <c r="BH301" s="345">
        <f t="shared" si="277"/>
        <v>0</v>
      </c>
      <c r="BI301" s="345" t="e">
        <f t="shared" si="266"/>
        <v>#DIV/0!</v>
      </c>
      <c r="BJ301" s="345">
        <f t="shared" si="278"/>
        <v>0</v>
      </c>
      <c r="BK301" s="345" t="e">
        <f t="shared" si="267"/>
        <v>#DIV/0!</v>
      </c>
      <c r="BL301" s="345">
        <f t="shared" si="279"/>
        <v>0</v>
      </c>
      <c r="BM301" s="345" t="e">
        <f t="shared" si="268"/>
        <v>#DIV/0!</v>
      </c>
      <c r="BN301" s="345">
        <f t="shared" si="280"/>
        <v>0</v>
      </c>
      <c r="BO301" s="467"/>
    </row>
    <row r="302" spans="1:67" s="456" customFormat="1" ht="37.5">
      <c r="A302" s="466">
        <v>2</v>
      </c>
      <c r="B302" s="184" t="s">
        <v>710</v>
      </c>
      <c r="C302" s="466" t="s">
        <v>55</v>
      </c>
      <c r="D302" s="343"/>
      <c r="E302" s="454"/>
      <c r="F302" s="454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454">
        <v>41400</v>
      </c>
      <c r="R302" s="342"/>
      <c r="S302" s="345">
        <f t="shared" si="239"/>
        <v>0</v>
      </c>
      <c r="T302" s="342"/>
      <c r="U302" s="479">
        <f t="shared" si="240"/>
        <v>0</v>
      </c>
      <c r="V302" s="342"/>
      <c r="W302" s="371">
        <f t="shared" si="241"/>
        <v>0</v>
      </c>
      <c r="X302" s="342"/>
      <c r="Y302" s="371">
        <f t="shared" si="242"/>
        <v>0</v>
      </c>
      <c r="Z302" s="342"/>
      <c r="AA302" s="371">
        <f t="shared" si="243"/>
        <v>0</v>
      </c>
      <c r="AB302" s="342"/>
      <c r="AC302" s="371">
        <f t="shared" si="244"/>
        <v>0</v>
      </c>
      <c r="AD302" s="342"/>
      <c r="AE302" s="371">
        <f t="shared" si="245"/>
        <v>0</v>
      </c>
      <c r="AF302" s="342"/>
      <c r="AG302" s="371">
        <f t="shared" si="245"/>
        <v>0</v>
      </c>
      <c r="AH302" s="342"/>
      <c r="AI302" s="371">
        <f t="shared" si="245"/>
        <v>0</v>
      </c>
      <c r="AJ302" s="342"/>
      <c r="AK302" s="371">
        <f t="shared" si="245"/>
        <v>0</v>
      </c>
      <c r="AL302" s="342"/>
      <c r="AM302" s="371">
        <f t="shared" si="246"/>
        <v>0</v>
      </c>
      <c r="AN302" s="342"/>
      <c r="AO302" s="371">
        <f t="shared" si="247"/>
        <v>0</v>
      </c>
      <c r="AP302" s="454"/>
      <c r="AQ302" s="371" t="e">
        <f t="shared" si="257"/>
        <v>#DIV/0!</v>
      </c>
      <c r="AR302" s="371">
        <f t="shared" si="269"/>
        <v>0</v>
      </c>
      <c r="AS302" s="371" t="e">
        <f t="shared" si="258"/>
        <v>#DIV/0!</v>
      </c>
      <c r="AT302" s="371">
        <f t="shared" si="270"/>
        <v>0</v>
      </c>
      <c r="AU302" s="371" t="e">
        <f t="shared" si="259"/>
        <v>#DIV/0!</v>
      </c>
      <c r="AV302" s="371">
        <f t="shared" si="271"/>
        <v>0</v>
      </c>
      <c r="AW302" s="371" t="e">
        <f t="shared" si="260"/>
        <v>#DIV/0!</v>
      </c>
      <c r="AX302" s="371">
        <f t="shared" si="272"/>
        <v>0</v>
      </c>
      <c r="AY302" s="371" t="e">
        <f t="shared" si="261"/>
        <v>#DIV/0!</v>
      </c>
      <c r="AZ302" s="371">
        <f t="shared" si="273"/>
        <v>0</v>
      </c>
      <c r="BA302" s="371" t="e">
        <f t="shared" si="262"/>
        <v>#DIV/0!</v>
      </c>
      <c r="BB302" s="371">
        <f t="shared" si="274"/>
        <v>0</v>
      </c>
      <c r="BC302" s="371" t="e">
        <f t="shared" si="263"/>
        <v>#DIV/0!</v>
      </c>
      <c r="BD302" s="371">
        <f t="shared" si="275"/>
        <v>0</v>
      </c>
      <c r="BE302" s="371" t="e">
        <f t="shared" si="264"/>
        <v>#DIV/0!</v>
      </c>
      <c r="BF302" s="371">
        <f t="shared" si="276"/>
        <v>0</v>
      </c>
      <c r="BG302" s="371" t="e">
        <f t="shared" si="265"/>
        <v>#DIV/0!</v>
      </c>
      <c r="BH302" s="371">
        <f t="shared" si="277"/>
        <v>0</v>
      </c>
      <c r="BI302" s="371" t="e">
        <f t="shared" si="266"/>
        <v>#DIV/0!</v>
      </c>
      <c r="BJ302" s="371">
        <f t="shared" si="278"/>
        <v>0</v>
      </c>
      <c r="BK302" s="371" t="e">
        <f t="shared" si="267"/>
        <v>#DIV/0!</v>
      </c>
      <c r="BL302" s="371">
        <f t="shared" si="279"/>
        <v>0</v>
      </c>
      <c r="BM302" s="371" t="e">
        <f t="shared" si="268"/>
        <v>#DIV/0!</v>
      </c>
      <c r="BN302" s="371">
        <f t="shared" si="280"/>
        <v>0</v>
      </c>
      <c r="BO302" s="455"/>
    </row>
    <row r="303" spans="1:67" s="460" customFormat="1">
      <c r="A303" s="353"/>
      <c r="B303" s="410" t="s">
        <v>714</v>
      </c>
      <c r="C303" s="353"/>
      <c r="D303" s="506"/>
      <c r="E303" s="459"/>
      <c r="F303" s="459"/>
      <c r="G303" s="506"/>
      <c r="H303" s="506"/>
      <c r="I303" s="506"/>
      <c r="J303" s="506"/>
      <c r="K303" s="506"/>
      <c r="L303" s="506"/>
      <c r="M303" s="506"/>
      <c r="N303" s="506"/>
      <c r="O303" s="506"/>
      <c r="P303" s="506"/>
      <c r="Q303" s="468">
        <v>100</v>
      </c>
      <c r="R303" s="436"/>
      <c r="S303" s="345" t="str">
        <f t="shared" si="239"/>
        <v xml:space="preserve"> </v>
      </c>
      <c r="T303" s="436"/>
      <c r="U303" s="345" t="str">
        <f t="shared" si="240"/>
        <v xml:space="preserve"> </v>
      </c>
      <c r="V303" s="436"/>
      <c r="W303" s="345" t="str">
        <f t="shared" si="241"/>
        <v xml:space="preserve"> </v>
      </c>
      <c r="X303" s="436"/>
      <c r="Y303" s="345" t="str">
        <f t="shared" si="242"/>
        <v xml:space="preserve"> </v>
      </c>
      <c r="Z303" s="436"/>
      <c r="AA303" s="345" t="str">
        <f t="shared" si="243"/>
        <v xml:space="preserve"> </v>
      </c>
      <c r="AB303" s="436"/>
      <c r="AC303" s="345" t="str">
        <f t="shared" si="244"/>
        <v xml:space="preserve"> </v>
      </c>
      <c r="AD303" s="436"/>
      <c r="AE303" s="345" t="str">
        <f t="shared" si="245"/>
        <v xml:space="preserve"> </v>
      </c>
      <c r="AF303" s="436"/>
      <c r="AG303" s="345" t="str">
        <f t="shared" si="245"/>
        <v xml:space="preserve"> </v>
      </c>
      <c r="AH303" s="436"/>
      <c r="AI303" s="345" t="str">
        <f t="shared" si="245"/>
        <v xml:space="preserve"> </v>
      </c>
      <c r="AJ303" s="436"/>
      <c r="AK303" s="345" t="str">
        <f t="shared" si="245"/>
        <v xml:space="preserve"> </v>
      </c>
      <c r="AL303" s="436"/>
      <c r="AM303" s="345" t="str">
        <f t="shared" si="246"/>
        <v xml:space="preserve"> </v>
      </c>
      <c r="AN303" s="436"/>
      <c r="AO303" s="345" t="str">
        <f t="shared" si="247"/>
        <v xml:space="preserve"> </v>
      </c>
      <c r="AP303" s="459"/>
      <c r="AQ303" s="345" t="str">
        <f t="shared" si="257"/>
        <v xml:space="preserve"> </v>
      </c>
      <c r="AR303" s="345" t="str">
        <f t="shared" si="269"/>
        <v xml:space="preserve"> </v>
      </c>
      <c r="AS303" s="345" t="str">
        <f t="shared" si="258"/>
        <v xml:space="preserve"> </v>
      </c>
      <c r="AT303" s="345" t="str">
        <f t="shared" si="270"/>
        <v xml:space="preserve"> </v>
      </c>
      <c r="AU303" s="345" t="str">
        <f t="shared" si="259"/>
        <v xml:space="preserve"> </v>
      </c>
      <c r="AV303" s="345" t="str">
        <f t="shared" si="271"/>
        <v xml:space="preserve"> </v>
      </c>
      <c r="AW303" s="345" t="str">
        <f t="shared" si="260"/>
        <v xml:space="preserve"> </v>
      </c>
      <c r="AX303" s="345" t="str">
        <f t="shared" si="272"/>
        <v xml:space="preserve"> </v>
      </c>
      <c r="AY303" s="345" t="str">
        <f t="shared" si="261"/>
        <v xml:space="preserve"> </v>
      </c>
      <c r="AZ303" s="345" t="str">
        <f t="shared" si="273"/>
        <v xml:space="preserve"> </v>
      </c>
      <c r="BA303" s="345" t="str">
        <f t="shared" si="262"/>
        <v xml:space="preserve"> </v>
      </c>
      <c r="BB303" s="345" t="str">
        <f t="shared" si="274"/>
        <v xml:space="preserve"> </v>
      </c>
      <c r="BC303" s="345" t="str">
        <f t="shared" si="263"/>
        <v xml:space="preserve"> </v>
      </c>
      <c r="BD303" s="345" t="str">
        <f t="shared" si="275"/>
        <v xml:space="preserve"> </v>
      </c>
      <c r="BE303" s="345" t="str">
        <f t="shared" si="264"/>
        <v xml:space="preserve"> </v>
      </c>
      <c r="BF303" s="345" t="str">
        <f t="shared" si="276"/>
        <v xml:space="preserve"> </v>
      </c>
      <c r="BG303" s="345" t="str">
        <f t="shared" si="265"/>
        <v xml:space="preserve"> </v>
      </c>
      <c r="BH303" s="345" t="str">
        <f t="shared" si="277"/>
        <v xml:space="preserve"> </v>
      </c>
      <c r="BI303" s="345" t="str">
        <f t="shared" si="266"/>
        <v xml:space="preserve"> </v>
      </c>
      <c r="BJ303" s="345" t="str">
        <f t="shared" si="278"/>
        <v xml:space="preserve"> </v>
      </c>
      <c r="BK303" s="345" t="str">
        <f t="shared" si="267"/>
        <v xml:space="preserve"> </v>
      </c>
      <c r="BL303" s="345" t="str">
        <f t="shared" si="279"/>
        <v xml:space="preserve"> </v>
      </c>
      <c r="BM303" s="345" t="str">
        <f t="shared" si="268"/>
        <v xml:space="preserve"> </v>
      </c>
      <c r="BN303" s="345" t="str">
        <f t="shared" si="280"/>
        <v xml:space="preserve"> </v>
      </c>
      <c r="BO303" s="459"/>
    </row>
    <row r="304" spans="1:67" s="460" customFormat="1">
      <c r="A304" s="353"/>
      <c r="B304" s="410" t="s">
        <v>712</v>
      </c>
      <c r="C304" s="353" t="s">
        <v>24</v>
      </c>
      <c r="D304" s="506"/>
      <c r="E304" s="459"/>
      <c r="F304" s="459"/>
      <c r="G304" s="506"/>
      <c r="H304" s="506"/>
      <c r="I304" s="506"/>
      <c r="J304" s="506"/>
      <c r="K304" s="506"/>
      <c r="L304" s="506"/>
      <c r="M304" s="506"/>
      <c r="N304" s="506"/>
      <c r="O304" s="506"/>
      <c r="P304" s="506"/>
      <c r="Q304" s="381">
        <v>80.5</v>
      </c>
      <c r="R304" s="436"/>
      <c r="S304" s="345">
        <f t="shared" si="239"/>
        <v>0</v>
      </c>
      <c r="T304" s="436"/>
      <c r="U304" s="345">
        <f t="shared" si="240"/>
        <v>0</v>
      </c>
      <c r="V304" s="436"/>
      <c r="W304" s="345">
        <f t="shared" si="241"/>
        <v>0</v>
      </c>
      <c r="X304" s="436"/>
      <c r="Y304" s="345">
        <f t="shared" si="242"/>
        <v>0</v>
      </c>
      <c r="Z304" s="436"/>
      <c r="AA304" s="345">
        <f t="shared" si="243"/>
        <v>0</v>
      </c>
      <c r="AB304" s="436"/>
      <c r="AC304" s="345">
        <f t="shared" si="244"/>
        <v>0</v>
      </c>
      <c r="AD304" s="436"/>
      <c r="AE304" s="345">
        <f t="shared" si="245"/>
        <v>0</v>
      </c>
      <c r="AF304" s="436"/>
      <c r="AG304" s="345">
        <f t="shared" si="245"/>
        <v>0</v>
      </c>
      <c r="AH304" s="436"/>
      <c r="AI304" s="345">
        <f t="shared" si="245"/>
        <v>0</v>
      </c>
      <c r="AJ304" s="436"/>
      <c r="AK304" s="345">
        <f t="shared" ref="AK304" si="281">IF(LEN($C304)=0," ",AI304+AJ304)</f>
        <v>0</v>
      </c>
      <c r="AL304" s="436"/>
      <c r="AM304" s="345">
        <f t="shared" si="246"/>
        <v>0</v>
      </c>
      <c r="AN304" s="436"/>
      <c r="AO304" s="345">
        <f t="shared" si="247"/>
        <v>0</v>
      </c>
      <c r="AP304" s="381"/>
      <c r="AQ304" s="345" t="e">
        <f t="shared" si="257"/>
        <v>#DIV/0!</v>
      </c>
      <c r="AR304" s="345">
        <f t="shared" si="269"/>
        <v>0</v>
      </c>
      <c r="AS304" s="345" t="e">
        <f t="shared" si="258"/>
        <v>#DIV/0!</v>
      </c>
      <c r="AT304" s="345">
        <f t="shared" si="270"/>
        <v>0</v>
      </c>
      <c r="AU304" s="345" t="e">
        <f t="shared" si="259"/>
        <v>#DIV/0!</v>
      </c>
      <c r="AV304" s="345">
        <f t="shared" si="271"/>
        <v>0</v>
      </c>
      <c r="AW304" s="345" t="e">
        <f t="shared" si="260"/>
        <v>#DIV/0!</v>
      </c>
      <c r="AX304" s="345">
        <f t="shared" si="272"/>
        <v>0</v>
      </c>
      <c r="AY304" s="345" t="e">
        <f t="shared" si="261"/>
        <v>#DIV/0!</v>
      </c>
      <c r="AZ304" s="345">
        <f t="shared" si="273"/>
        <v>0</v>
      </c>
      <c r="BA304" s="345" t="e">
        <f t="shared" si="262"/>
        <v>#DIV/0!</v>
      </c>
      <c r="BB304" s="345">
        <f t="shared" si="274"/>
        <v>0</v>
      </c>
      <c r="BC304" s="345" t="e">
        <f t="shared" si="263"/>
        <v>#DIV/0!</v>
      </c>
      <c r="BD304" s="345">
        <f t="shared" si="275"/>
        <v>0</v>
      </c>
      <c r="BE304" s="345" t="e">
        <f t="shared" si="264"/>
        <v>#DIV/0!</v>
      </c>
      <c r="BF304" s="345">
        <f t="shared" si="276"/>
        <v>0</v>
      </c>
      <c r="BG304" s="345" t="e">
        <f t="shared" si="265"/>
        <v>#DIV/0!</v>
      </c>
      <c r="BH304" s="345">
        <f t="shared" si="277"/>
        <v>0</v>
      </c>
      <c r="BI304" s="345" t="e">
        <f t="shared" si="266"/>
        <v>#DIV/0!</v>
      </c>
      <c r="BJ304" s="345">
        <f t="shared" si="278"/>
        <v>0</v>
      </c>
      <c r="BK304" s="345" t="e">
        <f t="shared" si="267"/>
        <v>#DIV/0!</v>
      </c>
      <c r="BL304" s="345">
        <f t="shared" si="279"/>
        <v>0</v>
      </c>
      <c r="BM304" s="345" t="e">
        <f t="shared" si="268"/>
        <v>#DIV/0!</v>
      </c>
      <c r="BN304" s="345">
        <f t="shared" si="280"/>
        <v>0</v>
      </c>
      <c r="BO304" s="459"/>
    </row>
    <row r="305" spans="1:67" s="460" customFormat="1">
      <c r="A305" s="353"/>
      <c r="B305" s="410" t="s">
        <v>713</v>
      </c>
      <c r="C305" s="353" t="s">
        <v>24</v>
      </c>
      <c r="D305" s="506"/>
      <c r="E305" s="459"/>
      <c r="F305" s="459"/>
      <c r="G305" s="506"/>
      <c r="H305" s="506"/>
      <c r="I305" s="506"/>
      <c r="J305" s="506"/>
      <c r="K305" s="506"/>
      <c r="L305" s="506"/>
      <c r="M305" s="506"/>
      <c r="N305" s="506"/>
      <c r="O305" s="506"/>
      <c r="P305" s="506"/>
      <c r="Q305" s="381">
        <v>7.1</v>
      </c>
      <c r="R305" s="436"/>
      <c r="S305" s="345">
        <f t="shared" si="239"/>
        <v>0</v>
      </c>
      <c r="T305" s="436"/>
      <c r="U305" s="345">
        <f t="shared" ref="U305:U360" si="282">IF(LEN(C305)=0," ",S305+T305)</f>
        <v>0</v>
      </c>
      <c r="V305" s="436"/>
      <c r="W305" s="345">
        <f t="shared" ref="W305:W360" si="283">IF(LEN($C305)=0," ",U305+V305)</f>
        <v>0</v>
      </c>
      <c r="X305" s="436"/>
      <c r="Y305" s="345">
        <f t="shared" ref="Y305:Y360" si="284">IF(LEN($C305)=0," ",W305+X305)</f>
        <v>0</v>
      </c>
      <c r="Z305" s="436"/>
      <c r="AA305" s="345">
        <f t="shared" ref="AA305:AA360" si="285">IF(LEN($C305)=0," ",Y305+Z305)</f>
        <v>0</v>
      </c>
      <c r="AB305" s="436"/>
      <c r="AC305" s="345">
        <f t="shared" ref="AC305:AC360" si="286">IF(LEN($C305)=0," ",AA305+AB305)</f>
        <v>0</v>
      </c>
      <c r="AD305" s="436"/>
      <c r="AE305" s="345">
        <f t="shared" ref="AE305:AK360" si="287">IF(LEN($C305)=0," ",AC305+AD305)</f>
        <v>0</v>
      </c>
      <c r="AF305" s="436"/>
      <c r="AG305" s="345">
        <f t="shared" si="287"/>
        <v>0</v>
      </c>
      <c r="AH305" s="436"/>
      <c r="AI305" s="345">
        <f t="shared" si="287"/>
        <v>0</v>
      </c>
      <c r="AJ305" s="436"/>
      <c r="AK305" s="345">
        <f t="shared" si="287"/>
        <v>0</v>
      </c>
      <c r="AL305" s="436"/>
      <c r="AM305" s="345">
        <f t="shared" ref="AM305:AM360" si="288">IF(LEN($C305)=0," ",AK305+AL305)</f>
        <v>0</v>
      </c>
      <c r="AN305" s="436"/>
      <c r="AO305" s="345">
        <f t="shared" ref="AO305:AO360" si="289">IF(LEN($C305)=0," ",AM305+AN305)</f>
        <v>0</v>
      </c>
      <c r="AP305" s="436"/>
      <c r="AQ305" s="345" t="e">
        <f t="shared" si="257"/>
        <v>#DIV/0!</v>
      </c>
      <c r="AR305" s="345">
        <f t="shared" si="269"/>
        <v>0</v>
      </c>
      <c r="AS305" s="345" t="e">
        <f t="shared" si="258"/>
        <v>#DIV/0!</v>
      </c>
      <c r="AT305" s="345">
        <f t="shared" si="270"/>
        <v>0</v>
      </c>
      <c r="AU305" s="345" t="e">
        <f t="shared" si="259"/>
        <v>#DIV/0!</v>
      </c>
      <c r="AV305" s="345">
        <f t="shared" si="271"/>
        <v>0</v>
      </c>
      <c r="AW305" s="345" t="e">
        <f t="shared" si="260"/>
        <v>#DIV/0!</v>
      </c>
      <c r="AX305" s="345">
        <f t="shared" si="272"/>
        <v>0</v>
      </c>
      <c r="AY305" s="345" t="e">
        <f t="shared" si="261"/>
        <v>#DIV/0!</v>
      </c>
      <c r="AZ305" s="345">
        <f t="shared" si="273"/>
        <v>0</v>
      </c>
      <c r="BA305" s="345" t="e">
        <f t="shared" si="262"/>
        <v>#DIV/0!</v>
      </c>
      <c r="BB305" s="345">
        <f t="shared" si="274"/>
        <v>0</v>
      </c>
      <c r="BC305" s="345" t="e">
        <f t="shared" si="263"/>
        <v>#DIV/0!</v>
      </c>
      <c r="BD305" s="345">
        <f t="shared" si="275"/>
        <v>0</v>
      </c>
      <c r="BE305" s="345" t="e">
        <f t="shared" si="264"/>
        <v>#DIV/0!</v>
      </c>
      <c r="BF305" s="345">
        <f t="shared" si="276"/>
        <v>0</v>
      </c>
      <c r="BG305" s="345" t="e">
        <f t="shared" si="265"/>
        <v>#DIV/0!</v>
      </c>
      <c r="BH305" s="345">
        <f t="shared" si="277"/>
        <v>0</v>
      </c>
      <c r="BI305" s="345" t="e">
        <f t="shared" si="266"/>
        <v>#DIV/0!</v>
      </c>
      <c r="BJ305" s="345">
        <f t="shared" si="278"/>
        <v>0</v>
      </c>
      <c r="BK305" s="345" t="e">
        <f t="shared" si="267"/>
        <v>#DIV/0!</v>
      </c>
      <c r="BL305" s="345">
        <f t="shared" si="279"/>
        <v>0</v>
      </c>
      <c r="BM305" s="345" t="e">
        <f t="shared" si="268"/>
        <v>#DIV/0!</v>
      </c>
      <c r="BN305" s="345">
        <f t="shared" si="280"/>
        <v>0</v>
      </c>
      <c r="BO305" s="459"/>
    </row>
    <row r="306" spans="1:67" s="460" customFormat="1" ht="19.5" customHeight="1">
      <c r="A306" s="353"/>
      <c r="B306" s="410" t="s">
        <v>711</v>
      </c>
      <c r="C306" s="353" t="s">
        <v>24</v>
      </c>
      <c r="D306" s="506"/>
      <c r="E306" s="459"/>
      <c r="F306" s="459"/>
      <c r="G306" s="506"/>
      <c r="H306" s="506"/>
      <c r="I306" s="506"/>
      <c r="J306" s="506"/>
      <c r="K306" s="506"/>
      <c r="L306" s="506"/>
      <c r="M306" s="506"/>
      <c r="N306" s="506"/>
      <c r="O306" s="506"/>
      <c r="P306" s="506"/>
      <c r="Q306" s="381">
        <v>12.4</v>
      </c>
      <c r="R306" s="436"/>
      <c r="S306" s="345">
        <f t="shared" ref="S306:S308" si="290">IF(LEN(C306)=0," ",R306)</f>
        <v>0</v>
      </c>
      <c r="T306" s="436"/>
      <c r="U306" s="345">
        <f t="shared" si="282"/>
        <v>0</v>
      </c>
      <c r="V306" s="436"/>
      <c r="W306" s="345">
        <f t="shared" si="283"/>
        <v>0</v>
      </c>
      <c r="X306" s="436"/>
      <c r="Y306" s="345">
        <f t="shared" si="284"/>
        <v>0</v>
      </c>
      <c r="Z306" s="436"/>
      <c r="AA306" s="345">
        <f t="shared" si="285"/>
        <v>0</v>
      </c>
      <c r="AB306" s="436"/>
      <c r="AC306" s="345">
        <f t="shared" si="286"/>
        <v>0</v>
      </c>
      <c r="AD306" s="436"/>
      <c r="AE306" s="345">
        <f t="shared" si="287"/>
        <v>0</v>
      </c>
      <c r="AF306" s="436"/>
      <c r="AG306" s="345">
        <f t="shared" si="287"/>
        <v>0</v>
      </c>
      <c r="AH306" s="436"/>
      <c r="AI306" s="345">
        <f t="shared" si="287"/>
        <v>0</v>
      </c>
      <c r="AJ306" s="436"/>
      <c r="AK306" s="345">
        <f t="shared" si="287"/>
        <v>0</v>
      </c>
      <c r="AL306" s="436"/>
      <c r="AM306" s="345">
        <f t="shared" si="288"/>
        <v>0</v>
      </c>
      <c r="AN306" s="436"/>
      <c r="AO306" s="345">
        <f t="shared" si="289"/>
        <v>0</v>
      </c>
      <c r="AP306" s="436"/>
      <c r="AQ306" s="345" t="e">
        <f t="shared" si="257"/>
        <v>#DIV/0!</v>
      </c>
      <c r="AR306" s="345">
        <f t="shared" si="269"/>
        <v>0</v>
      </c>
      <c r="AS306" s="345" t="e">
        <f t="shared" si="258"/>
        <v>#DIV/0!</v>
      </c>
      <c r="AT306" s="345">
        <f t="shared" si="270"/>
        <v>0</v>
      </c>
      <c r="AU306" s="345" t="e">
        <f t="shared" si="259"/>
        <v>#DIV/0!</v>
      </c>
      <c r="AV306" s="345">
        <f t="shared" si="271"/>
        <v>0</v>
      </c>
      <c r="AW306" s="345" t="e">
        <f t="shared" si="260"/>
        <v>#DIV/0!</v>
      </c>
      <c r="AX306" s="345">
        <f t="shared" si="272"/>
        <v>0</v>
      </c>
      <c r="AY306" s="345" t="e">
        <f t="shared" si="261"/>
        <v>#DIV/0!</v>
      </c>
      <c r="AZ306" s="345">
        <f t="shared" si="273"/>
        <v>0</v>
      </c>
      <c r="BA306" s="345" t="e">
        <f t="shared" si="262"/>
        <v>#DIV/0!</v>
      </c>
      <c r="BB306" s="345">
        <f t="shared" si="274"/>
        <v>0</v>
      </c>
      <c r="BC306" s="345" t="e">
        <f t="shared" si="263"/>
        <v>#DIV/0!</v>
      </c>
      <c r="BD306" s="345">
        <f t="shared" si="275"/>
        <v>0</v>
      </c>
      <c r="BE306" s="345" t="e">
        <f t="shared" si="264"/>
        <v>#DIV/0!</v>
      </c>
      <c r="BF306" s="345">
        <f t="shared" si="276"/>
        <v>0</v>
      </c>
      <c r="BG306" s="345" t="e">
        <f t="shared" si="265"/>
        <v>#DIV/0!</v>
      </c>
      <c r="BH306" s="345">
        <f t="shared" si="277"/>
        <v>0</v>
      </c>
      <c r="BI306" s="345" t="e">
        <f t="shared" si="266"/>
        <v>#DIV/0!</v>
      </c>
      <c r="BJ306" s="345">
        <f t="shared" si="278"/>
        <v>0</v>
      </c>
      <c r="BK306" s="345" t="e">
        <f t="shared" si="267"/>
        <v>#DIV/0!</v>
      </c>
      <c r="BL306" s="345">
        <f t="shared" si="279"/>
        <v>0</v>
      </c>
      <c r="BM306" s="345" t="e">
        <f t="shared" si="268"/>
        <v>#DIV/0!</v>
      </c>
      <c r="BN306" s="345">
        <f t="shared" si="280"/>
        <v>0</v>
      </c>
      <c r="BO306" s="459"/>
    </row>
    <row r="307" spans="1:67" s="456" customFormat="1">
      <c r="A307" s="466">
        <v>3</v>
      </c>
      <c r="B307" s="184" t="s">
        <v>715</v>
      </c>
      <c r="C307" s="466" t="s">
        <v>24</v>
      </c>
      <c r="D307" s="340"/>
      <c r="E307" s="455"/>
      <c r="F307" s="455"/>
      <c r="G307" s="340"/>
      <c r="H307" s="340"/>
      <c r="I307" s="340"/>
      <c r="J307" s="340"/>
      <c r="K307" s="340"/>
      <c r="L307" s="340"/>
      <c r="M307" s="340"/>
      <c r="N307" s="340"/>
      <c r="O307" s="340"/>
      <c r="P307" s="340"/>
      <c r="Q307" s="342">
        <v>45</v>
      </c>
      <c r="R307" s="342"/>
      <c r="S307" s="345">
        <f t="shared" si="290"/>
        <v>0</v>
      </c>
      <c r="T307" s="342"/>
      <c r="U307" s="371">
        <f t="shared" si="282"/>
        <v>0</v>
      </c>
      <c r="V307" s="342"/>
      <c r="W307" s="371">
        <f t="shared" si="283"/>
        <v>0</v>
      </c>
      <c r="X307" s="342"/>
      <c r="Y307" s="371">
        <f t="shared" si="284"/>
        <v>0</v>
      </c>
      <c r="Z307" s="342"/>
      <c r="AA307" s="371">
        <f t="shared" si="285"/>
        <v>0</v>
      </c>
      <c r="AB307" s="342"/>
      <c r="AC307" s="371">
        <f t="shared" si="286"/>
        <v>0</v>
      </c>
      <c r="AD307" s="342"/>
      <c r="AE307" s="371">
        <f t="shared" si="287"/>
        <v>0</v>
      </c>
      <c r="AF307" s="342"/>
      <c r="AG307" s="371">
        <f t="shared" si="287"/>
        <v>0</v>
      </c>
      <c r="AH307" s="342"/>
      <c r="AI307" s="371">
        <f t="shared" si="287"/>
        <v>0</v>
      </c>
      <c r="AJ307" s="342"/>
      <c r="AK307" s="371">
        <f t="shared" si="287"/>
        <v>0</v>
      </c>
      <c r="AL307" s="342"/>
      <c r="AM307" s="371">
        <f t="shared" si="288"/>
        <v>0</v>
      </c>
      <c r="AN307" s="342"/>
      <c r="AO307" s="371">
        <f t="shared" si="289"/>
        <v>0</v>
      </c>
      <c r="AP307" s="342"/>
      <c r="AQ307" s="371" t="e">
        <f t="shared" si="257"/>
        <v>#DIV/0!</v>
      </c>
      <c r="AR307" s="371" t="e">
        <f t="shared" si="269"/>
        <v>#DIV/0!</v>
      </c>
      <c r="AS307" s="371" t="e">
        <f t="shared" si="258"/>
        <v>#DIV/0!</v>
      </c>
      <c r="AT307" s="371" t="e">
        <f t="shared" si="270"/>
        <v>#DIV/0!</v>
      </c>
      <c r="AU307" s="371" t="e">
        <f t="shared" si="259"/>
        <v>#DIV/0!</v>
      </c>
      <c r="AV307" s="371" t="e">
        <f t="shared" si="271"/>
        <v>#DIV/0!</v>
      </c>
      <c r="AW307" s="371" t="e">
        <f t="shared" si="260"/>
        <v>#DIV/0!</v>
      </c>
      <c r="AX307" s="371" t="e">
        <f t="shared" si="272"/>
        <v>#DIV/0!</v>
      </c>
      <c r="AY307" s="371" t="e">
        <f t="shared" si="261"/>
        <v>#DIV/0!</v>
      </c>
      <c r="AZ307" s="371" t="e">
        <f t="shared" si="273"/>
        <v>#DIV/0!</v>
      </c>
      <c r="BA307" s="371" t="e">
        <f t="shared" si="262"/>
        <v>#DIV/0!</v>
      </c>
      <c r="BB307" s="371" t="e">
        <f t="shared" si="274"/>
        <v>#DIV/0!</v>
      </c>
      <c r="BC307" s="371" t="e">
        <f t="shared" si="263"/>
        <v>#DIV/0!</v>
      </c>
      <c r="BD307" s="371" t="e">
        <f t="shared" si="275"/>
        <v>#DIV/0!</v>
      </c>
      <c r="BE307" s="371" t="e">
        <f t="shared" si="264"/>
        <v>#DIV/0!</v>
      </c>
      <c r="BF307" s="371" t="e">
        <f t="shared" si="276"/>
        <v>#DIV/0!</v>
      </c>
      <c r="BG307" s="371" t="e">
        <f t="shared" si="265"/>
        <v>#DIV/0!</v>
      </c>
      <c r="BH307" s="371" t="e">
        <f t="shared" si="277"/>
        <v>#DIV/0!</v>
      </c>
      <c r="BI307" s="371" t="e">
        <f t="shared" si="266"/>
        <v>#DIV/0!</v>
      </c>
      <c r="BJ307" s="371" t="e">
        <f t="shared" si="278"/>
        <v>#DIV/0!</v>
      </c>
      <c r="BK307" s="371" t="e">
        <f t="shared" si="267"/>
        <v>#DIV/0!</v>
      </c>
      <c r="BL307" s="371" t="e">
        <f t="shared" si="279"/>
        <v>#DIV/0!</v>
      </c>
      <c r="BM307" s="371" t="e">
        <f t="shared" si="268"/>
        <v>#DIV/0!</v>
      </c>
      <c r="BN307" s="371" t="e">
        <f t="shared" si="280"/>
        <v>#DIV/0!</v>
      </c>
      <c r="BO307" s="455"/>
    </row>
    <row r="308" spans="1:67" s="460" customFormat="1">
      <c r="A308" s="353"/>
      <c r="B308" s="186" t="s">
        <v>351</v>
      </c>
      <c r="C308" s="353"/>
      <c r="D308" s="506"/>
      <c r="E308" s="459"/>
      <c r="F308" s="459"/>
      <c r="G308" s="506"/>
      <c r="H308" s="506"/>
      <c r="I308" s="506"/>
      <c r="J308" s="506"/>
      <c r="K308" s="506"/>
      <c r="L308" s="506"/>
      <c r="M308" s="506"/>
      <c r="N308" s="506"/>
      <c r="O308" s="506"/>
      <c r="P308" s="506"/>
      <c r="Q308" s="342"/>
      <c r="R308" s="436"/>
      <c r="S308" s="345" t="str">
        <f t="shared" si="290"/>
        <v xml:space="preserve"> </v>
      </c>
      <c r="T308" s="436"/>
      <c r="U308" s="345" t="str">
        <f t="shared" si="282"/>
        <v xml:space="preserve"> </v>
      </c>
      <c r="V308" s="436"/>
      <c r="W308" s="345" t="str">
        <f t="shared" si="283"/>
        <v xml:space="preserve"> </v>
      </c>
      <c r="X308" s="436"/>
      <c r="Y308" s="345" t="str">
        <f t="shared" si="284"/>
        <v xml:space="preserve"> </v>
      </c>
      <c r="Z308" s="436"/>
      <c r="AA308" s="345" t="str">
        <f t="shared" si="285"/>
        <v xml:space="preserve"> </v>
      </c>
      <c r="AB308" s="436"/>
      <c r="AC308" s="345" t="str">
        <f t="shared" si="286"/>
        <v xml:space="preserve"> </v>
      </c>
      <c r="AD308" s="436"/>
      <c r="AE308" s="345" t="str">
        <f t="shared" si="287"/>
        <v xml:space="preserve"> </v>
      </c>
      <c r="AF308" s="436"/>
      <c r="AG308" s="345" t="str">
        <f t="shared" si="287"/>
        <v xml:space="preserve"> </v>
      </c>
      <c r="AH308" s="436"/>
      <c r="AI308" s="345" t="str">
        <f t="shared" si="287"/>
        <v xml:space="preserve"> </v>
      </c>
      <c r="AJ308" s="436"/>
      <c r="AK308" s="345" t="str">
        <f t="shared" si="287"/>
        <v xml:space="preserve"> </v>
      </c>
      <c r="AL308" s="436"/>
      <c r="AM308" s="345" t="str">
        <f t="shared" si="288"/>
        <v xml:space="preserve"> </v>
      </c>
      <c r="AN308" s="436"/>
      <c r="AO308" s="345" t="str">
        <f t="shared" si="289"/>
        <v xml:space="preserve"> </v>
      </c>
      <c r="AP308" s="459"/>
      <c r="AQ308" s="345" t="str">
        <f t="shared" si="257"/>
        <v xml:space="preserve"> </v>
      </c>
      <c r="AR308" s="345" t="str">
        <f t="shared" si="269"/>
        <v xml:space="preserve"> </v>
      </c>
      <c r="AS308" s="345" t="str">
        <f t="shared" si="258"/>
        <v xml:space="preserve"> </v>
      </c>
      <c r="AT308" s="345" t="str">
        <f t="shared" si="270"/>
        <v xml:space="preserve"> </v>
      </c>
      <c r="AU308" s="345" t="str">
        <f t="shared" si="259"/>
        <v xml:space="preserve"> </v>
      </c>
      <c r="AV308" s="345" t="str">
        <f t="shared" si="271"/>
        <v xml:space="preserve"> </v>
      </c>
      <c r="AW308" s="345" t="str">
        <f t="shared" si="260"/>
        <v xml:space="preserve"> </v>
      </c>
      <c r="AX308" s="345" t="str">
        <f t="shared" si="272"/>
        <v xml:space="preserve"> </v>
      </c>
      <c r="AY308" s="345" t="str">
        <f t="shared" si="261"/>
        <v xml:space="preserve"> </v>
      </c>
      <c r="AZ308" s="345" t="str">
        <f t="shared" si="273"/>
        <v xml:space="preserve"> </v>
      </c>
      <c r="BA308" s="345" t="str">
        <f t="shared" si="262"/>
        <v xml:space="preserve"> </v>
      </c>
      <c r="BB308" s="345" t="str">
        <f t="shared" si="274"/>
        <v xml:space="preserve"> </v>
      </c>
      <c r="BC308" s="345" t="str">
        <f t="shared" si="263"/>
        <v xml:space="preserve"> </v>
      </c>
      <c r="BD308" s="345" t="str">
        <f t="shared" si="275"/>
        <v xml:space="preserve"> </v>
      </c>
      <c r="BE308" s="345" t="str">
        <f t="shared" si="264"/>
        <v xml:space="preserve"> </v>
      </c>
      <c r="BF308" s="345" t="str">
        <f t="shared" si="276"/>
        <v xml:space="preserve"> </v>
      </c>
      <c r="BG308" s="345" t="str">
        <f t="shared" si="265"/>
        <v xml:space="preserve"> </v>
      </c>
      <c r="BH308" s="345" t="str">
        <f t="shared" si="277"/>
        <v xml:space="preserve"> </v>
      </c>
      <c r="BI308" s="345" t="str">
        <f t="shared" si="266"/>
        <v xml:space="preserve"> </v>
      </c>
      <c r="BJ308" s="345" t="str">
        <f t="shared" si="278"/>
        <v xml:space="preserve"> </v>
      </c>
      <c r="BK308" s="345" t="str">
        <f t="shared" si="267"/>
        <v xml:space="preserve"> </v>
      </c>
      <c r="BL308" s="345" t="str">
        <f t="shared" si="279"/>
        <v xml:space="preserve"> </v>
      </c>
      <c r="BM308" s="345" t="str">
        <f t="shared" si="268"/>
        <v xml:space="preserve"> </v>
      </c>
      <c r="BN308" s="345" t="str">
        <f t="shared" si="280"/>
        <v xml:space="preserve"> </v>
      </c>
      <c r="BO308" s="459"/>
    </row>
    <row r="309" spans="1:67" s="456" customFormat="1">
      <c r="A309" s="466">
        <v>4</v>
      </c>
      <c r="B309" s="184" t="s">
        <v>352</v>
      </c>
      <c r="C309" s="466" t="s">
        <v>55</v>
      </c>
      <c r="D309" s="343"/>
      <c r="E309" s="454"/>
      <c r="F309" s="454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454">
        <v>1150</v>
      </c>
      <c r="R309" s="342"/>
      <c r="S309" s="345">
        <f t="shared" ref="S309:S359" si="291">IF(LEN(C309)=0," ",R309)</f>
        <v>0</v>
      </c>
      <c r="T309" s="342"/>
      <c r="U309" s="345">
        <f t="shared" si="282"/>
        <v>0</v>
      </c>
      <c r="V309" s="342"/>
      <c r="W309" s="345">
        <f t="shared" si="283"/>
        <v>0</v>
      </c>
      <c r="X309" s="342"/>
      <c r="Y309" s="345">
        <f t="shared" si="284"/>
        <v>0</v>
      </c>
      <c r="Z309" s="342"/>
      <c r="AA309" s="345">
        <f t="shared" si="285"/>
        <v>0</v>
      </c>
      <c r="AB309" s="342"/>
      <c r="AC309" s="345">
        <f t="shared" si="286"/>
        <v>0</v>
      </c>
      <c r="AD309" s="342"/>
      <c r="AE309" s="345">
        <f t="shared" si="287"/>
        <v>0</v>
      </c>
      <c r="AF309" s="342"/>
      <c r="AG309" s="345">
        <f t="shared" si="287"/>
        <v>0</v>
      </c>
      <c r="AH309" s="342"/>
      <c r="AI309" s="345">
        <f t="shared" si="287"/>
        <v>0</v>
      </c>
      <c r="AJ309" s="342"/>
      <c r="AK309" s="345">
        <f t="shared" si="287"/>
        <v>0</v>
      </c>
      <c r="AL309" s="342"/>
      <c r="AM309" s="345">
        <f t="shared" si="288"/>
        <v>0</v>
      </c>
      <c r="AN309" s="342"/>
      <c r="AO309" s="345">
        <f t="shared" si="289"/>
        <v>0</v>
      </c>
      <c r="AP309" s="454"/>
      <c r="AQ309" s="345" t="e">
        <f t="shared" si="257"/>
        <v>#DIV/0!</v>
      </c>
      <c r="AR309" s="345">
        <f t="shared" si="269"/>
        <v>0</v>
      </c>
      <c r="AS309" s="345" t="e">
        <f t="shared" si="258"/>
        <v>#DIV/0!</v>
      </c>
      <c r="AT309" s="345">
        <f t="shared" si="270"/>
        <v>0</v>
      </c>
      <c r="AU309" s="345" t="e">
        <f t="shared" si="259"/>
        <v>#DIV/0!</v>
      </c>
      <c r="AV309" s="345">
        <f t="shared" si="271"/>
        <v>0</v>
      </c>
      <c r="AW309" s="345" t="e">
        <f t="shared" si="260"/>
        <v>#DIV/0!</v>
      </c>
      <c r="AX309" s="345">
        <f t="shared" si="272"/>
        <v>0</v>
      </c>
      <c r="AY309" s="345" t="e">
        <f t="shared" si="261"/>
        <v>#DIV/0!</v>
      </c>
      <c r="AZ309" s="345">
        <f t="shared" si="273"/>
        <v>0</v>
      </c>
      <c r="BA309" s="345" t="e">
        <f t="shared" si="262"/>
        <v>#DIV/0!</v>
      </c>
      <c r="BB309" s="345">
        <f t="shared" si="274"/>
        <v>0</v>
      </c>
      <c r="BC309" s="345" t="e">
        <f t="shared" si="263"/>
        <v>#DIV/0!</v>
      </c>
      <c r="BD309" s="345">
        <f t="shared" si="275"/>
        <v>0</v>
      </c>
      <c r="BE309" s="345" t="e">
        <f t="shared" si="264"/>
        <v>#DIV/0!</v>
      </c>
      <c r="BF309" s="345">
        <f t="shared" si="276"/>
        <v>0</v>
      </c>
      <c r="BG309" s="345" t="e">
        <f t="shared" si="265"/>
        <v>#DIV/0!</v>
      </c>
      <c r="BH309" s="345">
        <f t="shared" si="277"/>
        <v>0</v>
      </c>
      <c r="BI309" s="345" t="e">
        <f t="shared" si="266"/>
        <v>#DIV/0!</v>
      </c>
      <c r="BJ309" s="345">
        <f t="shared" si="278"/>
        <v>0</v>
      </c>
      <c r="BK309" s="345" t="e">
        <f t="shared" si="267"/>
        <v>#DIV/0!</v>
      </c>
      <c r="BL309" s="345">
        <f t="shared" si="279"/>
        <v>0</v>
      </c>
      <c r="BM309" s="345" t="e">
        <f t="shared" si="268"/>
        <v>#DIV/0!</v>
      </c>
      <c r="BN309" s="345">
        <f t="shared" si="280"/>
        <v>0</v>
      </c>
      <c r="BO309" s="455"/>
    </row>
    <row r="310" spans="1:67" s="460" customFormat="1">
      <c r="A310" s="353"/>
      <c r="B310" s="186" t="s">
        <v>584</v>
      </c>
      <c r="C310" s="353" t="s">
        <v>55</v>
      </c>
      <c r="D310" s="506"/>
      <c r="E310" s="459"/>
      <c r="F310" s="459"/>
      <c r="G310" s="506"/>
      <c r="H310" s="506"/>
      <c r="I310" s="506"/>
      <c r="J310" s="506"/>
      <c r="K310" s="506"/>
      <c r="L310" s="506"/>
      <c r="M310" s="506"/>
      <c r="N310" s="506"/>
      <c r="O310" s="506"/>
      <c r="P310" s="506"/>
      <c r="Q310" s="468">
        <v>650</v>
      </c>
      <c r="R310" s="436"/>
      <c r="S310" s="345">
        <f t="shared" si="291"/>
        <v>0</v>
      </c>
      <c r="T310" s="436"/>
      <c r="U310" s="345">
        <f t="shared" si="282"/>
        <v>0</v>
      </c>
      <c r="V310" s="436"/>
      <c r="W310" s="345">
        <f t="shared" si="283"/>
        <v>0</v>
      </c>
      <c r="X310" s="436"/>
      <c r="Y310" s="345">
        <f t="shared" si="284"/>
        <v>0</v>
      </c>
      <c r="Z310" s="436"/>
      <c r="AA310" s="345">
        <f t="shared" si="285"/>
        <v>0</v>
      </c>
      <c r="AB310" s="436"/>
      <c r="AC310" s="345">
        <f t="shared" si="286"/>
        <v>0</v>
      </c>
      <c r="AD310" s="436"/>
      <c r="AE310" s="345">
        <f t="shared" si="287"/>
        <v>0</v>
      </c>
      <c r="AF310" s="436"/>
      <c r="AG310" s="345">
        <f t="shared" si="287"/>
        <v>0</v>
      </c>
      <c r="AH310" s="436"/>
      <c r="AI310" s="345">
        <f t="shared" si="287"/>
        <v>0</v>
      </c>
      <c r="AJ310" s="436"/>
      <c r="AK310" s="345">
        <f t="shared" si="287"/>
        <v>0</v>
      </c>
      <c r="AL310" s="436"/>
      <c r="AM310" s="345">
        <f t="shared" si="288"/>
        <v>0</v>
      </c>
      <c r="AN310" s="436"/>
      <c r="AO310" s="345">
        <f t="shared" si="289"/>
        <v>0</v>
      </c>
      <c r="AP310" s="458"/>
      <c r="AQ310" s="345" t="e">
        <f t="shared" si="257"/>
        <v>#DIV/0!</v>
      </c>
      <c r="AR310" s="345" t="e">
        <f t="shared" si="269"/>
        <v>#DIV/0!</v>
      </c>
      <c r="AS310" s="345" t="e">
        <f t="shared" si="258"/>
        <v>#DIV/0!</v>
      </c>
      <c r="AT310" s="345" t="e">
        <f t="shared" si="270"/>
        <v>#DIV/0!</v>
      </c>
      <c r="AU310" s="345" t="e">
        <f t="shared" si="259"/>
        <v>#DIV/0!</v>
      </c>
      <c r="AV310" s="345" t="e">
        <f t="shared" si="271"/>
        <v>#DIV/0!</v>
      </c>
      <c r="AW310" s="345" t="e">
        <f t="shared" si="260"/>
        <v>#DIV/0!</v>
      </c>
      <c r="AX310" s="345" t="e">
        <f t="shared" si="272"/>
        <v>#DIV/0!</v>
      </c>
      <c r="AY310" s="345" t="e">
        <f t="shared" si="261"/>
        <v>#DIV/0!</v>
      </c>
      <c r="AZ310" s="345" t="e">
        <f t="shared" si="273"/>
        <v>#DIV/0!</v>
      </c>
      <c r="BA310" s="345" t="e">
        <f t="shared" si="262"/>
        <v>#DIV/0!</v>
      </c>
      <c r="BB310" s="345" t="e">
        <f t="shared" si="274"/>
        <v>#DIV/0!</v>
      </c>
      <c r="BC310" s="345" t="e">
        <f t="shared" si="263"/>
        <v>#DIV/0!</v>
      </c>
      <c r="BD310" s="345" t="e">
        <f t="shared" si="275"/>
        <v>#DIV/0!</v>
      </c>
      <c r="BE310" s="345" t="e">
        <f t="shared" si="264"/>
        <v>#DIV/0!</v>
      </c>
      <c r="BF310" s="345" t="e">
        <f t="shared" si="276"/>
        <v>#DIV/0!</v>
      </c>
      <c r="BG310" s="345" t="e">
        <f t="shared" si="265"/>
        <v>#DIV/0!</v>
      </c>
      <c r="BH310" s="345" t="e">
        <f t="shared" si="277"/>
        <v>#DIV/0!</v>
      </c>
      <c r="BI310" s="345" t="e">
        <f t="shared" si="266"/>
        <v>#DIV/0!</v>
      </c>
      <c r="BJ310" s="345" t="e">
        <f t="shared" si="278"/>
        <v>#DIV/0!</v>
      </c>
      <c r="BK310" s="345" t="e">
        <f t="shared" si="267"/>
        <v>#DIV/0!</v>
      </c>
      <c r="BL310" s="345" t="e">
        <f t="shared" si="279"/>
        <v>#DIV/0!</v>
      </c>
      <c r="BM310" s="345" t="e">
        <f t="shared" si="268"/>
        <v>#DIV/0!</v>
      </c>
      <c r="BN310" s="345" t="e">
        <f t="shared" si="280"/>
        <v>#DIV/0!</v>
      </c>
      <c r="BO310" s="459"/>
    </row>
    <row r="311" spans="1:67">
      <c r="A311" s="466">
        <v>5</v>
      </c>
      <c r="B311" s="184" t="s">
        <v>357</v>
      </c>
      <c r="C311" s="466" t="s">
        <v>55</v>
      </c>
      <c r="D311" s="379"/>
      <c r="E311" s="467"/>
      <c r="F311" s="467"/>
      <c r="G311" s="379"/>
      <c r="H311" s="379"/>
      <c r="I311" s="379"/>
      <c r="J311" s="379"/>
      <c r="K311" s="379"/>
      <c r="L311" s="379"/>
      <c r="M311" s="379"/>
      <c r="N311" s="379"/>
      <c r="O311" s="379"/>
      <c r="P311" s="379"/>
      <c r="Q311" s="436"/>
      <c r="R311" s="341"/>
      <c r="S311" s="345">
        <f t="shared" si="291"/>
        <v>0</v>
      </c>
      <c r="T311" s="341"/>
      <c r="U311" s="345">
        <f t="shared" si="282"/>
        <v>0</v>
      </c>
      <c r="V311" s="341"/>
      <c r="W311" s="345">
        <f t="shared" si="283"/>
        <v>0</v>
      </c>
      <c r="X311" s="341"/>
      <c r="Y311" s="345">
        <f t="shared" si="284"/>
        <v>0</v>
      </c>
      <c r="Z311" s="341"/>
      <c r="AA311" s="345">
        <f t="shared" si="285"/>
        <v>0</v>
      </c>
      <c r="AB311" s="341"/>
      <c r="AC311" s="345">
        <f t="shared" si="286"/>
        <v>0</v>
      </c>
      <c r="AD311" s="341"/>
      <c r="AE311" s="345">
        <f t="shared" si="287"/>
        <v>0</v>
      </c>
      <c r="AF311" s="341"/>
      <c r="AG311" s="345">
        <f t="shared" si="287"/>
        <v>0</v>
      </c>
      <c r="AH311" s="341"/>
      <c r="AI311" s="345">
        <f t="shared" si="287"/>
        <v>0</v>
      </c>
      <c r="AJ311" s="341"/>
      <c r="AK311" s="345">
        <f t="shared" si="287"/>
        <v>0</v>
      </c>
      <c r="AL311" s="341"/>
      <c r="AM311" s="345">
        <f t="shared" si="288"/>
        <v>0</v>
      </c>
      <c r="AN311" s="341"/>
      <c r="AO311" s="345">
        <f t="shared" si="289"/>
        <v>0</v>
      </c>
      <c r="AP311" s="467"/>
      <c r="AQ311" s="345" t="e">
        <f t="shared" si="257"/>
        <v>#DIV/0!</v>
      </c>
      <c r="AR311" s="345">
        <f t="shared" si="269"/>
        <v>0</v>
      </c>
      <c r="AS311" s="345" t="e">
        <f t="shared" si="258"/>
        <v>#DIV/0!</v>
      </c>
      <c r="AT311" s="345">
        <f t="shared" si="270"/>
        <v>0</v>
      </c>
      <c r="AU311" s="345" t="e">
        <f t="shared" si="259"/>
        <v>#DIV/0!</v>
      </c>
      <c r="AV311" s="345">
        <f t="shared" si="271"/>
        <v>0</v>
      </c>
      <c r="AW311" s="345" t="e">
        <f t="shared" si="260"/>
        <v>#DIV/0!</v>
      </c>
      <c r="AX311" s="345">
        <f t="shared" si="272"/>
        <v>0</v>
      </c>
      <c r="AY311" s="345" t="e">
        <f t="shared" si="261"/>
        <v>#DIV/0!</v>
      </c>
      <c r="AZ311" s="345">
        <f t="shared" si="273"/>
        <v>0</v>
      </c>
      <c r="BA311" s="345" t="e">
        <f t="shared" si="262"/>
        <v>#DIV/0!</v>
      </c>
      <c r="BB311" s="345">
        <f t="shared" si="274"/>
        <v>0</v>
      </c>
      <c r="BC311" s="345" t="e">
        <f t="shared" si="263"/>
        <v>#DIV/0!</v>
      </c>
      <c r="BD311" s="345">
        <f t="shared" si="275"/>
        <v>0</v>
      </c>
      <c r="BE311" s="345" t="e">
        <f t="shared" si="264"/>
        <v>#DIV/0!</v>
      </c>
      <c r="BF311" s="345">
        <f t="shared" si="276"/>
        <v>0</v>
      </c>
      <c r="BG311" s="345" t="e">
        <f t="shared" si="265"/>
        <v>#DIV/0!</v>
      </c>
      <c r="BH311" s="345">
        <f t="shared" si="277"/>
        <v>0</v>
      </c>
      <c r="BI311" s="345" t="e">
        <f t="shared" si="266"/>
        <v>#DIV/0!</v>
      </c>
      <c r="BJ311" s="345">
        <f t="shared" si="278"/>
        <v>0</v>
      </c>
      <c r="BK311" s="345" t="e">
        <f t="shared" si="267"/>
        <v>#DIV/0!</v>
      </c>
      <c r="BL311" s="345">
        <f t="shared" si="279"/>
        <v>0</v>
      </c>
      <c r="BM311" s="345" t="e">
        <f t="shared" si="268"/>
        <v>#DIV/0!</v>
      </c>
      <c r="BN311" s="345">
        <f t="shared" si="280"/>
        <v>0</v>
      </c>
      <c r="BO311" s="467"/>
    </row>
    <row r="312" spans="1:67">
      <c r="A312" s="353"/>
      <c r="B312" s="186" t="s">
        <v>77</v>
      </c>
      <c r="C312" s="353" t="s">
        <v>55</v>
      </c>
      <c r="D312" s="379"/>
      <c r="E312" s="467"/>
      <c r="F312" s="467"/>
      <c r="G312" s="379"/>
      <c r="H312" s="379"/>
      <c r="I312" s="379"/>
      <c r="J312" s="379"/>
      <c r="K312" s="379"/>
      <c r="L312" s="379"/>
      <c r="M312" s="379"/>
      <c r="N312" s="379"/>
      <c r="O312" s="379"/>
      <c r="P312" s="379"/>
      <c r="Q312" s="468">
        <v>15</v>
      </c>
      <c r="R312" s="341"/>
      <c r="S312" s="345">
        <f t="shared" si="291"/>
        <v>0</v>
      </c>
      <c r="T312" s="341"/>
      <c r="U312" s="345">
        <f t="shared" si="282"/>
        <v>0</v>
      </c>
      <c r="V312" s="341"/>
      <c r="W312" s="345">
        <f t="shared" si="283"/>
        <v>0</v>
      </c>
      <c r="X312" s="341"/>
      <c r="Y312" s="345">
        <f t="shared" si="284"/>
        <v>0</v>
      </c>
      <c r="Z312" s="341"/>
      <c r="AA312" s="345">
        <f t="shared" si="285"/>
        <v>0</v>
      </c>
      <c r="AB312" s="341"/>
      <c r="AC312" s="345">
        <f t="shared" si="286"/>
        <v>0</v>
      </c>
      <c r="AD312" s="341"/>
      <c r="AE312" s="345">
        <f t="shared" si="287"/>
        <v>0</v>
      </c>
      <c r="AF312" s="341"/>
      <c r="AG312" s="345">
        <f t="shared" si="287"/>
        <v>0</v>
      </c>
      <c r="AH312" s="341"/>
      <c r="AI312" s="345">
        <f t="shared" si="287"/>
        <v>0</v>
      </c>
      <c r="AJ312" s="341"/>
      <c r="AK312" s="345">
        <f t="shared" si="287"/>
        <v>0</v>
      </c>
      <c r="AL312" s="341"/>
      <c r="AM312" s="345">
        <f t="shared" si="288"/>
        <v>0</v>
      </c>
      <c r="AN312" s="341"/>
      <c r="AO312" s="345">
        <f t="shared" si="289"/>
        <v>0</v>
      </c>
      <c r="AP312" s="467"/>
      <c r="AQ312" s="345" t="e">
        <f t="shared" si="257"/>
        <v>#DIV/0!</v>
      </c>
      <c r="AR312" s="345" t="e">
        <f t="shared" si="269"/>
        <v>#DIV/0!</v>
      </c>
      <c r="AS312" s="345" t="e">
        <f t="shared" si="258"/>
        <v>#DIV/0!</v>
      </c>
      <c r="AT312" s="345" t="e">
        <f t="shared" si="270"/>
        <v>#DIV/0!</v>
      </c>
      <c r="AU312" s="345" t="e">
        <f t="shared" si="259"/>
        <v>#DIV/0!</v>
      </c>
      <c r="AV312" s="345" t="e">
        <f t="shared" si="271"/>
        <v>#DIV/0!</v>
      </c>
      <c r="AW312" s="345" t="e">
        <f t="shared" si="260"/>
        <v>#DIV/0!</v>
      </c>
      <c r="AX312" s="345" t="e">
        <f t="shared" si="272"/>
        <v>#DIV/0!</v>
      </c>
      <c r="AY312" s="345" t="e">
        <f t="shared" si="261"/>
        <v>#DIV/0!</v>
      </c>
      <c r="AZ312" s="345" t="e">
        <f t="shared" si="273"/>
        <v>#DIV/0!</v>
      </c>
      <c r="BA312" s="345" t="e">
        <f t="shared" si="262"/>
        <v>#DIV/0!</v>
      </c>
      <c r="BB312" s="345" t="e">
        <f t="shared" si="274"/>
        <v>#DIV/0!</v>
      </c>
      <c r="BC312" s="345" t="e">
        <f t="shared" si="263"/>
        <v>#DIV/0!</v>
      </c>
      <c r="BD312" s="345" t="e">
        <f t="shared" si="275"/>
        <v>#DIV/0!</v>
      </c>
      <c r="BE312" s="345" t="e">
        <f t="shared" si="264"/>
        <v>#DIV/0!</v>
      </c>
      <c r="BF312" s="345" t="e">
        <f t="shared" si="276"/>
        <v>#DIV/0!</v>
      </c>
      <c r="BG312" s="345" t="e">
        <f t="shared" si="265"/>
        <v>#DIV/0!</v>
      </c>
      <c r="BH312" s="345" t="e">
        <f t="shared" si="277"/>
        <v>#DIV/0!</v>
      </c>
      <c r="BI312" s="345" t="e">
        <f t="shared" si="266"/>
        <v>#DIV/0!</v>
      </c>
      <c r="BJ312" s="345" t="e">
        <f t="shared" si="278"/>
        <v>#DIV/0!</v>
      </c>
      <c r="BK312" s="345" t="e">
        <f t="shared" si="267"/>
        <v>#DIV/0!</v>
      </c>
      <c r="BL312" s="345" t="e">
        <f t="shared" si="279"/>
        <v>#DIV/0!</v>
      </c>
      <c r="BM312" s="345" t="e">
        <f t="shared" si="268"/>
        <v>#DIV/0!</v>
      </c>
      <c r="BN312" s="345" t="e">
        <f t="shared" si="280"/>
        <v>#DIV/0!</v>
      </c>
      <c r="BO312" s="467"/>
    </row>
    <row r="313" spans="1:67">
      <c r="A313" s="466" t="s">
        <v>191</v>
      </c>
      <c r="B313" s="187" t="str">
        <f>UPPER("Đào tạo nghề mới trong năm")</f>
        <v>ĐÀO TạO NGHề MớI TRONG NĂM</v>
      </c>
      <c r="C313" s="466"/>
      <c r="D313" s="379"/>
      <c r="E313" s="467"/>
      <c r="F313" s="467"/>
      <c r="G313" s="379"/>
      <c r="H313" s="379"/>
      <c r="I313" s="379"/>
      <c r="J313" s="379"/>
      <c r="K313" s="379"/>
      <c r="L313" s="379"/>
      <c r="M313" s="379"/>
      <c r="N313" s="379"/>
      <c r="O313" s="379"/>
      <c r="P313" s="379"/>
      <c r="Q313" s="468"/>
      <c r="R313" s="341"/>
      <c r="S313" s="345" t="str">
        <f t="shared" si="291"/>
        <v xml:space="preserve"> </v>
      </c>
      <c r="T313" s="341"/>
      <c r="U313" s="345" t="str">
        <f t="shared" si="282"/>
        <v xml:space="preserve"> </v>
      </c>
      <c r="V313" s="341"/>
      <c r="W313" s="345" t="str">
        <f t="shared" si="283"/>
        <v xml:space="preserve"> </v>
      </c>
      <c r="X313" s="341"/>
      <c r="Y313" s="345" t="str">
        <f t="shared" si="284"/>
        <v xml:space="preserve"> </v>
      </c>
      <c r="Z313" s="341"/>
      <c r="AA313" s="345" t="str">
        <f t="shared" si="285"/>
        <v xml:space="preserve"> </v>
      </c>
      <c r="AB313" s="341"/>
      <c r="AC313" s="345" t="str">
        <f t="shared" si="286"/>
        <v xml:space="preserve"> </v>
      </c>
      <c r="AD313" s="341"/>
      <c r="AE313" s="345" t="str">
        <f t="shared" si="287"/>
        <v xml:space="preserve"> </v>
      </c>
      <c r="AF313" s="341"/>
      <c r="AG313" s="345" t="str">
        <f t="shared" si="287"/>
        <v xml:space="preserve"> </v>
      </c>
      <c r="AH313" s="341"/>
      <c r="AI313" s="345" t="str">
        <f t="shared" si="287"/>
        <v xml:space="preserve"> </v>
      </c>
      <c r="AJ313" s="341"/>
      <c r="AK313" s="345" t="str">
        <f t="shared" si="287"/>
        <v xml:space="preserve"> </v>
      </c>
      <c r="AL313" s="341"/>
      <c r="AM313" s="345" t="str">
        <f t="shared" si="288"/>
        <v xml:space="preserve"> </v>
      </c>
      <c r="AN313" s="341"/>
      <c r="AO313" s="345" t="str">
        <f t="shared" si="289"/>
        <v xml:space="preserve"> </v>
      </c>
      <c r="AP313" s="467"/>
      <c r="AQ313" s="345" t="str">
        <f t="shared" si="257"/>
        <v xml:space="preserve"> </v>
      </c>
      <c r="AR313" s="345" t="str">
        <f t="shared" si="269"/>
        <v xml:space="preserve"> </v>
      </c>
      <c r="AS313" s="345" t="str">
        <f t="shared" si="258"/>
        <v xml:space="preserve"> </v>
      </c>
      <c r="AT313" s="345" t="str">
        <f t="shared" si="270"/>
        <v xml:space="preserve"> </v>
      </c>
      <c r="AU313" s="345" t="str">
        <f t="shared" si="259"/>
        <v xml:space="preserve"> </v>
      </c>
      <c r="AV313" s="345" t="str">
        <f t="shared" si="271"/>
        <v xml:space="preserve"> </v>
      </c>
      <c r="AW313" s="345" t="str">
        <f t="shared" si="260"/>
        <v xml:space="preserve"> </v>
      </c>
      <c r="AX313" s="345" t="str">
        <f t="shared" si="272"/>
        <v xml:space="preserve"> </v>
      </c>
      <c r="AY313" s="345" t="str">
        <f t="shared" si="261"/>
        <v xml:space="preserve"> </v>
      </c>
      <c r="AZ313" s="345" t="str">
        <f t="shared" si="273"/>
        <v xml:space="preserve"> </v>
      </c>
      <c r="BA313" s="345" t="str">
        <f t="shared" si="262"/>
        <v xml:space="preserve"> </v>
      </c>
      <c r="BB313" s="345" t="str">
        <f t="shared" si="274"/>
        <v xml:space="preserve"> </v>
      </c>
      <c r="BC313" s="345" t="str">
        <f t="shared" si="263"/>
        <v xml:space="preserve"> </v>
      </c>
      <c r="BD313" s="345" t="str">
        <f t="shared" si="275"/>
        <v xml:space="preserve"> </v>
      </c>
      <c r="BE313" s="345" t="str">
        <f t="shared" si="264"/>
        <v xml:space="preserve"> </v>
      </c>
      <c r="BF313" s="345" t="str">
        <f t="shared" si="276"/>
        <v xml:space="preserve"> </v>
      </c>
      <c r="BG313" s="345" t="str">
        <f t="shared" si="265"/>
        <v xml:space="preserve"> </v>
      </c>
      <c r="BH313" s="345" t="str">
        <f t="shared" si="277"/>
        <v xml:space="preserve"> </v>
      </c>
      <c r="BI313" s="345" t="str">
        <f t="shared" si="266"/>
        <v xml:space="preserve"> </v>
      </c>
      <c r="BJ313" s="345" t="str">
        <f t="shared" si="278"/>
        <v xml:space="preserve"> </v>
      </c>
      <c r="BK313" s="345" t="str">
        <f t="shared" si="267"/>
        <v xml:space="preserve"> </v>
      </c>
      <c r="BL313" s="345" t="str">
        <f t="shared" si="279"/>
        <v xml:space="preserve"> </v>
      </c>
      <c r="BM313" s="345" t="str">
        <f t="shared" si="268"/>
        <v xml:space="preserve"> </v>
      </c>
      <c r="BN313" s="345" t="str">
        <f t="shared" si="280"/>
        <v xml:space="preserve"> </v>
      </c>
      <c r="BO313" s="467"/>
    </row>
    <row r="314" spans="1:67">
      <c r="A314" s="471"/>
      <c r="B314" s="475" t="s">
        <v>358</v>
      </c>
      <c r="C314" s="471" t="s">
        <v>55</v>
      </c>
      <c r="D314" s="379"/>
      <c r="E314" s="467"/>
      <c r="F314" s="467"/>
      <c r="G314" s="379"/>
      <c r="H314" s="379"/>
      <c r="I314" s="379"/>
      <c r="J314" s="379"/>
      <c r="K314" s="379"/>
      <c r="L314" s="379"/>
      <c r="M314" s="379"/>
      <c r="N314" s="379"/>
      <c r="O314" s="379"/>
      <c r="P314" s="379"/>
      <c r="Q314" s="468">
        <v>1000</v>
      </c>
      <c r="R314" s="341"/>
      <c r="S314" s="345">
        <f t="shared" si="291"/>
        <v>0</v>
      </c>
      <c r="T314" s="341"/>
      <c r="U314" s="345">
        <f t="shared" si="282"/>
        <v>0</v>
      </c>
      <c r="V314" s="341"/>
      <c r="W314" s="345">
        <f t="shared" si="283"/>
        <v>0</v>
      </c>
      <c r="X314" s="341"/>
      <c r="Y314" s="345">
        <f t="shared" si="284"/>
        <v>0</v>
      </c>
      <c r="Z314" s="341"/>
      <c r="AA314" s="345">
        <f t="shared" si="285"/>
        <v>0</v>
      </c>
      <c r="AB314" s="341"/>
      <c r="AC314" s="345">
        <f t="shared" si="286"/>
        <v>0</v>
      </c>
      <c r="AD314" s="341"/>
      <c r="AE314" s="345">
        <f t="shared" si="287"/>
        <v>0</v>
      </c>
      <c r="AF314" s="341"/>
      <c r="AG314" s="345">
        <f t="shared" si="287"/>
        <v>0</v>
      </c>
      <c r="AH314" s="341"/>
      <c r="AI314" s="345">
        <f t="shared" si="287"/>
        <v>0</v>
      </c>
      <c r="AJ314" s="341"/>
      <c r="AK314" s="345">
        <f t="shared" si="287"/>
        <v>0</v>
      </c>
      <c r="AL314" s="341"/>
      <c r="AM314" s="345">
        <f t="shared" si="288"/>
        <v>0</v>
      </c>
      <c r="AN314" s="341"/>
      <c r="AO314" s="345">
        <f t="shared" si="289"/>
        <v>0</v>
      </c>
      <c r="AP314" s="467"/>
      <c r="AQ314" s="345" t="e">
        <f t="shared" si="257"/>
        <v>#DIV/0!</v>
      </c>
      <c r="AR314" s="345" t="e">
        <f t="shared" si="269"/>
        <v>#DIV/0!</v>
      </c>
      <c r="AS314" s="345" t="e">
        <f t="shared" si="258"/>
        <v>#DIV/0!</v>
      </c>
      <c r="AT314" s="345" t="e">
        <f t="shared" si="270"/>
        <v>#DIV/0!</v>
      </c>
      <c r="AU314" s="345" t="e">
        <f t="shared" si="259"/>
        <v>#DIV/0!</v>
      </c>
      <c r="AV314" s="345" t="e">
        <f t="shared" si="271"/>
        <v>#DIV/0!</v>
      </c>
      <c r="AW314" s="345" t="e">
        <f t="shared" si="260"/>
        <v>#DIV/0!</v>
      </c>
      <c r="AX314" s="345" t="e">
        <f t="shared" si="272"/>
        <v>#DIV/0!</v>
      </c>
      <c r="AY314" s="345" t="e">
        <f t="shared" si="261"/>
        <v>#DIV/0!</v>
      </c>
      <c r="AZ314" s="345" t="e">
        <f t="shared" si="273"/>
        <v>#DIV/0!</v>
      </c>
      <c r="BA314" s="345" t="e">
        <f t="shared" si="262"/>
        <v>#DIV/0!</v>
      </c>
      <c r="BB314" s="345" t="e">
        <f t="shared" si="274"/>
        <v>#DIV/0!</v>
      </c>
      <c r="BC314" s="345" t="e">
        <f t="shared" si="263"/>
        <v>#DIV/0!</v>
      </c>
      <c r="BD314" s="345" t="e">
        <f t="shared" si="275"/>
        <v>#DIV/0!</v>
      </c>
      <c r="BE314" s="345" t="e">
        <f t="shared" si="264"/>
        <v>#DIV/0!</v>
      </c>
      <c r="BF314" s="345" t="e">
        <f t="shared" si="276"/>
        <v>#DIV/0!</v>
      </c>
      <c r="BG314" s="345" t="e">
        <f t="shared" si="265"/>
        <v>#DIV/0!</v>
      </c>
      <c r="BH314" s="345" t="e">
        <f t="shared" si="277"/>
        <v>#DIV/0!</v>
      </c>
      <c r="BI314" s="345" t="e">
        <f t="shared" si="266"/>
        <v>#DIV/0!</v>
      </c>
      <c r="BJ314" s="345" t="e">
        <f t="shared" si="278"/>
        <v>#DIV/0!</v>
      </c>
      <c r="BK314" s="345" t="e">
        <f t="shared" si="267"/>
        <v>#DIV/0!</v>
      </c>
      <c r="BL314" s="345" t="e">
        <f t="shared" si="279"/>
        <v>#DIV/0!</v>
      </c>
      <c r="BM314" s="345" t="e">
        <f t="shared" si="268"/>
        <v>#DIV/0!</v>
      </c>
      <c r="BN314" s="345" t="e">
        <f t="shared" si="280"/>
        <v>#DIV/0!</v>
      </c>
      <c r="BO314" s="467"/>
    </row>
    <row r="315" spans="1:67" s="456" customFormat="1">
      <c r="A315" s="471"/>
      <c r="B315" s="186" t="s">
        <v>45</v>
      </c>
      <c r="C315" s="471" t="s">
        <v>55</v>
      </c>
      <c r="D315" s="340"/>
      <c r="E315" s="455"/>
      <c r="F315" s="455"/>
      <c r="G315" s="340"/>
      <c r="H315" s="340"/>
      <c r="I315" s="340"/>
      <c r="J315" s="340"/>
      <c r="K315" s="340"/>
      <c r="L315" s="340"/>
      <c r="M315" s="340"/>
      <c r="N315" s="340"/>
      <c r="O315" s="340"/>
      <c r="P315" s="340"/>
      <c r="Q315" s="468"/>
      <c r="R315" s="342"/>
      <c r="S315" s="345">
        <f t="shared" si="291"/>
        <v>0</v>
      </c>
      <c r="T315" s="342"/>
      <c r="U315" s="345">
        <f t="shared" si="282"/>
        <v>0</v>
      </c>
      <c r="V315" s="342"/>
      <c r="W315" s="345">
        <f t="shared" si="283"/>
        <v>0</v>
      </c>
      <c r="X315" s="342"/>
      <c r="Y315" s="345">
        <f t="shared" si="284"/>
        <v>0</v>
      </c>
      <c r="Z315" s="342"/>
      <c r="AA315" s="345">
        <f t="shared" si="285"/>
        <v>0</v>
      </c>
      <c r="AB315" s="342"/>
      <c r="AC315" s="345">
        <f t="shared" si="286"/>
        <v>0</v>
      </c>
      <c r="AD315" s="342"/>
      <c r="AE315" s="345">
        <f t="shared" si="287"/>
        <v>0</v>
      </c>
      <c r="AF315" s="342"/>
      <c r="AG315" s="345">
        <f t="shared" si="287"/>
        <v>0</v>
      </c>
      <c r="AH315" s="342"/>
      <c r="AI315" s="345">
        <f t="shared" si="287"/>
        <v>0</v>
      </c>
      <c r="AJ315" s="342"/>
      <c r="AK315" s="345">
        <f t="shared" si="287"/>
        <v>0</v>
      </c>
      <c r="AL315" s="342"/>
      <c r="AM315" s="345">
        <f t="shared" si="288"/>
        <v>0</v>
      </c>
      <c r="AN315" s="342"/>
      <c r="AO315" s="345">
        <f t="shared" si="289"/>
        <v>0</v>
      </c>
      <c r="AP315" s="455"/>
      <c r="AQ315" s="345" t="e">
        <f t="shared" si="257"/>
        <v>#DIV/0!</v>
      </c>
      <c r="AR315" s="345">
        <f t="shared" si="269"/>
        <v>0</v>
      </c>
      <c r="AS315" s="345" t="e">
        <f t="shared" si="258"/>
        <v>#DIV/0!</v>
      </c>
      <c r="AT315" s="345">
        <f t="shared" si="270"/>
        <v>0</v>
      </c>
      <c r="AU315" s="345" t="e">
        <f t="shared" si="259"/>
        <v>#DIV/0!</v>
      </c>
      <c r="AV315" s="345">
        <f t="shared" si="271"/>
        <v>0</v>
      </c>
      <c r="AW315" s="345" t="e">
        <f t="shared" si="260"/>
        <v>#DIV/0!</v>
      </c>
      <c r="AX315" s="345">
        <f t="shared" si="272"/>
        <v>0</v>
      </c>
      <c r="AY315" s="345" t="e">
        <f t="shared" si="261"/>
        <v>#DIV/0!</v>
      </c>
      <c r="AZ315" s="345">
        <f t="shared" si="273"/>
        <v>0</v>
      </c>
      <c r="BA315" s="345" t="e">
        <f t="shared" si="262"/>
        <v>#DIV/0!</v>
      </c>
      <c r="BB315" s="345">
        <f t="shared" si="274"/>
        <v>0</v>
      </c>
      <c r="BC315" s="345" t="e">
        <f t="shared" si="263"/>
        <v>#DIV/0!</v>
      </c>
      <c r="BD315" s="345">
        <f t="shared" si="275"/>
        <v>0</v>
      </c>
      <c r="BE315" s="345" t="e">
        <f t="shared" si="264"/>
        <v>#DIV/0!</v>
      </c>
      <c r="BF315" s="345">
        <f t="shared" si="276"/>
        <v>0</v>
      </c>
      <c r="BG315" s="345" t="e">
        <f t="shared" si="265"/>
        <v>#DIV/0!</v>
      </c>
      <c r="BH315" s="345">
        <f t="shared" si="277"/>
        <v>0</v>
      </c>
      <c r="BI315" s="345" t="e">
        <f t="shared" si="266"/>
        <v>#DIV/0!</v>
      </c>
      <c r="BJ315" s="345">
        <f t="shared" si="278"/>
        <v>0</v>
      </c>
      <c r="BK315" s="345" t="e">
        <f t="shared" si="267"/>
        <v>#DIV/0!</v>
      </c>
      <c r="BL315" s="345">
        <f t="shared" si="279"/>
        <v>0</v>
      </c>
      <c r="BM315" s="345" t="e">
        <f t="shared" si="268"/>
        <v>#DIV/0!</v>
      </c>
      <c r="BN315" s="345">
        <f t="shared" si="280"/>
        <v>0</v>
      </c>
      <c r="BO315" s="455"/>
    </row>
    <row r="316" spans="1:67" s="460" customFormat="1">
      <c r="A316" s="471"/>
      <c r="B316" s="181" t="s">
        <v>842</v>
      </c>
      <c r="C316" s="471" t="s">
        <v>55</v>
      </c>
      <c r="D316" s="506"/>
      <c r="E316" s="459"/>
      <c r="F316" s="459"/>
      <c r="G316" s="506"/>
      <c r="H316" s="506"/>
      <c r="I316" s="506"/>
      <c r="J316" s="506"/>
      <c r="K316" s="506"/>
      <c r="L316" s="506"/>
      <c r="M316" s="506"/>
      <c r="N316" s="506"/>
      <c r="O316" s="506"/>
      <c r="P316" s="506"/>
      <c r="Q316" s="468">
        <v>990</v>
      </c>
      <c r="R316" s="436"/>
      <c r="S316" s="345">
        <f t="shared" si="291"/>
        <v>0</v>
      </c>
      <c r="T316" s="436"/>
      <c r="U316" s="345">
        <f t="shared" si="282"/>
        <v>0</v>
      </c>
      <c r="V316" s="436"/>
      <c r="W316" s="345">
        <f t="shared" si="283"/>
        <v>0</v>
      </c>
      <c r="X316" s="436"/>
      <c r="Y316" s="345">
        <f t="shared" si="284"/>
        <v>0</v>
      </c>
      <c r="Z316" s="436"/>
      <c r="AA316" s="345">
        <f t="shared" si="285"/>
        <v>0</v>
      </c>
      <c r="AB316" s="436"/>
      <c r="AC316" s="345">
        <f t="shared" si="286"/>
        <v>0</v>
      </c>
      <c r="AD316" s="436">
        <v>385</v>
      </c>
      <c r="AE316" s="345">
        <f t="shared" si="287"/>
        <v>385</v>
      </c>
      <c r="AF316" s="436"/>
      <c r="AG316" s="345">
        <f t="shared" si="287"/>
        <v>385</v>
      </c>
      <c r="AH316" s="436"/>
      <c r="AI316" s="345">
        <f t="shared" si="287"/>
        <v>385</v>
      </c>
      <c r="AJ316" s="436"/>
      <c r="AK316" s="345">
        <f t="shared" si="287"/>
        <v>385</v>
      </c>
      <c r="AL316" s="436"/>
      <c r="AM316" s="345">
        <f t="shared" si="288"/>
        <v>385</v>
      </c>
      <c r="AN316" s="436"/>
      <c r="AO316" s="345">
        <f t="shared" si="289"/>
        <v>385</v>
      </c>
      <c r="AP316" s="458"/>
      <c r="AQ316" s="345" t="e">
        <f t="shared" si="257"/>
        <v>#DIV/0!</v>
      </c>
      <c r="AR316" s="345" t="e">
        <f t="shared" si="269"/>
        <v>#DIV/0!</v>
      </c>
      <c r="AS316" s="345" t="e">
        <f t="shared" si="258"/>
        <v>#DIV/0!</v>
      </c>
      <c r="AT316" s="345" t="e">
        <f t="shared" si="270"/>
        <v>#DIV/0!</v>
      </c>
      <c r="AU316" s="345" t="e">
        <f t="shared" si="259"/>
        <v>#DIV/0!</v>
      </c>
      <c r="AV316" s="345" t="e">
        <f t="shared" si="271"/>
        <v>#DIV/0!</v>
      </c>
      <c r="AW316" s="345" t="e">
        <f t="shared" si="260"/>
        <v>#DIV/0!</v>
      </c>
      <c r="AX316" s="345" t="e">
        <f t="shared" si="272"/>
        <v>#DIV/0!</v>
      </c>
      <c r="AY316" s="345" t="e">
        <f t="shared" si="261"/>
        <v>#DIV/0!</v>
      </c>
      <c r="AZ316" s="345" t="e">
        <f t="shared" si="273"/>
        <v>#DIV/0!</v>
      </c>
      <c r="BA316" s="345" t="e">
        <f t="shared" si="262"/>
        <v>#DIV/0!</v>
      </c>
      <c r="BB316" s="345" t="e">
        <f t="shared" si="274"/>
        <v>#DIV/0!</v>
      </c>
      <c r="BC316" s="345" t="e">
        <f t="shared" si="263"/>
        <v>#DIV/0!</v>
      </c>
      <c r="BD316" s="345" t="e">
        <f t="shared" si="275"/>
        <v>#DIV/0!</v>
      </c>
      <c r="BE316" s="345" t="e">
        <f t="shared" si="264"/>
        <v>#DIV/0!</v>
      </c>
      <c r="BF316" s="345" t="e">
        <f t="shared" si="276"/>
        <v>#DIV/0!</v>
      </c>
      <c r="BG316" s="345" t="e">
        <f t="shared" si="265"/>
        <v>#DIV/0!</v>
      </c>
      <c r="BH316" s="345" t="e">
        <f t="shared" si="277"/>
        <v>#DIV/0!</v>
      </c>
      <c r="BI316" s="345" t="e">
        <f t="shared" si="266"/>
        <v>#DIV/0!</v>
      </c>
      <c r="BJ316" s="345" t="e">
        <f t="shared" si="278"/>
        <v>#DIV/0!</v>
      </c>
      <c r="BK316" s="345" t="e">
        <f t="shared" si="267"/>
        <v>#DIV/0!</v>
      </c>
      <c r="BL316" s="345" t="e">
        <f t="shared" si="279"/>
        <v>#DIV/0!</v>
      </c>
      <c r="BM316" s="345" t="e">
        <f t="shared" si="268"/>
        <v>#DIV/0!</v>
      </c>
      <c r="BN316" s="345" t="e">
        <f t="shared" si="280"/>
        <v>#DIV/0!</v>
      </c>
      <c r="BO316" s="459"/>
    </row>
    <row r="317" spans="1:67">
      <c r="A317" s="471"/>
      <c r="B317" s="475" t="s">
        <v>841</v>
      </c>
      <c r="C317" s="471" t="str">
        <f>+C316</f>
        <v>Người</v>
      </c>
      <c r="D317" s="379"/>
      <c r="E317" s="467"/>
      <c r="F317" s="467"/>
      <c r="G317" s="379"/>
      <c r="H317" s="379"/>
      <c r="I317" s="379"/>
      <c r="J317" s="379"/>
      <c r="K317" s="379"/>
      <c r="L317" s="379"/>
      <c r="M317" s="379"/>
      <c r="N317" s="379"/>
      <c r="O317" s="379"/>
      <c r="P317" s="379"/>
      <c r="Q317" s="458"/>
      <c r="R317" s="341"/>
      <c r="S317" s="345">
        <f t="shared" si="291"/>
        <v>0</v>
      </c>
      <c r="T317" s="341"/>
      <c r="U317" s="345">
        <f t="shared" si="282"/>
        <v>0</v>
      </c>
      <c r="V317" s="341"/>
      <c r="W317" s="345">
        <f t="shared" si="283"/>
        <v>0</v>
      </c>
      <c r="X317" s="341"/>
      <c r="Y317" s="345">
        <f t="shared" si="284"/>
        <v>0</v>
      </c>
      <c r="Z317" s="341"/>
      <c r="AA317" s="345">
        <f t="shared" si="285"/>
        <v>0</v>
      </c>
      <c r="AB317" s="341"/>
      <c r="AC317" s="345">
        <f t="shared" si="286"/>
        <v>0</v>
      </c>
      <c r="AD317" s="341"/>
      <c r="AE317" s="345">
        <f t="shared" si="287"/>
        <v>0</v>
      </c>
      <c r="AF317" s="341"/>
      <c r="AG317" s="345">
        <f t="shared" si="287"/>
        <v>0</v>
      </c>
      <c r="AH317" s="341"/>
      <c r="AI317" s="345">
        <f t="shared" si="287"/>
        <v>0</v>
      </c>
      <c r="AJ317" s="341"/>
      <c r="AK317" s="345">
        <f t="shared" si="287"/>
        <v>0</v>
      </c>
      <c r="AL317" s="341"/>
      <c r="AM317" s="345">
        <f t="shared" si="288"/>
        <v>0</v>
      </c>
      <c r="AN317" s="341"/>
      <c r="AO317" s="345">
        <f t="shared" si="289"/>
        <v>0</v>
      </c>
      <c r="AP317" s="468"/>
      <c r="AQ317" s="345" t="e">
        <f t="shared" si="257"/>
        <v>#DIV/0!</v>
      </c>
      <c r="AR317" s="345" t="e">
        <f t="shared" si="269"/>
        <v>#DIV/0!</v>
      </c>
      <c r="AS317" s="345" t="e">
        <f t="shared" si="258"/>
        <v>#DIV/0!</v>
      </c>
      <c r="AT317" s="345" t="e">
        <f t="shared" si="270"/>
        <v>#DIV/0!</v>
      </c>
      <c r="AU317" s="345" t="e">
        <f t="shared" si="259"/>
        <v>#DIV/0!</v>
      </c>
      <c r="AV317" s="345" t="e">
        <f t="shared" si="271"/>
        <v>#DIV/0!</v>
      </c>
      <c r="AW317" s="345" t="e">
        <f t="shared" si="260"/>
        <v>#DIV/0!</v>
      </c>
      <c r="AX317" s="345" t="e">
        <f t="shared" si="272"/>
        <v>#DIV/0!</v>
      </c>
      <c r="AY317" s="345" t="e">
        <f t="shared" si="261"/>
        <v>#DIV/0!</v>
      </c>
      <c r="AZ317" s="345" t="e">
        <f t="shared" si="273"/>
        <v>#DIV/0!</v>
      </c>
      <c r="BA317" s="345" t="e">
        <f t="shared" si="262"/>
        <v>#DIV/0!</v>
      </c>
      <c r="BB317" s="345" t="e">
        <f t="shared" si="274"/>
        <v>#DIV/0!</v>
      </c>
      <c r="BC317" s="345" t="e">
        <f t="shared" si="263"/>
        <v>#DIV/0!</v>
      </c>
      <c r="BD317" s="345" t="e">
        <f t="shared" si="275"/>
        <v>#DIV/0!</v>
      </c>
      <c r="BE317" s="345" t="e">
        <f t="shared" si="264"/>
        <v>#DIV/0!</v>
      </c>
      <c r="BF317" s="345" t="e">
        <f t="shared" si="276"/>
        <v>#DIV/0!</v>
      </c>
      <c r="BG317" s="345" t="e">
        <f t="shared" si="265"/>
        <v>#DIV/0!</v>
      </c>
      <c r="BH317" s="345" t="e">
        <f t="shared" si="277"/>
        <v>#DIV/0!</v>
      </c>
      <c r="BI317" s="345" t="e">
        <f t="shared" si="266"/>
        <v>#DIV/0!</v>
      </c>
      <c r="BJ317" s="345" t="e">
        <f t="shared" si="278"/>
        <v>#DIV/0!</v>
      </c>
      <c r="BK317" s="345" t="e">
        <f t="shared" si="267"/>
        <v>#DIV/0!</v>
      </c>
      <c r="BL317" s="345" t="e">
        <f t="shared" si="279"/>
        <v>#DIV/0!</v>
      </c>
      <c r="BM317" s="345" t="e">
        <f t="shared" si="268"/>
        <v>#DIV/0!</v>
      </c>
      <c r="BN317" s="345" t="e">
        <f t="shared" si="280"/>
        <v>#DIV/0!</v>
      </c>
      <c r="BO317" s="467"/>
    </row>
    <row r="318" spans="1:67">
      <c r="A318" s="466" t="s">
        <v>308</v>
      </c>
      <c r="B318" s="187" t="str">
        <f>UPPER("Trật tự an toàn xã hội")</f>
        <v>TRậT Tự AN TOÀN XÃ HộI</v>
      </c>
      <c r="C318" s="466"/>
      <c r="D318" s="379"/>
      <c r="E318" s="467"/>
      <c r="F318" s="467"/>
      <c r="G318" s="379"/>
      <c r="H318" s="379"/>
      <c r="I318" s="379"/>
      <c r="J318" s="379"/>
      <c r="K318" s="379"/>
      <c r="L318" s="379"/>
      <c r="M318" s="379"/>
      <c r="N318" s="379"/>
      <c r="O318" s="379"/>
      <c r="P318" s="379"/>
      <c r="Q318" s="468"/>
      <c r="R318" s="341"/>
      <c r="S318" s="345" t="str">
        <f t="shared" si="291"/>
        <v xml:space="preserve"> </v>
      </c>
      <c r="T318" s="341"/>
      <c r="U318" s="345" t="str">
        <f t="shared" si="282"/>
        <v xml:space="preserve"> </v>
      </c>
      <c r="V318" s="341"/>
      <c r="W318" s="345" t="str">
        <f t="shared" si="283"/>
        <v xml:space="preserve"> </v>
      </c>
      <c r="X318" s="341"/>
      <c r="Y318" s="345" t="str">
        <f t="shared" si="284"/>
        <v xml:space="preserve"> </v>
      </c>
      <c r="Z318" s="341"/>
      <c r="AA318" s="345" t="str">
        <f t="shared" si="285"/>
        <v xml:space="preserve"> </v>
      </c>
      <c r="AB318" s="341"/>
      <c r="AC318" s="345" t="str">
        <f t="shared" si="286"/>
        <v xml:space="preserve"> </v>
      </c>
      <c r="AD318" s="341"/>
      <c r="AE318" s="345" t="str">
        <f t="shared" si="287"/>
        <v xml:space="preserve"> </v>
      </c>
      <c r="AF318" s="341"/>
      <c r="AG318" s="345" t="str">
        <f t="shared" si="287"/>
        <v xml:space="preserve"> </v>
      </c>
      <c r="AH318" s="341"/>
      <c r="AI318" s="345" t="str">
        <f t="shared" si="287"/>
        <v xml:space="preserve"> </v>
      </c>
      <c r="AJ318" s="341"/>
      <c r="AK318" s="345" t="str">
        <f t="shared" si="287"/>
        <v xml:space="preserve"> </v>
      </c>
      <c r="AL318" s="341"/>
      <c r="AM318" s="345" t="str">
        <f t="shared" si="288"/>
        <v xml:space="preserve"> </v>
      </c>
      <c r="AN318" s="341"/>
      <c r="AO318" s="345" t="str">
        <f t="shared" si="289"/>
        <v xml:space="preserve"> </v>
      </c>
      <c r="AP318" s="468"/>
      <c r="AQ318" s="345" t="str">
        <f t="shared" si="257"/>
        <v xml:space="preserve"> </v>
      </c>
      <c r="AR318" s="345" t="str">
        <f t="shared" si="269"/>
        <v xml:space="preserve"> </v>
      </c>
      <c r="AS318" s="345" t="str">
        <f t="shared" si="258"/>
        <v xml:space="preserve"> </v>
      </c>
      <c r="AT318" s="345" t="str">
        <f t="shared" si="270"/>
        <v xml:space="preserve"> </v>
      </c>
      <c r="AU318" s="345" t="str">
        <f t="shared" si="259"/>
        <v xml:space="preserve"> </v>
      </c>
      <c r="AV318" s="345" t="str">
        <f t="shared" si="271"/>
        <v xml:space="preserve"> </v>
      </c>
      <c r="AW318" s="345" t="str">
        <f t="shared" si="260"/>
        <v xml:space="preserve"> </v>
      </c>
      <c r="AX318" s="345" t="str">
        <f t="shared" si="272"/>
        <v xml:space="preserve"> </v>
      </c>
      <c r="AY318" s="345" t="str">
        <f t="shared" si="261"/>
        <v xml:space="preserve"> </v>
      </c>
      <c r="AZ318" s="345" t="str">
        <f t="shared" si="273"/>
        <v xml:space="preserve"> </v>
      </c>
      <c r="BA318" s="345" t="str">
        <f t="shared" si="262"/>
        <v xml:space="preserve"> </v>
      </c>
      <c r="BB318" s="345" t="str">
        <f t="shared" si="274"/>
        <v xml:space="preserve"> </v>
      </c>
      <c r="BC318" s="345" t="str">
        <f t="shared" si="263"/>
        <v xml:space="preserve"> </v>
      </c>
      <c r="BD318" s="345" t="str">
        <f t="shared" si="275"/>
        <v xml:space="preserve"> </v>
      </c>
      <c r="BE318" s="345" t="str">
        <f t="shared" si="264"/>
        <v xml:space="preserve"> </v>
      </c>
      <c r="BF318" s="345" t="str">
        <f t="shared" si="276"/>
        <v xml:space="preserve"> </v>
      </c>
      <c r="BG318" s="345" t="str">
        <f t="shared" si="265"/>
        <v xml:space="preserve"> </v>
      </c>
      <c r="BH318" s="345" t="str">
        <f t="shared" si="277"/>
        <v xml:space="preserve"> </v>
      </c>
      <c r="BI318" s="345" t="str">
        <f t="shared" si="266"/>
        <v xml:space="preserve"> </v>
      </c>
      <c r="BJ318" s="345" t="str">
        <f t="shared" si="278"/>
        <v xml:space="preserve"> </v>
      </c>
      <c r="BK318" s="345" t="str">
        <f t="shared" si="267"/>
        <v xml:space="preserve"> </v>
      </c>
      <c r="BL318" s="345" t="str">
        <f t="shared" si="279"/>
        <v xml:space="preserve"> </v>
      </c>
      <c r="BM318" s="345" t="str">
        <f t="shared" si="268"/>
        <v xml:space="preserve"> </v>
      </c>
      <c r="BN318" s="345" t="str">
        <f t="shared" si="280"/>
        <v xml:space="preserve"> </v>
      </c>
      <c r="BO318" s="467"/>
    </row>
    <row r="319" spans="1:67">
      <c r="A319" s="471"/>
      <c r="B319" s="475" t="s">
        <v>125</v>
      </c>
      <c r="C319" s="471" t="s">
        <v>55</v>
      </c>
      <c r="D319" s="379"/>
      <c r="E319" s="467"/>
      <c r="F319" s="467"/>
      <c r="G319" s="379"/>
      <c r="H319" s="379"/>
      <c r="I319" s="379"/>
      <c r="J319" s="379"/>
      <c r="K319" s="379"/>
      <c r="L319" s="379"/>
      <c r="M319" s="379"/>
      <c r="N319" s="379"/>
      <c r="O319" s="379"/>
      <c r="P319" s="379"/>
      <c r="Q319" s="468">
        <v>10</v>
      </c>
      <c r="R319" s="341"/>
      <c r="S319" s="345">
        <f t="shared" si="291"/>
        <v>0</v>
      </c>
      <c r="T319" s="341"/>
      <c r="U319" s="345">
        <f t="shared" si="282"/>
        <v>0</v>
      </c>
      <c r="V319" s="341"/>
      <c r="W319" s="345">
        <f t="shared" si="283"/>
        <v>0</v>
      </c>
      <c r="X319" s="341"/>
      <c r="Y319" s="345">
        <f t="shared" si="284"/>
        <v>0</v>
      </c>
      <c r="Z319" s="341"/>
      <c r="AA319" s="345">
        <f t="shared" si="285"/>
        <v>0</v>
      </c>
      <c r="AB319" s="341"/>
      <c r="AC319" s="345">
        <f t="shared" si="286"/>
        <v>0</v>
      </c>
      <c r="AD319" s="341"/>
      <c r="AE319" s="345">
        <f t="shared" si="287"/>
        <v>0</v>
      </c>
      <c r="AF319" s="341"/>
      <c r="AG319" s="345">
        <f t="shared" si="287"/>
        <v>0</v>
      </c>
      <c r="AH319" s="341"/>
      <c r="AI319" s="345">
        <f t="shared" si="287"/>
        <v>0</v>
      </c>
      <c r="AJ319" s="341"/>
      <c r="AK319" s="345">
        <f t="shared" si="287"/>
        <v>0</v>
      </c>
      <c r="AL319" s="341"/>
      <c r="AM319" s="345">
        <f t="shared" si="288"/>
        <v>0</v>
      </c>
      <c r="AN319" s="341"/>
      <c r="AO319" s="345">
        <f t="shared" si="289"/>
        <v>0</v>
      </c>
      <c r="AP319" s="468"/>
      <c r="AQ319" s="345" t="e">
        <f t="shared" si="257"/>
        <v>#DIV/0!</v>
      </c>
      <c r="AR319" s="345">
        <f t="shared" si="269"/>
        <v>0</v>
      </c>
      <c r="AS319" s="345" t="e">
        <f t="shared" si="258"/>
        <v>#DIV/0!</v>
      </c>
      <c r="AT319" s="345">
        <f t="shared" si="270"/>
        <v>0</v>
      </c>
      <c r="AU319" s="345" t="e">
        <f t="shared" si="259"/>
        <v>#DIV/0!</v>
      </c>
      <c r="AV319" s="345">
        <f t="shared" si="271"/>
        <v>0</v>
      </c>
      <c r="AW319" s="345" t="e">
        <f t="shared" si="260"/>
        <v>#DIV/0!</v>
      </c>
      <c r="AX319" s="345">
        <f t="shared" si="272"/>
        <v>0</v>
      </c>
      <c r="AY319" s="345" t="e">
        <f t="shared" si="261"/>
        <v>#DIV/0!</v>
      </c>
      <c r="AZ319" s="345">
        <f t="shared" si="273"/>
        <v>0</v>
      </c>
      <c r="BA319" s="345" t="e">
        <f t="shared" si="262"/>
        <v>#DIV/0!</v>
      </c>
      <c r="BB319" s="345">
        <f t="shared" si="274"/>
        <v>0</v>
      </c>
      <c r="BC319" s="345" t="e">
        <f t="shared" si="263"/>
        <v>#DIV/0!</v>
      </c>
      <c r="BD319" s="345">
        <f t="shared" si="275"/>
        <v>0</v>
      </c>
      <c r="BE319" s="345" t="e">
        <f t="shared" si="264"/>
        <v>#DIV/0!</v>
      </c>
      <c r="BF319" s="345">
        <f t="shared" si="276"/>
        <v>0</v>
      </c>
      <c r="BG319" s="345" t="e">
        <f t="shared" si="265"/>
        <v>#DIV/0!</v>
      </c>
      <c r="BH319" s="345">
        <f t="shared" si="277"/>
        <v>0</v>
      </c>
      <c r="BI319" s="345" t="e">
        <f t="shared" si="266"/>
        <v>#DIV/0!</v>
      </c>
      <c r="BJ319" s="345">
        <f t="shared" si="278"/>
        <v>0</v>
      </c>
      <c r="BK319" s="345" t="e">
        <f t="shared" si="267"/>
        <v>#DIV/0!</v>
      </c>
      <c r="BL319" s="345">
        <f t="shared" si="279"/>
        <v>0</v>
      </c>
      <c r="BM319" s="345" t="e">
        <f t="shared" si="268"/>
        <v>#DIV/0!</v>
      </c>
      <c r="BN319" s="345">
        <f t="shared" si="280"/>
        <v>0</v>
      </c>
      <c r="BO319" s="467"/>
    </row>
    <row r="320" spans="1:67">
      <c r="A320" s="471"/>
      <c r="B320" s="475" t="s">
        <v>126</v>
      </c>
      <c r="C320" s="471" t="s">
        <v>55</v>
      </c>
      <c r="D320" s="379"/>
      <c r="E320" s="467"/>
      <c r="F320" s="467"/>
      <c r="G320" s="379"/>
      <c r="H320" s="379"/>
      <c r="I320" s="379"/>
      <c r="J320" s="379"/>
      <c r="K320" s="379"/>
      <c r="L320" s="379"/>
      <c r="M320" s="379"/>
      <c r="N320" s="379"/>
      <c r="O320" s="379"/>
      <c r="P320" s="379"/>
      <c r="Q320" s="468">
        <v>10</v>
      </c>
      <c r="R320" s="341"/>
      <c r="S320" s="345">
        <f t="shared" si="291"/>
        <v>0</v>
      </c>
      <c r="T320" s="341"/>
      <c r="U320" s="345">
        <f t="shared" si="282"/>
        <v>0</v>
      </c>
      <c r="V320" s="341"/>
      <c r="W320" s="345">
        <f t="shared" si="283"/>
        <v>0</v>
      </c>
      <c r="X320" s="341"/>
      <c r="Y320" s="345">
        <f t="shared" si="284"/>
        <v>0</v>
      </c>
      <c r="Z320" s="341"/>
      <c r="AA320" s="345">
        <f t="shared" si="285"/>
        <v>0</v>
      </c>
      <c r="AB320" s="341"/>
      <c r="AC320" s="345">
        <f t="shared" si="286"/>
        <v>0</v>
      </c>
      <c r="AD320" s="341">
        <v>6</v>
      </c>
      <c r="AE320" s="345">
        <f t="shared" si="287"/>
        <v>6</v>
      </c>
      <c r="AF320" s="341"/>
      <c r="AG320" s="345">
        <f t="shared" si="287"/>
        <v>6</v>
      </c>
      <c r="AH320" s="341"/>
      <c r="AI320" s="345">
        <f t="shared" si="287"/>
        <v>6</v>
      </c>
      <c r="AJ320" s="341"/>
      <c r="AK320" s="345">
        <f t="shared" si="287"/>
        <v>6</v>
      </c>
      <c r="AL320" s="341"/>
      <c r="AM320" s="345">
        <f t="shared" si="288"/>
        <v>6</v>
      </c>
      <c r="AN320" s="341"/>
      <c r="AO320" s="345">
        <f t="shared" si="289"/>
        <v>6</v>
      </c>
      <c r="AP320" s="468"/>
      <c r="AQ320" s="345" t="e">
        <f t="shared" si="257"/>
        <v>#DIV/0!</v>
      </c>
      <c r="AR320" s="345" t="e">
        <f t="shared" si="269"/>
        <v>#DIV/0!</v>
      </c>
      <c r="AS320" s="345" t="e">
        <f t="shared" si="258"/>
        <v>#DIV/0!</v>
      </c>
      <c r="AT320" s="345" t="e">
        <f t="shared" si="270"/>
        <v>#DIV/0!</v>
      </c>
      <c r="AU320" s="345" t="e">
        <f t="shared" si="259"/>
        <v>#DIV/0!</v>
      </c>
      <c r="AV320" s="345" t="e">
        <f t="shared" si="271"/>
        <v>#DIV/0!</v>
      </c>
      <c r="AW320" s="345" t="e">
        <f t="shared" si="260"/>
        <v>#DIV/0!</v>
      </c>
      <c r="AX320" s="345" t="e">
        <f t="shared" si="272"/>
        <v>#DIV/0!</v>
      </c>
      <c r="AY320" s="345" t="e">
        <f t="shared" si="261"/>
        <v>#DIV/0!</v>
      </c>
      <c r="AZ320" s="345" t="e">
        <f t="shared" si="273"/>
        <v>#DIV/0!</v>
      </c>
      <c r="BA320" s="345" t="e">
        <f t="shared" si="262"/>
        <v>#DIV/0!</v>
      </c>
      <c r="BB320" s="345" t="e">
        <f t="shared" si="274"/>
        <v>#DIV/0!</v>
      </c>
      <c r="BC320" s="345" t="e">
        <f t="shared" si="263"/>
        <v>#DIV/0!</v>
      </c>
      <c r="BD320" s="345" t="e">
        <f t="shared" si="275"/>
        <v>#DIV/0!</v>
      </c>
      <c r="BE320" s="345" t="e">
        <f t="shared" si="264"/>
        <v>#DIV/0!</v>
      </c>
      <c r="BF320" s="345" t="e">
        <f t="shared" si="276"/>
        <v>#DIV/0!</v>
      </c>
      <c r="BG320" s="345" t="e">
        <f t="shared" si="265"/>
        <v>#DIV/0!</v>
      </c>
      <c r="BH320" s="345" t="e">
        <f t="shared" si="277"/>
        <v>#DIV/0!</v>
      </c>
      <c r="BI320" s="345" t="e">
        <f t="shared" si="266"/>
        <v>#DIV/0!</v>
      </c>
      <c r="BJ320" s="345" t="e">
        <f t="shared" si="278"/>
        <v>#DIV/0!</v>
      </c>
      <c r="BK320" s="345" t="e">
        <f t="shared" si="267"/>
        <v>#DIV/0!</v>
      </c>
      <c r="BL320" s="345" t="e">
        <f t="shared" si="279"/>
        <v>#DIV/0!</v>
      </c>
      <c r="BM320" s="345" t="e">
        <f t="shared" si="268"/>
        <v>#DIV/0!</v>
      </c>
      <c r="BN320" s="345" t="e">
        <f t="shared" si="280"/>
        <v>#DIV/0!</v>
      </c>
      <c r="BO320" s="467"/>
    </row>
    <row r="321" spans="1:67">
      <c r="A321" s="471"/>
      <c r="B321" s="475" t="s">
        <v>843</v>
      </c>
      <c r="C321" s="471" t="s">
        <v>55</v>
      </c>
      <c r="D321" s="379"/>
      <c r="E321" s="467"/>
      <c r="F321" s="467"/>
      <c r="G321" s="379"/>
      <c r="H321" s="379"/>
      <c r="I321" s="379"/>
      <c r="J321" s="379"/>
      <c r="K321" s="379"/>
      <c r="L321" s="379"/>
      <c r="M321" s="379"/>
      <c r="N321" s="379"/>
      <c r="O321" s="379"/>
      <c r="P321" s="379"/>
      <c r="Q321" s="341"/>
      <c r="R321" s="341"/>
      <c r="S321" s="345">
        <f t="shared" si="291"/>
        <v>0</v>
      </c>
      <c r="T321" s="341"/>
      <c r="U321" s="345">
        <f t="shared" si="282"/>
        <v>0</v>
      </c>
      <c r="V321" s="341"/>
      <c r="W321" s="345">
        <f t="shared" si="283"/>
        <v>0</v>
      </c>
      <c r="X321" s="341"/>
      <c r="Y321" s="345">
        <f t="shared" si="284"/>
        <v>0</v>
      </c>
      <c r="Z321" s="341"/>
      <c r="AA321" s="345">
        <f t="shared" si="285"/>
        <v>0</v>
      </c>
      <c r="AB321" s="341"/>
      <c r="AC321" s="345">
        <f t="shared" si="286"/>
        <v>0</v>
      </c>
      <c r="AD321" s="341"/>
      <c r="AE321" s="345">
        <f t="shared" si="287"/>
        <v>0</v>
      </c>
      <c r="AF321" s="341"/>
      <c r="AG321" s="345">
        <f t="shared" si="287"/>
        <v>0</v>
      </c>
      <c r="AH321" s="341"/>
      <c r="AI321" s="345">
        <f t="shared" si="287"/>
        <v>0</v>
      </c>
      <c r="AJ321" s="341"/>
      <c r="AK321" s="345">
        <f t="shared" si="287"/>
        <v>0</v>
      </c>
      <c r="AL321" s="341"/>
      <c r="AM321" s="345">
        <f t="shared" si="288"/>
        <v>0</v>
      </c>
      <c r="AN321" s="341"/>
      <c r="AO321" s="345">
        <f t="shared" si="289"/>
        <v>0</v>
      </c>
      <c r="AP321" s="467"/>
      <c r="AQ321" s="345" t="e">
        <f t="shared" si="257"/>
        <v>#DIV/0!</v>
      </c>
      <c r="AR321" s="345" t="e">
        <f t="shared" si="269"/>
        <v>#DIV/0!</v>
      </c>
      <c r="AS321" s="345" t="e">
        <f t="shared" si="258"/>
        <v>#DIV/0!</v>
      </c>
      <c r="AT321" s="345" t="e">
        <f t="shared" si="270"/>
        <v>#DIV/0!</v>
      </c>
      <c r="AU321" s="345" t="e">
        <f t="shared" si="259"/>
        <v>#DIV/0!</v>
      </c>
      <c r="AV321" s="345" t="e">
        <f t="shared" si="271"/>
        <v>#DIV/0!</v>
      </c>
      <c r="AW321" s="345" t="e">
        <f t="shared" si="260"/>
        <v>#DIV/0!</v>
      </c>
      <c r="AX321" s="345" t="e">
        <f t="shared" si="272"/>
        <v>#DIV/0!</v>
      </c>
      <c r="AY321" s="345" t="e">
        <f t="shared" si="261"/>
        <v>#DIV/0!</v>
      </c>
      <c r="AZ321" s="345" t="e">
        <f t="shared" si="273"/>
        <v>#DIV/0!</v>
      </c>
      <c r="BA321" s="345" t="e">
        <f t="shared" si="262"/>
        <v>#DIV/0!</v>
      </c>
      <c r="BB321" s="345" t="e">
        <f t="shared" si="274"/>
        <v>#DIV/0!</v>
      </c>
      <c r="BC321" s="345" t="e">
        <f t="shared" si="263"/>
        <v>#DIV/0!</v>
      </c>
      <c r="BD321" s="345" t="e">
        <f t="shared" si="275"/>
        <v>#DIV/0!</v>
      </c>
      <c r="BE321" s="345" t="e">
        <f t="shared" si="264"/>
        <v>#DIV/0!</v>
      </c>
      <c r="BF321" s="345" t="e">
        <f t="shared" si="276"/>
        <v>#DIV/0!</v>
      </c>
      <c r="BG321" s="345" t="e">
        <f t="shared" si="265"/>
        <v>#DIV/0!</v>
      </c>
      <c r="BH321" s="345" t="e">
        <f t="shared" si="277"/>
        <v>#DIV/0!</v>
      </c>
      <c r="BI321" s="345" t="e">
        <f t="shared" si="266"/>
        <v>#DIV/0!</v>
      </c>
      <c r="BJ321" s="345" t="e">
        <f t="shared" si="278"/>
        <v>#DIV/0!</v>
      </c>
      <c r="BK321" s="345" t="e">
        <f t="shared" si="267"/>
        <v>#DIV/0!</v>
      </c>
      <c r="BL321" s="345" t="e">
        <f t="shared" si="279"/>
        <v>#DIV/0!</v>
      </c>
      <c r="BM321" s="345" t="e">
        <f t="shared" si="268"/>
        <v>#DIV/0!</v>
      </c>
      <c r="BN321" s="345" t="e">
        <f t="shared" si="280"/>
        <v>#DIV/0!</v>
      </c>
      <c r="BO321" s="467"/>
    </row>
    <row r="322" spans="1:67">
      <c r="A322" s="471"/>
      <c r="B322" s="475" t="s">
        <v>128</v>
      </c>
      <c r="C322" s="471" t="s">
        <v>55</v>
      </c>
      <c r="D322" s="379"/>
      <c r="E322" s="467"/>
      <c r="F322" s="467"/>
      <c r="G322" s="379"/>
      <c r="H322" s="379"/>
      <c r="I322" s="379"/>
      <c r="J322" s="379"/>
      <c r="K322" s="379"/>
      <c r="L322" s="379"/>
      <c r="M322" s="379"/>
      <c r="N322" s="379"/>
      <c r="O322" s="379"/>
      <c r="P322" s="379"/>
      <c r="Q322" s="341"/>
      <c r="R322" s="341"/>
      <c r="S322" s="345">
        <f t="shared" si="291"/>
        <v>0</v>
      </c>
      <c r="T322" s="341"/>
      <c r="U322" s="345">
        <f t="shared" si="282"/>
        <v>0</v>
      </c>
      <c r="V322" s="341"/>
      <c r="W322" s="345">
        <f t="shared" si="283"/>
        <v>0</v>
      </c>
      <c r="X322" s="341"/>
      <c r="Y322" s="345">
        <f t="shared" si="284"/>
        <v>0</v>
      </c>
      <c r="Z322" s="341"/>
      <c r="AA322" s="345">
        <f t="shared" si="285"/>
        <v>0</v>
      </c>
      <c r="AB322" s="341"/>
      <c r="AC322" s="345">
        <f t="shared" si="286"/>
        <v>0</v>
      </c>
      <c r="AD322" s="341"/>
      <c r="AE322" s="345">
        <f t="shared" si="287"/>
        <v>0</v>
      </c>
      <c r="AF322" s="341"/>
      <c r="AG322" s="345">
        <f t="shared" si="287"/>
        <v>0</v>
      </c>
      <c r="AH322" s="341"/>
      <c r="AI322" s="345">
        <f t="shared" si="287"/>
        <v>0</v>
      </c>
      <c r="AJ322" s="341"/>
      <c r="AK322" s="345">
        <f t="shared" si="287"/>
        <v>0</v>
      </c>
      <c r="AL322" s="341"/>
      <c r="AM322" s="345">
        <f t="shared" si="288"/>
        <v>0</v>
      </c>
      <c r="AN322" s="341"/>
      <c r="AO322" s="345">
        <f t="shared" si="289"/>
        <v>0</v>
      </c>
      <c r="AP322" s="468"/>
      <c r="AQ322" s="345" t="e">
        <f t="shared" si="257"/>
        <v>#DIV/0!</v>
      </c>
      <c r="AR322" s="345" t="e">
        <f t="shared" si="269"/>
        <v>#DIV/0!</v>
      </c>
      <c r="AS322" s="345" t="e">
        <f t="shared" si="258"/>
        <v>#DIV/0!</v>
      </c>
      <c r="AT322" s="345" t="e">
        <f t="shared" si="270"/>
        <v>#DIV/0!</v>
      </c>
      <c r="AU322" s="345" t="e">
        <f t="shared" si="259"/>
        <v>#DIV/0!</v>
      </c>
      <c r="AV322" s="345" t="e">
        <f t="shared" si="271"/>
        <v>#DIV/0!</v>
      </c>
      <c r="AW322" s="345" t="e">
        <f t="shared" si="260"/>
        <v>#DIV/0!</v>
      </c>
      <c r="AX322" s="345" t="e">
        <f t="shared" si="272"/>
        <v>#DIV/0!</v>
      </c>
      <c r="AY322" s="345" t="e">
        <f t="shared" si="261"/>
        <v>#DIV/0!</v>
      </c>
      <c r="AZ322" s="345" t="e">
        <f t="shared" si="273"/>
        <v>#DIV/0!</v>
      </c>
      <c r="BA322" s="345" t="e">
        <f t="shared" si="262"/>
        <v>#DIV/0!</v>
      </c>
      <c r="BB322" s="345" t="e">
        <f t="shared" si="274"/>
        <v>#DIV/0!</v>
      </c>
      <c r="BC322" s="345" t="e">
        <f t="shared" si="263"/>
        <v>#DIV/0!</v>
      </c>
      <c r="BD322" s="345" t="e">
        <f t="shared" si="275"/>
        <v>#DIV/0!</v>
      </c>
      <c r="BE322" s="345" t="e">
        <f t="shared" si="264"/>
        <v>#DIV/0!</v>
      </c>
      <c r="BF322" s="345" t="e">
        <f t="shared" si="276"/>
        <v>#DIV/0!</v>
      </c>
      <c r="BG322" s="345" t="e">
        <f t="shared" si="265"/>
        <v>#DIV/0!</v>
      </c>
      <c r="BH322" s="345" t="e">
        <f t="shared" si="277"/>
        <v>#DIV/0!</v>
      </c>
      <c r="BI322" s="345" t="e">
        <f t="shared" si="266"/>
        <v>#DIV/0!</v>
      </c>
      <c r="BJ322" s="345" t="e">
        <f t="shared" si="278"/>
        <v>#DIV/0!</v>
      </c>
      <c r="BK322" s="345" t="e">
        <f t="shared" si="267"/>
        <v>#DIV/0!</v>
      </c>
      <c r="BL322" s="345" t="e">
        <f t="shared" si="279"/>
        <v>#DIV/0!</v>
      </c>
      <c r="BM322" s="345" t="e">
        <f t="shared" si="268"/>
        <v>#DIV/0!</v>
      </c>
      <c r="BN322" s="345" t="e">
        <f t="shared" si="280"/>
        <v>#DIV/0!</v>
      </c>
      <c r="BO322" s="467"/>
    </row>
    <row r="323" spans="1:67" ht="37.5">
      <c r="A323" s="471"/>
      <c r="B323" s="475" t="s">
        <v>716</v>
      </c>
      <c r="C323" s="180" t="s">
        <v>366</v>
      </c>
      <c r="D323" s="379"/>
      <c r="E323" s="467"/>
      <c r="F323" s="467"/>
      <c r="G323" s="379"/>
      <c r="H323" s="379"/>
      <c r="I323" s="379"/>
      <c r="J323" s="379"/>
      <c r="K323" s="379"/>
      <c r="L323" s="379"/>
      <c r="M323" s="379"/>
      <c r="N323" s="379"/>
      <c r="O323" s="379"/>
      <c r="P323" s="379"/>
      <c r="Q323" s="341"/>
      <c r="R323" s="341"/>
      <c r="S323" s="345">
        <f t="shared" si="291"/>
        <v>0</v>
      </c>
      <c r="T323" s="341"/>
      <c r="U323" s="345">
        <f t="shared" si="282"/>
        <v>0</v>
      </c>
      <c r="V323" s="341"/>
      <c r="W323" s="345">
        <f t="shared" si="283"/>
        <v>0</v>
      </c>
      <c r="X323" s="341"/>
      <c r="Y323" s="345">
        <f t="shared" si="284"/>
        <v>0</v>
      </c>
      <c r="Z323" s="341"/>
      <c r="AA323" s="345">
        <f t="shared" si="285"/>
        <v>0</v>
      </c>
      <c r="AB323" s="341"/>
      <c r="AC323" s="345">
        <f t="shared" si="286"/>
        <v>0</v>
      </c>
      <c r="AD323" s="341"/>
      <c r="AE323" s="345">
        <f t="shared" si="287"/>
        <v>0</v>
      </c>
      <c r="AF323" s="341"/>
      <c r="AG323" s="345">
        <f t="shared" si="287"/>
        <v>0</v>
      </c>
      <c r="AH323" s="341"/>
      <c r="AI323" s="345">
        <f t="shared" si="287"/>
        <v>0</v>
      </c>
      <c r="AJ323" s="341"/>
      <c r="AK323" s="345">
        <f t="shared" si="287"/>
        <v>0</v>
      </c>
      <c r="AL323" s="341"/>
      <c r="AM323" s="345">
        <f t="shared" si="288"/>
        <v>0</v>
      </c>
      <c r="AN323" s="341"/>
      <c r="AO323" s="345">
        <f t="shared" si="289"/>
        <v>0</v>
      </c>
      <c r="AP323" s="468"/>
      <c r="AQ323" s="345" t="e">
        <f t="shared" si="257"/>
        <v>#DIV/0!</v>
      </c>
      <c r="AR323" s="345" t="e">
        <f t="shared" si="269"/>
        <v>#DIV/0!</v>
      </c>
      <c r="AS323" s="345" t="e">
        <f t="shared" si="258"/>
        <v>#DIV/0!</v>
      </c>
      <c r="AT323" s="345" t="e">
        <f t="shared" si="270"/>
        <v>#DIV/0!</v>
      </c>
      <c r="AU323" s="345" t="e">
        <f t="shared" si="259"/>
        <v>#DIV/0!</v>
      </c>
      <c r="AV323" s="345" t="e">
        <f t="shared" si="271"/>
        <v>#DIV/0!</v>
      </c>
      <c r="AW323" s="345" t="e">
        <f t="shared" si="260"/>
        <v>#DIV/0!</v>
      </c>
      <c r="AX323" s="345" t="e">
        <f t="shared" si="272"/>
        <v>#DIV/0!</v>
      </c>
      <c r="AY323" s="345" t="e">
        <f t="shared" si="261"/>
        <v>#DIV/0!</v>
      </c>
      <c r="AZ323" s="345" t="e">
        <f t="shared" si="273"/>
        <v>#DIV/0!</v>
      </c>
      <c r="BA323" s="345" t="e">
        <f t="shared" si="262"/>
        <v>#DIV/0!</v>
      </c>
      <c r="BB323" s="345" t="e">
        <f t="shared" si="274"/>
        <v>#DIV/0!</v>
      </c>
      <c r="BC323" s="345" t="e">
        <f t="shared" si="263"/>
        <v>#DIV/0!</v>
      </c>
      <c r="BD323" s="345" t="e">
        <f t="shared" si="275"/>
        <v>#DIV/0!</v>
      </c>
      <c r="BE323" s="345" t="e">
        <f t="shared" si="264"/>
        <v>#DIV/0!</v>
      </c>
      <c r="BF323" s="345" t="e">
        <f t="shared" si="276"/>
        <v>#DIV/0!</v>
      </c>
      <c r="BG323" s="345" t="e">
        <f t="shared" si="265"/>
        <v>#DIV/0!</v>
      </c>
      <c r="BH323" s="345" t="e">
        <f t="shared" si="277"/>
        <v>#DIV/0!</v>
      </c>
      <c r="BI323" s="345" t="e">
        <f t="shared" si="266"/>
        <v>#DIV/0!</v>
      </c>
      <c r="BJ323" s="345" t="e">
        <f t="shared" si="278"/>
        <v>#DIV/0!</v>
      </c>
      <c r="BK323" s="345" t="e">
        <f t="shared" si="267"/>
        <v>#DIV/0!</v>
      </c>
      <c r="BL323" s="345" t="e">
        <f t="shared" si="279"/>
        <v>#DIV/0!</v>
      </c>
      <c r="BM323" s="345" t="e">
        <f t="shared" si="268"/>
        <v>#DIV/0!</v>
      </c>
      <c r="BN323" s="345" t="e">
        <f t="shared" si="280"/>
        <v>#DIV/0!</v>
      </c>
      <c r="BO323" s="467"/>
    </row>
    <row r="324" spans="1:67">
      <c r="A324" s="471"/>
      <c r="B324" s="475" t="s">
        <v>717</v>
      </c>
      <c r="C324" s="180" t="s">
        <v>367</v>
      </c>
      <c r="D324" s="379"/>
      <c r="E324" s="467"/>
      <c r="F324" s="467"/>
      <c r="G324" s="379"/>
      <c r="H324" s="379"/>
      <c r="I324" s="379"/>
      <c r="J324" s="379"/>
      <c r="K324" s="379"/>
      <c r="L324" s="379"/>
      <c r="M324" s="379"/>
      <c r="N324" s="379"/>
      <c r="O324" s="379"/>
      <c r="P324" s="379"/>
      <c r="Q324" s="341"/>
      <c r="R324" s="341"/>
      <c r="S324" s="345">
        <f t="shared" si="291"/>
        <v>0</v>
      </c>
      <c r="T324" s="341"/>
      <c r="U324" s="345">
        <f t="shared" si="282"/>
        <v>0</v>
      </c>
      <c r="V324" s="341"/>
      <c r="W324" s="345">
        <f t="shared" si="283"/>
        <v>0</v>
      </c>
      <c r="X324" s="341"/>
      <c r="Y324" s="345">
        <f t="shared" si="284"/>
        <v>0</v>
      </c>
      <c r="Z324" s="341"/>
      <c r="AA324" s="345">
        <f t="shared" si="285"/>
        <v>0</v>
      </c>
      <c r="AB324" s="341"/>
      <c r="AC324" s="345">
        <f t="shared" si="286"/>
        <v>0</v>
      </c>
      <c r="AD324" s="341"/>
      <c r="AE324" s="345">
        <f t="shared" si="287"/>
        <v>0</v>
      </c>
      <c r="AF324" s="341"/>
      <c r="AG324" s="345">
        <f t="shared" si="287"/>
        <v>0</v>
      </c>
      <c r="AH324" s="341"/>
      <c r="AI324" s="345">
        <f t="shared" si="287"/>
        <v>0</v>
      </c>
      <c r="AJ324" s="341"/>
      <c r="AK324" s="345">
        <f t="shared" si="287"/>
        <v>0</v>
      </c>
      <c r="AL324" s="341"/>
      <c r="AM324" s="345">
        <f t="shared" si="288"/>
        <v>0</v>
      </c>
      <c r="AN324" s="341"/>
      <c r="AO324" s="345">
        <f t="shared" si="289"/>
        <v>0</v>
      </c>
      <c r="AP324" s="468"/>
      <c r="AQ324" s="345" t="e">
        <f t="shared" si="257"/>
        <v>#DIV/0!</v>
      </c>
      <c r="AR324" s="345">
        <f t="shared" si="269"/>
        <v>0</v>
      </c>
      <c r="AS324" s="345" t="e">
        <f t="shared" si="258"/>
        <v>#DIV/0!</v>
      </c>
      <c r="AT324" s="345">
        <f t="shared" si="270"/>
        <v>0</v>
      </c>
      <c r="AU324" s="345" t="e">
        <f t="shared" si="259"/>
        <v>#DIV/0!</v>
      </c>
      <c r="AV324" s="345">
        <f t="shared" si="271"/>
        <v>0</v>
      </c>
      <c r="AW324" s="345" t="e">
        <f t="shared" si="260"/>
        <v>#DIV/0!</v>
      </c>
      <c r="AX324" s="345">
        <f t="shared" si="272"/>
        <v>0</v>
      </c>
      <c r="AY324" s="345" t="e">
        <f t="shared" si="261"/>
        <v>#DIV/0!</v>
      </c>
      <c r="AZ324" s="345">
        <f t="shared" si="273"/>
        <v>0</v>
      </c>
      <c r="BA324" s="345" t="e">
        <f t="shared" si="262"/>
        <v>#DIV/0!</v>
      </c>
      <c r="BB324" s="345">
        <f t="shared" si="274"/>
        <v>0</v>
      </c>
      <c r="BC324" s="345" t="e">
        <f t="shared" si="263"/>
        <v>#DIV/0!</v>
      </c>
      <c r="BD324" s="345">
        <f t="shared" si="275"/>
        <v>0</v>
      </c>
      <c r="BE324" s="345" t="e">
        <f t="shared" si="264"/>
        <v>#DIV/0!</v>
      </c>
      <c r="BF324" s="345">
        <f t="shared" si="276"/>
        <v>0</v>
      </c>
      <c r="BG324" s="345" t="e">
        <f t="shared" si="265"/>
        <v>#DIV/0!</v>
      </c>
      <c r="BH324" s="345">
        <f t="shared" si="277"/>
        <v>0</v>
      </c>
      <c r="BI324" s="345" t="e">
        <f t="shared" si="266"/>
        <v>#DIV/0!</v>
      </c>
      <c r="BJ324" s="345">
        <f t="shared" si="278"/>
        <v>0</v>
      </c>
      <c r="BK324" s="345" t="e">
        <f t="shared" si="267"/>
        <v>#DIV/0!</v>
      </c>
      <c r="BL324" s="345">
        <f t="shared" si="279"/>
        <v>0</v>
      </c>
      <c r="BM324" s="345" t="e">
        <f t="shared" si="268"/>
        <v>#DIV/0!</v>
      </c>
      <c r="BN324" s="345">
        <f t="shared" si="280"/>
        <v>0</v>
      </c>
      <c r="BO324" s="467"/>
    </row>
    <row r="325" spans="1:67" ht="37.5">
      <c r="A325" s="471"/>
      <c r="B325" s="181" t="s">
        <v>368</v>
      </c>
      <c r="C325" s="180" t="s">
        <v>367</v>
      </c>
      <c r="D325" s="379"/>
      <c r="E325" s="467"/>
      <c r="F325" s="467"/>
      <c r="G325" s="379"/>
      <c r="H325" s="379"/>
      <c r="I325" s="379"/>
      <c r="J325" s="379"/>
      <c r="K325" s="379"/>
      <c r="L325" s="379"/>
      <c r="M325" s="379"/>
      <c r="N325" s="379"/>
      <c r="O325" s="379"/>
      <c r="P325" s="379"/>
      <c r="Q325" s="468">
        <v>270</v>
      </c>
      <c r="R325" s="341"/>
      <c r="S325" s="345">
        <f t="shared" si="291"/>
        <v>0</v>
      </c>
      <c r="T325" s="341"/>
      <c r="U325" s="345">
        <f t="shared" si="282"/>
        <v>0</v>
      </c>
      <c r="V325" s="341"/>
      <c r="W325" s="345">
        <f t="shared" si="283"/>
        <v>0</v>
      </c>
      <c r="X325" s="341"/>
      <c r="Y325" s="345">
        <f t="shared" si="284"/>
        <v>0</v>
      </c>
      <c r="Z325" s="341"/>
      <c r="AA325" s="345">
        <f t="shared" si="285"/>
        <v>0</v>
      </c>
      <c r="AB325" s="341"/>
      <c r="AC325" s="345">
        <f t="shared" si="286"/>
        <v>0</v>
      </c>
      <c r="AD325" s="341"/>
      <c r="AE325" s="345">
        <f t="shared" si="287"/>
        <v>0</v>
      </c>
      <c r="AF325" s="341"/>
      <c r="AG325" s="345">
        <f t="shared" si="287"/>
        <v>0</v>
      </c>
      <c r="AH325" s="341"/>
      <c r="AI325" s="345">
        <f t="shared" si="287"/>
        <v>0</v>
      </c>
      <c r="AJ325" s="341"/>
      <c r="AK325" s="345">
        <f t="shared" si="287"/>
        <v>0</v>
      </c>
      <c r="AL325" s="341"/>
      <c r="AM325" s="345">
        <f t="shared" si="288"/>
        <v>0</v>
      </c>
      <c r="AN325" s="341"/>
      <c r="AO325" s="345">
        <f t="shared" si="289"/>
        <v>0</v>
      </c>
      <c r="AP325" s="467"/>
      <c r="AQ325" s="345" t="e">
        <f t="shared" si="257"/>
        <v>#DIV/0!</v>
      </c>
      <c r="AR325" s="345" t="e">
        <f t="shared" si="269"/>
        <v>#DIV/0!</v>
      </c>
      <c r="AS325" s="345" t="e">
        <f t="shared" si="258"/>
        <v>#DIV/0!</v>
      </c>
      <c r="AT325" s="345" t="e">
        <f t="shared" si="270"/>
        <v>#DIV/0!</v>
      </c>
      <c r="AU325" s="345" t="e">
        <f t="shared" si="259"/>
        <v>#DIV/0!</v>
      </c>
      <c r="AV325" s="345" t="e">
        <f t="shared" si="271"/>
        <v>#DIV/0!</v>
      </c>
      <c r="AW325" s="345" t="e">
        <f t="shared" si="260"/>
        <v>#DIV/0!</v>
      </c>
      <c r="AX325" s="345" t="e">
        <f t="shared" si="272"/>
        <v>#DIV/0!</v>
      </c>
      <c r="AY325" s="345" t="e">
        <f t="shared" si="261"/>
        <v>#DIV/0!</v>
      </c>
      <c r="AZ325" s="345" t="e">
        <f t="shared" si="273"/>
        <v>#DIV/0!</v>
      </c>
      <c r="BA325" s="345" t="e">
        <f t="shared" si="262"/>
        <v>#DIV/0!</v>
      </c>
      <c r="BB325" s="345" t="e">
        <f t="shared" si="274"/>
        <v>#DIV/0!</v>
      </c>
      <c r="BC325" s="345" t="e">
        <f t="shared" si="263"/>
        <v>#DIV/0!</v>
      </c>
      <c r="BD325" s="345" t="e">
        <f t="shared" si="275"/>
        <v>#DIV/0!</v>
      </c>
      <c r="BE325" s="345" t="e">
        <f t="shared" si="264"/>
        <v>#DIV/0!</v>
      </c>
      <c r="BF325" s="345" t="e">
        <f t="shared" si="276"/>
        <v>#DIV/0!</v>
      </c>
      <c r="BG325" s="345" t="e">
        <f t="shared" si="265"/>
        <v>#DIV/0!</v>
      </c>
      <c r="BH325" s="345" t="e">
        <f t="shared" si="277"/>
        <v>#DIV/0!</v>
      </c>
      <c r="BI325" s="345" t="e">
        <f t="shared" si="266"/>
        <v>#DIV/0!</v>
      </c>
      <c r="BJ325" s="345" t="e">
        <f t="shared" si="278"/>
        <v>#DIV/0!</v>
      </c>
      <c r="BK325" s="345" t="e">
        <f t="shared" si="267"/>
        <v>#DIV/0!</v>
      </c>
      <c r="BL325" s="345" t="e">
        <f t="shared" si="279"/>
        <v>#DIV/0!</v>
      </c>
      <c r="BM325" s="345" t="e">
        <f t="shared" si="268"/>
        <v>#DIV/0!</v>
      </c>
      <c r="BN325" s="345" t="e">
        <f t="shared" si="280"/>
        <v>#DIV/0!</v>
      </c>
      <c r="BO325" s="467"/>
    </row>
    <row r="326" spans="1:67">
      <c r="A326" s="187" t="s">
        <v>369</v>
      </c>
      <c r="B326" s="187" t="str">
        <f>UPPER("Trẻ em")</f>
        <v>TRẻ EM</v>
      </c>
      <c r="C326" s="187"/>
      <c r="D326" s="379"/>
      <c r="E326" s="467"/>
      <c r="F326" s="467"/>
      <c r="G326" s="379"/>
      <c r="H326" s="379"/>
      <c r="I326" s="379"/>
      <c r="J326" s="379"/>
      <c r="K326" s="379"/>
      <c r="L326" s="379"/>
      <c r="M326" s="379"/>
      <c r="N326" s="379"/>
      <c r="O326" s="379"/>
      <c r="P326" s="379"/>
      <c r="Q326" s="341"/>
      <c r="R326" s="341"/>
      <c r="S326" s="345" t="str">
        <f t="shared" si="291"/>
        <v xml:space="preserve"> </v>
      </c>
      <c r="T326" s="341"/>
      <c r="U326" s="345" t="str">
        <f t="shared" si="282"/>
        <v xml:space="preserve"> </v>
      </c>
      <c r="V326" s="341"/>
      <c r="W326" s="345" t="str">
        <f t="shared" si="283"/>
        <v xml:space="preserve"> </v>
      </c>
      <c r="X326" s="341"/>
      <c r="Y326" s="345" t="str">
        <f t="shared" si="284"/>
        <v xml:space="preserve"> </v>
      </c>
      <c r="Z326" s="341"/>
      <c r="AA326" s="345" t="str">
        <f t="shared" si="285"/>
        <v xml:space="preserve"> </v>
      </c>
      <c r="AB326" s="341"/>
      <c r="AC326" s="345" t="str">
        <f t="shared" si="286"/>
        <v xml:space="preserve"> </v>
      </c>
      <c r="AD326" s="341"/>
      <c r="AE326" s="345" t="str">
        <f t="shared" si="287"/>
        <v xml:space="preserve"> </v>
      </c>
      <c r="AF326" s="341"/>
      <c r="AG326" s="345" t="str">
        <f t="shared" si="287"/>
        <v xml:space="preserve"> </v>
      </c>
      <c r="AH326" s="341"/>
      <c r="AI326" s="345" t="str">
        <f t="shared" si="287"/>
        <v xml:space="preserve"> </v>
      </c>
      <c r="AJ326" s="341"/>
      <c r="AK326" s="345" t="str">
        <f t="shared" si="287"/>
        <v xml:space="preserve"> </v>
      </c>
      <c r="AL326" s="341"/>
      <c r="AM326" s="345" t="str">
        <f t="shared" si="288"/>
        <v xml:space="preserve"> </v>
      </c>
      <c r="AN326" s="341"/>
      <c r="AO326" s="345" t="str">
        <f t="shared" si="289"/>
        <v xml:space="preserve"> </v>
      </c>
      <c r="AP326" s="467"/>
      <c r="AQ326" s="345" t="str">
        <f t="shared" si="257"/>
        <v xml:space="preserve"> </v>
      </c>
      <c r="AR326" s="345" t="str">
        <f t="shared" si="269"/>
        <v xml:space="preserve"> </v>
      </c>
      <c r="AS326" s="345" t="str">
        <f t="shared" si="258"/>
        <v xml:space="preserve"> </v>
      </c>
      <c r="AT326" s="345" t="str">
        <f t="shared" si="270"/>
        <v xml:space="preserve"> </v>
      </c>
      <c r="AU326" s="345" t="str">
        <f t="shared" si="259"/>
        <v xml:space="preserve"> </v>
      </c>
      <c r="AV326" s="345" t="str">
        <f t="shared" si="271"/>
        <v xml:space="preserve"> </v>
      </c>
      <c r="AW326" s="345" t="str">
        <f t="shared" si="260"/>
        <v xml:space="preserve"> </v>
      </c>
      <c r="AX326" s="345" t="str">
        <f t="shared" si="272"/>
        <v xml:space="preserve"> </v>
      </c>
      <c r="AY326" s="345" t="str">
        <f t="shared" si="261"/>
        <v xml:space="preserve"> </v>
      </c>
      <c r="AZ326" s="345" t="str">
        <f t="shared" si="273"/>
        <v xml:space="preserve"> </v>
      </c>
      <c r="BA326" s="345" t="str">
        <f t="shared" si="262"/>
        <v xml:space="preserve"> </v>
      </c>
      <c r="BB326" s="345" t="str">
        <f t="shared" si="274"/>
        <v xml:space="preserve"> </v>
      </c>
      <c r="BC326" s="345" t="str">
        <f t="shared" si="263"/>
        <v xml:space="preserve"> </v>
      </c>
      <c r="BD326" s="345" t="str">
        <f t="shared" si="275"/>
        <v xml:space="preserve"> </v>
      </c>
      <c r="BE326" s="345" t="str">
        <f t="shared" si="264"/>
        <v xml:space="preserve"> </v>
      </c>
      <c r="BF326" s="345" t="str">
        <f t="shared" si="276"/>
        <v xml:space="preserve"> </v>
      </c>
      <c r="BG326" s="345" t="str">
        <f t="shared" si="265"/>
        <v xml:space="preserve"> </v>
      </c>
      <c r="BH326" s="345" t="str">
        <f t="shared" si="277"/>
        <v xml:space="preserve"> </v>
      </c>
      <c r="BI326" s="345" t="str">
        <f t="shared" si="266"/>
        <v xml:space="preserve"> </v>
      </c>
      <c r="BJ326" s="345" t="str">
        <f t="shared" si="278"/>
        <v xml:space="preserve"> </v>
      </c>
      <c r="BK326" s="345" t="str">
        <f t="shared" si="267"/>
        <v xml:space="preserve"> </v>
      </c>
      <c r="BL326" s="345" t="str">
        <f t="shared" si="279"/>
        <v xml:space="preserve"> </v>
      </c>
      <c r="BM326" s="345" t="str">
        <f t="shared" si="268"/>
        <v xml:space="preserve"> </v>
      </c>
      <c r="BN326" s="345" t="str">
        <f t="shared" si="280"/>
        <v xml:space="preserve"> </v>
      </c>
      <c r="BO326" s="467"/>
    </row>
    <row r="327" spans="1:67" ht="37.5">
      <c r="A327" s="187">
        <v>1</v>
      </c>
      <c r="B327" s="184" t="s">
        <v>594</v>
      </c>
      <c r="C327" s="187" t="s">
        <v>72</v>
      </c>
      <c r="D327" s="379"/>
      <c r="E327" s="467"/>
      <c r="F327" s="467"/>
      <c r="G327" s="379"/>
      <c r="H327" s="379"/>
      <c r="I327" s="379"/>
      <c r="J327" s="379"/>
      <c r="K327" s="379"/>
      <c r="L327" s="379"/>
      <c r="M327" s="379"/>
      <c r="N327" s="379"/>
      <c r="O327" s="379"/>
      <c r="P327" s="379"/>
      <c r="Q327" s="468">
        <v>12</v>
      </c>
      <c r="R327" s="341"/>
      <c r="S327" s="339">
        <v>12</v>
      </c>
      <c r="T327" s="468"/>
      <c r="U327" s="339">
        <f t="shared" si="282"/>
        <v>12</v>
      </c>
      <c r="V327" s="341"/>
      <c r="W327" s="345">
        <f t="shared" si="283"/>
        <v>12</v>
      </c>
      <c r="X327" s="341"/>
      <c r="Y327" s="345">
        <f t="shared" si="284"/>
        <v>12</v>
      </c>
      <c r="Z327" s="341"/>
      <c r="AA327" s="345">
        <f t="shared" si="285"/>
        <v>12</v>
      </c>
      <c r="AB327" s="341"/>
      <c r="AC327" s="345">
        <f t="shared" si="286"/>
        <v>12</v>
      </c>
      <c r="AD327" s="341"/>
      <c r="AE327" s="345">
        <f t="shared" si="287"/>
        <v>12</v>
      </c>
      <c r="AF327" s="341"/>
      <c r="AG327" s="345">
        <f t="shared" si="287"/>
        <v>12</v>
      </c>
      <c r="AH327" s="341"/>
      <c r="AI327" s="345">
        <f t="shared" si="287"/>
        <v>12</v>
      </c>
      <c r="AJ327" s="341"/>
      <c r="AK327" s="345">
        <f t="shared" si="287"/>
        <v>12</v>
      </c>
      <c r="AL327" s="341"/>
      <c r="AM327" s="345">
        <f t="shared" si="288"/>
        <v>12</v>
      </c>
      <c r="AN327" s="341"/>
      <c r="AO327" s="345">
        <f t="shared" si="289"/>
        <v>12</v>
      </c>
      <c r="AP327" s="635">
        <f>+W327</f>
        <v>12</v>
      </c>
      <c r="AQ327" s="345" t="e">
        <f t="shared" si="257"/>
        <v>#DIV/0!</v>
      </c>
      <c r="AR327" s="345">
        <f t="shared" si="269"/>
        <v>0</v>
      </c>
      <c r="AS327" s="345" t="e">
        <f t="shared" si="258"/>
        <v>#DIV/0!</v>
      </c>
      <c r="AT327" s="345">
        <f t="shared" si="270"/>
        <v>0</v>
      </c>
      <c r="AU327" s="345" t="e">
        <f t="shared" si="259"/>
        <v>#DIV/0!</v>
      </c>
      <c r="AV327" s="345">
        <f t="shared" si="271"/>
        <v>0</v>
      </c>
      <c r="AW327" s="345" t="e">
        <f t="shared" si="260"/>
        <v>#DIV/0!</v>
      </c>
      <c r="AX327" s="345">
        <f t="shared" si="272"/>
        <v>0</v>
      </c>
      <c r="AY327" s="345" t="e">
        <f t="shared" si="261"/>
        <v>#DIV/0!</v>
      </c>
      <c r="AZ327" s="345">
        <f t="shared" si="273"/>
        <v>0</v>
      </c>
      <c r="BA327" s="345" t="e">
        <f t="shared" si="262"/>
        <v>#DIV/0!</v>
      </c>
      <c r="BB327" s="345">
        <f t="shared" si="274"/>
        <v>0</v>
      </c>
      <c r="BC327" s="345" t="e">
        <f t="shared" si="263"/>
        <v>#DIV/0!</v>
      </c>
      <c r="BD327" s="345">
        <f t="shared" si="275"/>
        <v>0</v>
      </c>
      <c r="BE327" s="345" t="e">
        <f t="shared" si="264"/>
        <v>#DIV/0!</v>
      </c>
      <c r="BF327" s="345">
        <f t="shared" si="276"/>
        <v>0</v>
      </c>
      <c r="BG327" s="345" t="e">
        <f t="shared" si="265"/>
        <v>#DIV/0!</v>
      </c>
      <c r="BH327" s="345">
        <f t="shared" si="277"/>
        <v>0</v>
      </c>
      <c r="BI327" s="345" t="e">
        <f t="shared" si="266"/>
        <v>#DIV/0!</v>
      </c>
      <c r="BJ327" s="345">
        <f t="shared" si="278"/>
        <v>0</v>
      </c>
      <c r="BK327" s="345" t="e">
        <f t="shared" si="267"/>
        <v>#DIV/0!</v>
      </c>
      <c r="BL327" s="345">
        <f t="shared" si="279"/>
        <v>0</v>
      </c>
      <c r="BM327" s="345" t="e">
        <f t="shared" si="268"/>
        <v>#DIV/0!</v>
      </c>
      <c r="BN327" s="345">
        <f t="shared" si="280"/>
        <v>0</v>
      </c>
      <c r="BO327" s="467"/>
    </row>
    <row r="328" spans="1:67">
      <c r="A328" s="180"/>
      <c r="B328" s="181" t="s">
        <v>844</v>
      </c>
      <c r="C328" s="180" t="s">
        <v>24</v>
      </c>
      <c r="D328" s="379"/>
      <c r="E328" s="467"/>
      <c r="F328" s="467"/>
      <c r="G328" s="379"/>
      <c r="H328" s="379"/>
      <c r="I328" s="379"/>
      <c r="J328" s="379"/>
      <c r="K328" s="379"/>
      <c r="L328" s="379"/>
      <c r="M328" s="379"/>
      <c r="N328" s="379"/>
      <c r="O328" s="379"/>
      <c r="P328" s="379"/>
      <c r="Q328" s="341">
        <v>100</v>
      </c>
      <c r="R328" s="341"/>
      <c r="S328" s="345">
        <f>+S327/12*100</f>
        <v>100</v>
      </c>
      <c r="T328" s="341"/>
      <c r="U328" s="345">
        <f t="shared" si="282"/>
        <v>100</v>
      </c>
      <c r="V328" s="341"/>
      <c r="W328" s="345">
        <f t="shared" si="283"/>
        <v>100</v>
      </c>
      <c r="X328" s="341"/>
      <c r="Y328" s="345">
        <f t="shared" si="284"/>
        <v>100</v>
      </c>
      <c r="Z328" s="341"/>
      <c r="AA328" s="345">
        <f t="shared" si="285"/>
        <v>100</v>
      </c>
      <c r="AB328" s="341"/>
      <c r="AC328" s="345">
        <f t="shared" si="286"/>
        <v>100</v>
      </c>
      <c r="AD328" s="341"/>
      <c r="AE328" s="345">
        <f t="shared" si="287"/>
        <v>100</v>
      </c>
      <c r="AF328" s="341"/>
      <c r="AG328" s="345">
        <f t="shared" si="287"/>
        <v>100</v>
      </c>
      <c r="AH328" s="341"/>
      <c r="AI328" s="345">
        <f t="shared" si="287"/>
        <v>100</v>
      </c>
      <c r="AJ328" s="341"/>
      <c r="AK328" s="345">
        <f t="shared" si="287"/>
        <v>100</v>
      </c>
      <c r="AL328" s="341"/>
      <c r="AM328" s="345">
        <f t="shared" si="288"/>
        <v>100</v>
      </c>
      <c r="AN328" s="341"/>
      <c r="AO328" s="345">
        <f t="shared" si="289"/>
        <v>100</v>
      </c>
      <c r="AP328" s="635">
        <f>+W328</f>
        <v>100</v>
      </c>
      <c r="AQ328" s="345" t="e">
        <f t="shared" si="257"/>
        <v>#DIV/0!</v>
      </c>
      <c r="AR328" s="345">
        <f t="shared" si="269"/>
        <v>0</v>
      </c>
      <c r="AS328" s="345" t="e">
        <f t="shared" si="258"/>
        <v>#DIV/0!</v>
      </c>
      <c r="AT328" s="345">
        <f t="shared" si="270"/>
        <v>0</v>
      </c>
      <c r="AU328" s="345" t="e">
        <f t="shared" si="259"/>
        <v>#DIV/0!</v>
      </c>
      <c r="AV328" s="345">
        <f t="shared" si="271"/>
        <v>0</v>
      </c>
      <c r="AW328" s="345" t="e">
        <f t="shared" si="260"/>
        <v>#DIV/0!</v>
      </c>
      <c r="AX328" s="345">
        <f t="shared" si="272"/>
        <v>0</v>
      </c>
      <c r="AY328" s="345" t="e">
        <f t="shared" si="261"/>
        <v>#DIV/0!</v>
      </c>
      <c r="AZ328" s="345">
        <f t="shared" si="273"/>
        <v>0</v>
      </c>
      <c r="BA328" s="345" t="e">
        <f t="shared" si="262"/>
        <v>#DIV/0!</v>
      </c>
      <c r="BB328" s="345">
        <f t="shared" si="274"/>
        <v>0</v>
      </c>
      <c r="BC328" s="345" t="e">
        <f t="shared" si="263"/>
        <v>#DIV/0!</v>
      </c>
      <c r="BD328" s="345">
        <f t="shared" si="275"/>
        <v>0</v>
      </c>
      <c r="BE328" s="345" t="e">
        <f t="shared" si="264"/>
        <v>#DIV/0!</v>
      </c>
      <c r="BF328" s="345">
        <f t="shared" si="276"/>
        <v>0</v>
      </c>
      <c r="BG328" s="345" t="e">
        <f t="shared" si="265"/>
        <v>#DIV/0!</v>
      </c>
      <c r="BH328" s="345">
        <f t="shared" si="277"/>
        <v>0</v>
      </c>
      <c r="BI328" s="345" t="e">
        <f t="shared" si="266"/>
        <v>#DIV/0!</v>
      </c>
      <c r="BJ328" s="345">
        <f t="shared" si="278"/>
        <v>0</v>
      </c>
      <c r="BK328" s="345" t="e">
        <f t="shared" si="267"/>
        <v>#DIV/0!</v>
      </c>
      <c r="BL328" s="345">
        <f t="shared" si="279"/>
        <v>0</v>
      </c>
      <c r="BM328" s="345" t="e">
        <f t="shared" si="268"/>
        <v>#DIV/0!</v>
      </c>
      <c r="BN328" s="345">
        <f t="shared" si="280"/>
        <v>0</v>
      </c>
      <c r="BO328" s="467"/>
    </row>
    <row r="329" spans="1:67">
      <c r="A329" s="187">
        <v>2</v>
      </c>
      <c r="B329" s="184" t="s">
        <v>962</v>
      </c>
      <c r="C329" s="187" t="s">
        <v>24</v>
      </c>
      <c r="D329" s="379"/>
      <c r="E329" s="467"/>
      <c r="F329" s="467"/>
      <c r="G329" s="379"/>
      <c r="H329" s="379"/>
      <c r="I329" s="379"/>
      <c r="J329" s="379"/>
      <c r="K329" s="379"/>
      <c r="L329" s="379"/>
      <c r="M329" s="379"/>
      <c r="N329" s="379"/>
      <c r="O329" s="379"/>
      <c r="P329" s="379"/>
      <c r="Q329" s="468">
        <v>71</v>
      </c>
      <c r="R329" s="341"/>
      <c r="S329" s="345">
        <f t="shared" si="291"/>
        <v>0</v>
      </c>
      <c r="T329" s="341"/>
      <c r="U329" s="345">
        <f t="shared" si="282"/>
        <v>0</v>
      </c>
      <c r="V329" s="341"/>
      <c r="W329" s="345">
        <f t="shared" si="283"/>
        <v>0</v>
      </c>
      <c r="X329" s="341"/>
      <c r="Y329" s="345">
        <f t="shared" si="284"/>
        <v>0</v>
      </c>
      <c r="Z329" s="341"/>
      <c r="AA329" s="345">
        <f t="shared" si="285"/>
        <v>0</v>
      </c>
      <c r="AB329" s="341"/>
      <c r="AC329" s="345">
        <f t="shared" si="286"/>
        <v>0</v>
      </c>
      <c r="AD329" s="341"/>
      <c r="AE329" s="345">
        <f t="shared" si="287"/>
        <v>0</v>
      </c>
      <c r="AF329" s="341"/>
      <c r="AG329" s="345">
        <f t="shared" si="287"/>
        <v>0</v>
      </c>
      <c r="AH329" s="341"/>
      <c r="AI329" s="345">
        <f t="shared" si="287"/>
        <v>0</v>
      </c>
      <c r="AJ329" s="341"/>
      <c r="AK329" s="345">
        <f t="shared" si="287"/>
        <v>0</v>
      </c>
      <c r="AL329" s="341"/>
      <c r="AM329" s="345">
        <f t="shared" si="288"/>
        <v>0</v>
      </c>
      <c r="AN329" s="341"/>
      <c r="AO329" s="345">
        <f t="shared" si="289"/>
        <v>0</v>
      </c>
      <c r="AP329" s="635">
        <f>+W329</f>
        <v>0</v>
      </c>
      <c r="AQ329" s="345" t="e">
        <f t="shared" si="257"/>
        <v>#DIV/0!</v>
      </c>
      <c r="AR329" s="345" t="e">
        <f>IF(LEN($C329)=0," ",R329/#REF!)</f>
        <v>#REF!</v>
      </c>
      <c r="AS329" s="345" t="e">
        <f t="shared" si="258"/>
        <v>#DIV/0!</v>
      </c>
      <c r="AT329" s="345" t="e">
        <f>IF(LEN($C329)=0," ",T329/#REF!)</f>
        <v>#REF!</v>
      </c>
      <c r="AU329" s="345" t="e">
        <f t="shared" si="259"/>
        <v>#DIV/0!</v>
      </c>
      <c r="AV329" s="345" t="e">
        <f>IF(LEN($C329)=0," ",V329/#REF!)</f>
        <v>#REF!</v>
      </c>
      <c r="AW329" s="345" t="e">
        <f t="shared" si="260"/>
        <v>#DIV/0!</v>
      </c>
      <c r="AX329" s="345" t="e">
        <f>IF(LEN($C329)=0," ",X329/#REF!)</f>
        <v>#REF!</v>
      </c>
      <c r="AY329" s="345" t="e">
        <f t="shared" si="261"/>
        <v>#DIV/0!</v>
      </c>
      <c r="AZ329" s="345" t="e">
        <f>IF(LEN($C329)=0," ",Z329/#REF!)</f>
        <v>#REF!</v>
      </c>
      <c r="BA329" s="345" t="e">
        <f t="shared" si="262"/>
        <v>#DIV/0!</v>
      </c>
      <c r="BB329" s="345" t="e">
        <f>IF(LEN($C329)=0," ",AB329/#REF!)</f>
        <v>#REF!</v>
      </c>
      <c r="BC329" s="345" t="e">
        <f t="shared" si="263"/>
        <v>#DIV/0!</v>
      </c>
      <c r="BD329" s="345" t="e">
        <f>IF(LEN($C329)=0," ",AD329/#REF!)</f>
        <v>#REF!</v>
      </c>
      <c r="BE329" s="345" t="e">
        <f t="shared" si="264"/>
        <v>#DIV/0!</v>
      </c>
      <c r="BF329" s="345" t="e">
        <f>IF(LEN($C329)=0," ",AF329/#REF!)</f>
        <v>#REF!</v>
      </c>
      <c r="BG329" s="345" t="e">
        <f t="shared" si="265"/>
        <v>#DIV/0!</v>
      </c>
      <c r="BH329" s="345" t="e">
        <f>IF(LEN($C329)=0," ",AH329/#REF!)</f>
        <v>#REF!</v>
      </c>
      <c r="BI329" s="345" t="e">
        <f t="shared" si="266"/>
        <v>#DIV/0!</v>
      </c>
      <c r="BJ329" s="345" t="e">
        <f>IF(LEN($C329)=0," ",AJ329/#REF!)</f>
        <v>#REF!</v>
      </c>
      <c r="BK329" s="345" t="e">
        <f t="shared" si="267"/>
        <v>#DIV/0!</v>
      </c>
      <c r="BL329" s="345" t="e">
        <f>IF(LEN($C329)=0," ",AL329/#REF!)</f>
        <v>#REF!</v>
      </c>
      <c r="BM329" s="345" t="e">
        <f t="shared" si="268"/>
        <v>#DIV/0!</v>
      </c>
      <c r="BN329" s="345" t="e">
        <f>IF(LEN($C329)=0," ",AN329/#REF!)</f>
        <v>#REF!</v>
      </c>
      <c r="BO329" s="467"/>
    </row>
    <row r="330" spans="1:67" s="367" customFormat="1">
      <c r="A330" s="340" t="s">
        <v>876</v>
      </c>
      <c r="B330" s="340" t="str">
        <f>UPPER("Môi trường")</f>
        <v>MÔI TRƯờNG</v>
      </c>
      <c r="C330" s="340"/>
      <c r="D330" s="340"/>
      <c r="E330" s="455"/>
      <c r="F330" s="455"/>
      <c r="G330" s="340"/>
      <c r="H330" s="340"/>
      <c r="I330" s="340"/>
      <c r="J330" s="340"/>
      <c r="K330" s="340"/>
      <c r="L330" s="340"/>
      <c r="M330" s="340"/>
      <c r="N330" s="340"/>
      <c r="O330" s="340"/>
      <c r="P330" s="340"/>
      <c r="Q330" s="340"/>
      <c r="R330" s="372"/>
      <c r="S330" s="345" t="str">
        <f t="shared" si="291"/>
        <v xml:space="preserve"> </v>
      </c>
      <c r="T330" s="372"/>
      <c r="U330" s="345" t="str">
        <f t="shared" si="282"/>
        <v xml:space="preserve"> </v>
      </c>
      <c r="V330" s="372"/>
      <c r="W330" s="345" t="str">
        <f t="shared" si="283"/>
        <v xml:space="preserve"> </v>
      </c>
      <c r="X330" s="372"/>
      <c r="Y330" s="345" t="str">
        <f t="shared" si="284"/>
        <v xml:space="preserve"> </v>
      </c>
      <c r="Z330" s="372"/>
      <c r="AA330" s="345" t="str">
        <f t="shared" si="285"/>
        <v xml:space="preserve"> </v>
      </c>
      <c r="AB330" s="372"/>
      <c r="AC330" s="345" t="str">
        <f t="shared" si="286"/>
        <v xml:space="preserve"> </v>
      </c>
      <c r="AD330" s="372"/>
      <c r="AE330" s="345" t="str">
        <f t="shared" si="287"/>
        <v xml:space="preserve"> </v>
      </c>
      <c r="AF330" s="372"/>
      <c r="AG330" s="345" t="str">
        <f t="shared" si="287"/>
        <v xml:space="preserve"> </v>
      </c>
      <c r="AH330" s="372"/>
      <c r="AI330" s="345" t="str">
        <f t="shared" si="287"/>
        <v xml:space="preserve"> </v>
      </c>
      <c r="AJ330" s="372"/>
      <c r="AK330" s="345" t="str">
        <f t="shared" si="287"/>
        <v xml:space="preserve"> </v>
      </c>
      <c r="AL330" s="372"/>
      <c r="AM330" s="345" t="str">
        <f t="shared" si="288"/>
        <v xml:space="preserve"> </v>
      </c>
      <c r="AN330" s="372"/>
      <c r="AO330" s="345" t="str">
        <f t="shared" si="289"/>
        <v xml:space="preserve"> </v>
      </c>
      <c r="AP330" s="379"/>
      <c r="AQ330" s="345" t="str">
        <f t="shared" si="257"/>
        <v xml:space="preserve"> </v>
      </c>
      <c r="AR330" s="345" t="str">
        <f t="shared" ref="AR330:AX360" si="292">IF(LEN($C330)=0," ",R330/$Q330)</f>
        <v xml:space="preserve"> </v>
      </c>
      <c r="AS330" s="345" t="str">
        <f t="shared" si="258"/>
        <v xml:space="preserve"> </v>
      </c>
      <c r="AT330" s="345" t="str">
        <f t="shared" si="292"/>
        <v xml:space="preserve"> </v>
      </c>
      <c r="AU330" s="345" t="str">
        <f t="shared" si="259"/>
        <v xml:space="preserve"> </v>
      </c>
      <c r="AV330" s="345" t="str">
        <f t="shared" si="292"/>
        <v xml:space="preserve"> </v>
      </c>
      <c r="AW330" s="345" t="str">
        <f t="shared" si="260"/>
        <v xml:space="preserve"> </v>
      </c>
      <c r="AX330" s="345" t="str">
        <f t="shared" si="292"/>
        <v xml:space="preserve"> </v>
      </c>
      <c r="AY330" s="345" t="str">
        <f t="shared" si="261"/>
        <v xml:space="preserve"> </v>
      </c>
      <c r="AZ330" s="345" t="str">
        <f t="shared" ref="AZ330:AZ360" si="293">IF(LEN($C330)=0," ",Z330/$Q330)</f>
        <v xml:space="preserve"> </v>
      </c>
      <c r="BA330" s="345" t="str">
        <f t="shared" si="262"/>
        <v xml:space="preserve"> </v>
      </c>
      <c r="BB330" s="345" t="str">
        <f t="shared" ref="BB330:BB360" si="294">IF(LEN($C330)=0," ",AB330/$Q330)</f>
        <v xml:space="preserve"> </v>
      </c>
      <c r="BC330" s="345" t="str">
        <f t="shared" si="263"/>
        <v xml:space="preserve"> </v>
      </c>
      <c r="BD330" s="345" t="str">
        <f t="shared" ref="BD330:BD360" si="295">IF(LEN($C330)=0," ",AD330/$Q330)</f>
        <v xml:space="preserve"> </v>
      </c>
      <c r="BE330" s="345" t="str">
        <f t="shared" si="264"/>
        <v xml:space="preserve"> </v>
      </c>
      <c r="BF330" s="345" t="str">
        <f t="shared" ref="BF330:BF360" si="296">IF(LEN($C330)=0," ",AF330/$Q330)</f>
        <v xml:space="preserve"> </v>
      </c>
      <c r="BG330" s="345" t="str">
        <f t="shared" si="265"/>
        <v xml:space="preserve"> </v>
      </c>
      <c r="BH330" s="345" t="str">
        <f t="shared" ref="BH330:BH360" si="297">IF(LEN($C330)=0," ",AH330/$Q330)</f>
        <v xml:space="preserve"> </v>
      </c>
      <c r="BI330" s="345" t="str">
        <f t="shared" si="266"/>
        <v xml:space="preserve"> </v>
      </c>
      <c r="BJ330" s="345" t="str">
        <f t="shared" ref="BJ330:BJ360" si="298">IF(LEN($C330)=0," ",AJ330/$Q330)</f>
        <v xml:space="preserve"> </v>
      </c>
      <c r="BK330" s="345" t="str">
        <f t="shared" si="267"/>
        <v xml:space="preserve"> </v>
      </c>
      <c r="BL330" s="345" t="str">
        <f t="shared" ref="BL330:BL360" si="299">IF(LEN($C330)=0," ",AL330/$Q330)</f>
        <v xml:space="preserve"> </v>
      </c>
      <c r="BM330" s="345" t="str">
        <f t="shared" si="268"/>
        <v xml:space="preserve"> </v>
      </c>
      <c r="BN330" s="345" t="str">
        <f t="shared" ref="BN330:BN360" si="300">IF(LEN($C330)=0," ",AN330/$Q330)</f>
        <v xml:space="preserve"> </v>
      </c>
      <c r="BO330" s="340"/>
    </row>
    <row r="331" spans="1:67" s="456" customFormat="1">
      <c r="A331" s="90">
        <v>1</v>
      </c>
      <c r="B331" s="574" t="s">
        <v>91</v>
      </c>
      <c r="C331" s="90" t="s">
        <v>24</v>
      </c>
      <c r="D331" s="340"/>
      <c r="E331" s="455"/>
      <c r="F331" s="455"/>
      <c r="G331" s="340"/>
      <c r="H331" s="340"/>
      <c r="I331" s="340"/>
      <c r="J331" s="340"/>
      <c r="K331" s="340"/>
      <c r="L331" s="340"/>
      <c r="M331" s="340"/>
      <c r="N331" s="340"/>
      <c r="O331" s="340"/>
      <c r="P331" s="340"/>
      <c r="Q331" s="162">
        <v>99</v>
      </c>
      <c r="R331" s="306"/>
      <c r="S331" s="339">
        <v>99</v>
      </c>
      <c r="T331" s="163"/>
      <c r="U331" s="339">
        <f t="shared" si="282"/>
        <v>99</v>
      </c>
      <c r="V331" s="306"/>
      <c r="W331" s="345">
        <f t="shared" si="283"/>
        <v>99</v>
      </c>
      <c r="X331" s="306"/>
      <c r="Y331" s="345">
        <f t="shared" si="284"/>
        <v>99</v>
      </c>
      <c r="Z331" s="306"/>
      <c r="AA331" s="345">
        <f t="shared" si="285"/>
        <v>99</v>
      </c>
      <c r="AB331" s="306"/>
      <c r="AC331" s="345">
        <f t="shared" si="286"/>
        <v>99</v>
      </c>
      <c r="AD331" s="306"/>
      <c r="AE331" s="345">
        <f t="shared" si="287"/>
        <v>99</v>
      </c>
      <c r="AF331" s="306"/>
      <c r="AG331" s="345">
        <f t="shared" si="287"/>
        <v>99</v>
      </c>
      <c r="AH331" s="306"/>
      <c r="AI331" s="345">
        <f t="shared" si="287"/>
        <v>99</v>
      </c>
      <c r="AJ331" s="306"/>
      <c r="AK331" s="345">
        <f t="shared" si="287"/>
        <v>99</v>
      </c>
      <c r="AL331" s="306"/>
      <c r="AM331" s="345">
        <f t="shared" si="288"/>
        <v>99</v>
      </c>
      <c r="AN331" s="306"/>
      <c r="AO331" s="345">
        <f t="shared" si="289"/>
        <v>99</v>
      </c>
      <c r="AP331" s="638">
        <f>+W331</f>
        <v>99</v>
      </c>
      <c r="AQ331" s="345" t="e">
        <f t="shared" si="257"/>
        <v>#DIV/0!</v>
      </c>
      <c r="AR331" s="345">
        <f t="shared" si="292"/>
        <v>0</v>
      </c>
      <c r="AS331" s="345" t="e">
        <f t="shared" si="258"/>
        <v>#DIV/0!</v>
      </c>
      <c r="AT331" s="345">
        <f t="shared" si="292"/>
        <v>0</v>
      </c>
      <c r="AU331" s="345" t="e">
        <f t="shared" si="259"/>
        <v>#DIV/0!</v>
      </c>
      <c r="AV331" s="345">
        <f t="shared" si="292"/>
        <v>0</v>
      </c>
      <c r="AW331" s="345" t="e">
        <f t="shared" si="260"/>
        <v>#DIV/0!</v>
      </c>
      <c r="AX331" s="345">
        <f t="shared" si="292"/>
        <v>0</v>
      </c>
      <c r="AY331" s="345" t="e">
        <f t="shared" si="261"/>
        <v>#DIV/0!</v>
      </c>
      <c r="AZ331" s="345">
        <f t="shared" si="293"/>
        <v>0</v>
      </c>
      <c r="BA331" s="345" t="e">
        <f t="shared" si="262"/>
        <v>#DIV/0!</v>
      </c>
      <c r="BB331" s="345">
        <f t="shared" si="294"/>
        <v>0</v>
      </c>
      <c r="BC331" s="345" t="e">
        <f t="shared" si="263"/>
        <v>#DIV/0!</v>
      </c>
      <c r="BD331" s="345">
        <f t="shared" si="295"/>
        <v>0</v>
      </c>
      <c r="BE331" s="345" t="e">
        <f t="shared" si="264"/>
        <v>#DIV/0!</v>
      </c>
      <c r="BF331" s="345">
        <f t="shared" si="296"/>
        <v>0</v>
      </c>
      <c r="BG331" s="345" t="e">
        <f t="shared" si="265"/>
        <v>#DIV/0!</v>
      </c>
      <c r="BH331" s="345">
        <f t="shared" si="297"/>
        <v>0</v>
      </c>
      <c r="BI331" s="345" t="e">
        <f t="shared" si="266"/>
        <v>#DIV/0!</v>
      </c>
      <c r="BJ331" s="345">
        <f t="shared" si="298"/>
        <v>0</v>
      </c>
      <c r="BK331" s="345" t="e">
        <f t="shared" si="267"/>
        <v>#DIV/0!</v>
      </c>
      <c r="BL331" s="345">
        <f t="shared" si="299"/>
        <v>0</v>
      </c>
      <c r="BM331" s="345" t="e">
        <f t="shared" si="268"/>
        <v>#DIV/0!</v>
      </c>
      <c r="BN331" s="345">
        <f t="shared" si="300"/>
        <v>0</v>
      </c>
      <c r="BO331" s="455"/>
    </row>
    <row r="332" spans="1:67" s="456" customFormat="1" ht="37.5">
      <c r="A332" s="137">
        <v>2</v>
      </c>
      <c r="B332" s="136" t="s">
        <v>107</v>
      </c>
      <c r="C332" s="137" t="s">
        <v>24</v>
      </c>
      <c r="D332" s="340"/>
      <c r="E332" s="455"/>
      <c r="F332" s="455"/>
      <c r="G332" s="340"/>
      <c r="H332" s="340"/>
      <c r="I332" s="340"/>
      <c r="J332" s="340"/>
      <c r="K332" s="340"/>
      <c r="L332" s="340"/>
      <c r="M332" s="340"/>
      <c r="N332" s="340"/>
      <c r="O332" s="340"/>
      <c r="P332" s="340"/>
      <c r="Q332" s="162">
        <v>100</v>
      </c>
      <c r="R332" s="306"/>
      <c r="S332" s="339">
        <v>100</v>
      </c>
      <c r="T332" s="163"/>
      <c r="U332" s="339">
        <f t="shared" si="282"/>
        <v>100</v>
      </c>
      <c r="V332" s="306"/>
      <c r="W332" s="345">
        <f t="shared" si="283"/>
        <v>100</v>
      </c>
      <c r="X332" s="306"/>
      <c r="Y332" s="345">
        <f t="shared" si="284"/>
        <v>100</v>
      </c>
      <c r="Z332" s="306"/>
      <c r="AA332" s="345">
        <f t="shared" si="285"/>
        <v>100</v>
      </c>
      <c r="AB332" s="306"/>
      <c r="AC332" s="345">
        <f t="shared" si="286"/>
        <v>100</v>
      </c>
      <c r="AD332" s="306"/>
      <c r="AE332" s="345">
        <f t="shared" si="287"/>
        <v>100</v>
      </c>
      <c r="AF332" s="306"/>
      <c r="AG332" s="345">
        <f t="shared" si="287"/>
        <v>100</v>
      </c>
      <c r="AH332" s="306"/>
      <c r="AI332" s="345">
        <f t="shared" si="287"/>
        <v>100</v>
      </c>
      <c r="AJ332" s="306"/>
      <c r="AK332" s="345">
        <f t="shared" si="287"/>
        <v>100</v>
      </c>
      <c r="AL332" s="306"/>
      <c r="AM332" s="345">
        <f t="shared" si="288"/>
        <v>100</v>
      </c>
      <c r="AN332" s="306"/>
      <c r="AO332" s="345">
        <f t="shared" si="289"/>
        <v>100</v>
      </c>
      <c r="AP332" s="638">
        <f>+W332</f>
        <v>100</v>
      </c>
      <c r="AQ332" s="345" t="e">
        <f t="shared" ref="AQ332:AQ395" si="301">IF(LEN($C332)=0," ",R332/D332*100)</f>
        <v>#DIV/0!</v>
      </c>
      <c r="AR332" s="345">
        <f t="shared" si="292"/>
        <v>0</v>
      </c>
      <c r="AS332" s="345" t="e">
        <f t="shared" ref="AS332:AS395" si="302">IF(LEN($C332)=0," ",T332/E332*100)</f>
        <v>#DIV/0!</v>
      </c>
      <c r="AT332" s="345">
        <f t="shared" si="292"/>
        <v>0</v>
      </c>
      <c r="AU332" s="345" t="e">
        <f t="shared" ref="AU332:AU395" si="303">IF(LEN($C332)=0," ",V332/F332*100)</f>
        <v>#DIV/0!</v>
      </c>
      <c r="AV332" s="345">
        <f t="shared" si="292"/>
        <v>0</v>
      </c>
      <c r="AW332" s="345" t="e">
        <f t="shared" ref="AW332:AW395" si="304">IF(LEN($C332)=0," ",X332/G332*100)</f>
        <v>#DIV/0!</v>
      </c>
      <c r="AX332" s="345">
        <f t="shared" si="292"/>
        <v>0</v>
      </c>
      <c r="AY332" s="345" t="e">
        <f t="shared" ref="AY332:AY395" si="305">IF(LEN($C332)=0," ",Z332/H332*100)</f>
        <v>#DIV/0!</v>
      </c>
      <c r="AZ332" s="345">
        <f t="shared" si="293"/>
        <v>0</v>
      </c>
      <c r="BA332" s="345" t="e">
        <f t="shared" ref="BA332:BA395" si="306">IF(LEN($C332)=0," ",AB332/I332*100)</f>
        <v>#DIV/0!</v>
      </c>
      <c r="BB332" s="345">
        <f t="shared" si="294"/>
        <v>0</v>
      </c>
      <c r="BC332" s="345" t="e">
        <f t="shared" ref="BC332:BC395" si="307">IF(LEN($C332)=0," ",AD332/J332*100)</f>
        <v>#DIV/0!</v>
      </c>
      <c r="BD332" s="345">
        <f t="shared" si="295"/>
        <v>0</v>
      </c>
      <c r="BE332" s="345" t="e">
        <f t="shared" ref="BE332:BE395" si="308">IF(LEN($C332)=0," ",AF332/K332*100)</f>
        <v>#DIV/0!</v>
      </c>
      <c r="BF332" s="345">
        <f t="shared" si="296"/>
        <v>0</v>
      </c>
      <c r="BG332" s="345" t="e">
        <f t="shared" ref="BG332:BG395" si="309">IF(LEN($C332)=0," ",AH332/L332*100)</f>
        <v>#DIV/0!</v>
      </c>
      <c r="BH332" s="345">
        <f t="shared" si="297"/>
        <v>0</v>
      </c>
      <c r="BI332" s="345" t="e">
        <f t="shared" ref="BI332:BI395" si="310">IF(LEN($C332)=0," ",AJ332/M332*100)</f>
        <v>#DIV/0!</v>
      </c>
      <c r="BJ332" s="345">
        <f t="shared" si="298"/>
        <v>0</v>
      </c>
      <c r="BK332" s="345" t="e">
        <f t="shared" ref="BK332:BK395" si="311">IF(LEN($C332)=0," ",AL332/N332*100)</f>
        <v>#DIV/0!</v>
      </c>
      <c r="BL332" s="345">
        <f t="shared" si="299"/>
        <v>0</v>
      </c>
      <c r="BM332" s="345" t="e">
        <f t="shared" ref="BM332:BM395" si="312">IF(LEN($C332)=0," ",AN332/O332*100)</f>
        <v>#DIV/0!</v>
      </c>
      <c r="BN332" s="345">
        <f t="shared" si="300"/>
        <v>0</v>
      </c>
      <c r="BO332" s="455"/>
    </row>
    <row r="333" spans="1:67" s="456" customFormat="1">
      <c r="A333" s="137">
        <v>3</v>
      </c>
      <c r="B333" s="14" t="s">
        <v>373</v>
      </c>
      <c r="C333" s="137" t="s">
        <v>24</v>
      </c>
      <c r="D333" s="340"/>
      <c r="E333" s="455"/>
      <c r="F333" s="455"/>
      <c r="G333" s="340"/>
      <c r="H333" s="340"/>
      <c r="I333" s="340"/>
      <c r="J333" s="340"/>
      <c r="K333" s="340"/>
      <c r="L333" s="340"/>
      <c r="M333" s="340"/>
      <c r="N333" s="340"/>
      <c r="O333" s="340"/>
      <c r="P333" s="340"/>
      <c r="Q333" s="162">
        <v>100</v>
      </c>
      <c r="R333" s="306"/>
      <c r="S333" s="339">
        <v>100</v>
      </c>
      <c r="T333" s="163"/>
      <c r="U333" s="339">
        <f t="shared" si="282"/>
        <v>100</v>
      </c>
      <c r="V333" s="306"/>
      <c r="W333" s="345">
        <f t="shared" si="283"/>
        <v>100</v>
      </c>
      <c r="X333" s="306"/>
      <c r="Y333" s="345">
        <f t="shared" si="284"/>
        <v>100</v>
      </c>
      <c r="Z333" s="306"/>
      <c r="AA333" s="345">
        <f t="shared" si="285"/>
        <v>100</v>
      </c>
      <c r="AB333" s="306"/>
      <c r="AC333" s="345">
        <f t="shared" si="286"/>
        <v>100</v>
      </c>
      <c r="AD333" s="306"/>
      <c r="AE333" s="345">
        <f t="shared" si="287"/>
        <v>100</v>
      </c>
      <c r="AF333" s="306"/>
      <c r="AG333" s="345">
        <f t="shared" si="287"/>
        <v>100</v>
      </c>
      <c r="AH333" s="306"/>
      <c r="AI333" s="345">
        <f t="shared" si="287"/>
        <v>100</v>
      </c>
      <c r="AJ333" s="306"/>
      <c r="AK333" s="345">
        <f t="shared" si="287"/>
        <v>100</v>
      </c>
      <c r="AL333" s="306"/>
      <c r="AM333" s="345">
        <f t="shared" si="288"/>
        <v>100</v>
      </c>
      <c r="AN333" s="306"/>
      <c r="AO333" s="345">
        <f t="shared" si="289"/>
        <v>100</v>
      </c>
      <c r="AP333" s="638">
        <f>+W333</f>
        <v>100</v>
      </c>
      <c r="AQ333" s="345" t="e">
        <f t="shared" si="301"/>
        <v>#DIV/0!</v>
      </c>
      <c r="AR333" s="345">
        <f t="shared" si="292"/>
        <v>0</v>
      </c>
      <c r="AS333" s="345" t="e">
        <f t="shared" si="302"/>
        <v>#DIV/0!</v>
      </c>
      <c r="AT333" s="345">
        <f t="shared" si="292"/>
        <v>0</v>
      </c>
      <c r="AU333" s="345" t="e">
        <f t="shared" si="303"/>
        <v>#DIV/0!</v>
      </c>
      <c r="AV333" s="345">
        <f t="shared" si="292"/>
        <v>0</v>
      </c>
      <c r="AW333" s="345" t="e">
        <f t="shared" si="304"/>
        <v>#DIV/0!</v>
      </c>
      <c r="AX333" s="345">
        <f t="shared" si="292"/>
        <v>0</v>
      </c>
      <c r="AY333" s="345" t="e">
        <f t="shared" si="305"/>
        <v>#DIV/0!</v>
      </c>
      <c r="AZ333" s="345">
        <f t="shared" si="293"/>
        <v>0</v>
      </c>
      <c r="BA333" s="345" t="e">
        <f t="shared" si="306"/>
        <v>#DIV/0!</v>
      </c>
      <c r="BB333" s="345">
        <f t="shared" si="294"/>
        <v>0</v>
      </c>
      <c r="BC333" s="345" t="e">
        <f t="shared" si="307"/>
        <v>#DIV/0!</v>
      </c>
      <c r="BD333" s="345">
        <f t="shared" si="295"/>
        <v>0</v>
      </c>
      <c r="BE333" s="345" t="e">
        <f t="shared" si="308"/>
        <v>#DIV/0!</v>
      </c>
      <c r="BF333" s="345">
        <f t="shared" si="296"/>
        <v>0</v>
      </c>
      <c r="BG333" s="345" t="e">
        <f t="shared" si="309"/>
        <v>#DIV/0!</v>
      </c>
      <c r="BH333" s="345">
        <f t="shared" si="297"/>
        <v>0</v>
      </c>
      <c r="BI333" s="345" t="e">
        <f t="shared" si="310"/>
        <v>#DIV/0!</v>
      </c>
      <c r="BJ333" s="345">
        <f t="shared" si="298"/>
        <v>0</v>
      </c>
      <c r="BK333" s="345" t="e">
        <f t="shared" si="311"/>
        <v>#DIV/0!</v>
      </c>
      <c r="BL333" s="345">
        <f t="shared" si="299"/>
        <v>0</v>
      </c>
      <c r="BM333" s="345" t="e">
        <f t="shared" si="312"/>
        <v>#DIV/0!</v>
      </c>
      <c r="BN333" s="345">
        <f t="shared" si="300"/>
        <v>0</v>
      </c>
      <c r="BO333" s="455"/>
    </row>
    <row r="334" spans="1:67" s="456" customFormat="1" ht="19.5">
      <c r="A334" s="137"/>
      <c r="B334" s="168" t="s">
        <v>374</v>
      </c>
      <c r="C334" s="137"/>
      <c r="D334" s="340"/>
      <c r="E334" s="455"/>
      <c r="F334" s="455"/>
      <c r="G334" s="340"/>
      <c r="H334" s="340"/>
      <c r="I334" s="340"/>
      <c r="J334" s="340"/>
      <c r="K334" s="340"/>
      <c r="L334" s="340"/>
      <c r="M334" s="340"/>
      <c r="N334" s="340"/>
      <c r="O334" s="340"/>
      <c r="P334" s="340"/>
      <c r="Q334" s="162"/>
      <c r="R334" s="306"/>
      <c r="S334" s="339" t="str">
        <f t="shared" si="291"/>
        <v xml:space="preserve"> </v>
      </c>
      <c r="T334" s="163"/>
      <c r="U334" s="339" t="str">
        <f t="shared" si="282"/>
        <v xml:space="preserve"> </v>
      </c>
      <c r="V334" s="306"/>
      <c r="W334" s="345" t="str">
        <f t="shared" si="283"/>
        <v xml:space="preserve"> </v>
      </c>
      <c r="X334" s="306"/>
      <c r="Y334" s="345" t="str">
        <f t="shared" si="284"/>
        <v xml:space="preserve"> </v>
      </c>
      <c r="Z334" s="306"/>
      <c r="AA334" s="345" t="str">
        <f t="shared" si="285"/>
        <v xml:space="preserve"> </v>
      </c>
      <c r="AB334" s="306"/>
      <c r="AC334" s="345" t="str">
        <f t="shared" si="286"/>
        <v xml:space="preserve"> </v>
      </c>
      <c r="AD334" s="306"/>
      <c r="AE334" s="345" t="str">
        <f t="shared" si="287"/>
        <v xml:space="preserve"> </v>
      </c>
      <c r="AF334" s="306"/>
      <c r="AG334" s="345" t="str">
        <f t="shared" si="287"/>
        <v xml:space="preserve"> </v>
      </c>
      <c r="AH334" s="306"/>
      <c r="AI334" s="345" t="str">
        <f t="shared" si="287"/>
        <v xml:space="preserve"> </v>
      </c>
      <c r="AJ334" s="306"/>
      <c r="AK334" s="345" t="str">
        <f t="shared" si="287"/>
        <v xml:space="preserve"> </v>
      </c>
      <c r="AL334" s="306"/>
      <c r="AM334" s="345" t="str">
        <f t="shared" si="288"/>
        <v xml:space="preserve"> </v>
      </c>
      <c r="AN334" s="306"/>
      <c r="AO334" s="345" t="str">
        <f t="shared" si="289"/>
        <v xml:space="preserve"> </v>
      </c>
      <c r="AP334" s="637" t="str">
        <f>+W334</f>
        <v xml:space="preserve"> </v>
      </c>
      <c r="AQ334" s="345" t="str">
        <f t="shared" si="301"/>
        <v xml:space="preserve"> </v>
      </c>
      <c r="AR334" s="345" t="str">
        <f t="shared" si="292"/>
        <v xml:space="preserve"> </v>
      </c>
      <c r="AS334" s="345" t="str">
        <f t="shared" si="302"/>
        <v xml:space="preserve"> </v>
      </c>
      <c r="AT334" s="345" t="str">
        <f t="shared" si="292"/>
        <v xml:space="preserve"> </v>
      </c>
      <c r="AU334" s="345" t="str">
        <f t="shared" si="303"/>
        <v xml:space="preserve"> </v>
      </c>
      <c r="AV334" s="345" t="str">
        <f t="shared" si="292"/>
        <v xml:space="preserve"> </v>
      </c>
      <c r="AW334" s="345" t="str">
        <f t="shared" si="304"/>
        <v xml:space="preserve"> </v>
      </c>
      <c r="AX334" s="345" t="str">
        <f t="shared" si="292"/>
        <v xml:space="preserve"> </v>
      </c>
      <c r="AY334" s="345" t="str">
        <f t="shared" si="305"/>
        <v xml:space="preserve"> </v>
      </c>
      <c r="AZ334" s="345" t="str">
        <f t="shared" si="293"/>
        <v xml:space="preserve"> </v>
      </c>
      <c r="BA334" s="345" t="str">
        <f t="shared" si="306"/>
        <v xml:space="preserve"> </v>
      </c>
      <c r="BB334" s="345" t="str">
        <f t="shared" si="294"/>
        <v xml:space="preserve"> </v>
      </c>
      <c r="BC334" s="345" t="str">
        <f t="shared" si="307"/>
        <v xml:space="preserve"> </v>
      </c>
      <c r="BD334" s="345" t="str">
        <f t="shared" si="295"/>
        <v xml:space="preserve"> </v>
      </c>
      <c r="BE334" s="345" t="str">
        <f t="shared" si="308"/>
        <v xml:space="preserve"> </v>
      </c>
      <c r="BF334" s="345" t="str">
        <f t="shared" si="296"/>
        <v xml:space="preserve"> </v>
      </c>
      <c r="BG334" s="345" t="str">
        <f t="shared" si="309"/>
        <v xml:space="preserve"> </v>
      </c>
      <c r="BH334" s="345" t="str">
        <f t="shared" si="297"/>
        <v xml:space="preserve"> </v>
      </c>
      <c r="BI334" s="345" t="str">
        <f t="shared" si="310"/>
        <v xml:space="preserve"> </v>
      </c>
      <c r="BJ334" s="345" t="str">
        <f t="shared" si="298"/>
        <v xml:space="preserve"> </v>
      </c>
      <c r="BK334" s="345" t="str">
        <f t="shared" si="311"/>
        <v xml:space="preserve"> </v>
      </c>
      <c r="BL334" s="345" t="str">
        <f t="shared" si="299"/>
        <v xml:space="preserve"> </v>
      </c>
      <c r="BM334" s="345" t="str">
        <f t="shared" si="312"/>
        <v xml:space="preserve"> </v>
      </c>
      <c r="BN334" s="345" t="str">
        <f t="shared" si="300"/>
        <v xml:space="preserve"> </v>
      </c>
      <c r="BO334" s="455"/>
    </row>
    <row r="335" spans="1:67">
      <c r="A335" s="140"/>
      <c r="B335" s="297" t="s">
        <v>375</v>
      </c>
      <c r="C335" s="140" t="s">
        <v>24</v>
      </c>
      <c r="D335" s="379"/>
      <c r="E335" s="467"/>
      <c r="F335" s="467"/>
      <c r="G335" s="379"/>
      <c r="H335" s="379"/>
      <c r="I335" s="379"/>
      <c r="J335" s="379"/>
      <c r="K335" s="379"/>
      <c r="L335" s="379"/>
      <c r="M335" s="379"/>
      <c r="N335" s="379"/>
      <c r="O335" s="379"/>
      <c r="P335" s="379"/>
      <c r="Q335" s="294">
        <v>100</v>
      </c>
      <c r="R335" s="171"/>
      <c r="S335" s="339">
        <v>100</v>
      </c>
      <c r="T335" s="165"/>
      <c r="U335" s="339">
        <f t="shared" si="282"/>
        <v>100</v>
      </c>
      <c r="V335" s="171"/>
      <c r="W335" s="345">
        <f t="shared" si="283"/>
        <v>100</v>
      </c>
      <c r="X335" s="171"/>
      <c r="Y335" s="345">
        <f t="shared" si="284"/>
        <v>100</v>
      </c>
      <c r="Z335" s="171"/>
      <c r="AA335" s="345">
        <f t="shared" si="285"/>
        <v>100</v>
      </c>
      <c r="AB335" s="171"/>
      <c r="AC335" s="345">
        <f t="shared" si="286"/>
        <v>100</v>
      </c>
      <c r="AD335" s="171"/>
      <c r="AE335" s="345">
        <f t="shared" si="287"/>
        <v>100</v>
      </c>
      <c r="AF335" s="171"/>
      <c r="AG335" s="345">
        <f t="shared" si="287"/>
        <v>100</v>
      </c>
      <c r="AH335" s="171"/>
      <c r="AI335" s="345">
        <f t="shared" si="287"/>
        <v>100</v>
      </c>
      <c r="AJ335" s="171"/>
      <c r="AK335" s="345">
        <f t="shared" si="287"/>
        <v>100</v>
      </c>
      <c r="AL335" s="171"/>
      <c r="AM335" s="345">
        <f t="shared" si="288"/>
        <v>100</v>
      </c>
      <c r="AN335" s="171"/>
      <c r="AO335" s="345">
        <f t="shared" si="289"/>
        <v>100</v>
      </c>
      <c r="AP335" s="638">
        <f>+W335</f>
        <v>100</v>
      </c>
      <c r="AQ335" s="345" t="e">
        <f t="shared" si="301"/>
        <v>#DIV/0!</v>
      </c>
      <c r="AR335" s="345">
        <f t="shared" si="292"/>
        <v>0</v>
      </c>
      <c r="AS335" s="345" t="e">
        <f t="shared" si="302"/>
        <v>#DIV/0!</v>
      </c>
      <c r="AT335" s="345">
        <f t="shared" si="292"/>
        <v>0</v>
      </c>
      <c r="AU335" s="345" t="e">
        <f t="shared" si="303"/>
        <v>#DIV/0!</v>
      </c>
      <c r="AV335" s="345">
        <f t="shared" si="292"/>
        <v>0</v>
      </c>
      <c r="AW335" s="345" t="e">
        <f t="shared" si="304"/>
        <v>#DIV/0!</v>
      </c>
      <c r="AX335" s="345">
        <f t="shared" si="292"/>
        <v>0</v>
      </c>
      <c r="AY335" s="345" t="e">
        <f t="shared" si="305"/>
        <v>#DIV/0!</v>
      </c>
      <c r="AZ335" s="345">
        <f t="shared" si="293"/>
        <v>0</v>
      </c>
      <c r="BA335" s="345" t="e">
        <f t="shared" si="306"/>
        <v>#DIV/0!</v>
      </c>
      <c r="BB335" s="345">
        <f t="shared" si="294"/>
        <v>0</v>
      </c>
      <c r="BC335" s="345" t="e">
        <f t="shared" si="307"/>
        <v>#DIV/0!</v>
      </c>
      <c r="BD335" s="345">
        <f t="shared" si="295"/>
        <v>0</v>
      </c>
      <c r="BE335" s="345" t="e">
        <f t="shared" si="308"/>
        <v>#DIV/0!</v>
      </c>
      <c r="BF335" s="345">
        <f t="shared" si="296"/>
        <v>0</v>
      </c>
      <c r="BG335" s="345" t="e">
        <f t="shared" si="309"/>
        <v>#DIV/0!</v>
      </c>
      <c r="BH335" s="345">
        <f t="shared" si="297"/>
        <v>0</v>
      </c>
      <c r="BI335" s="345" t="e">
        <f t="shared" si="310"/>
        <v>#DIV/0!</v>
      </c>
      <c r="BJ335" s="345">
        <f t="shared" si="298"/>
        <v>0</v>
      </c>
      <c r="BK335" s="345" t="e">
        <f t="shared" si="311"/>
        <v>#DIV/0!</v>
      </c>
      <c r="BL335" s="345">
        <f t="shared" si="299"/>
        <v>0</v>
      </c>
      <c r="BM335" s="345" t="e">
        <f t="shared" si="312"/>
        <v>#DIV/0!</v>
      </c>
      <c r="BN335" s="345">
        <f t="shared" si="300"/>
        <v>0</v>
      </c>
      <c r="BO335" s="467"/>
    </row>
    <row r="336" spans="1:67">
      <c r="A336" s="140"/>
      <c r="B336" s="297" t="s">
        <v>376</v>
      </c>
      <c r="C336" s="140" t="s">
        <v>24</v>
      </c>
      <c r="D336" s="379"/>
      <c r="E336" s="467"/>
      <c r="F336" s="467"/>
      <c r="G336" s="379"/>
      <c r="H336" s="379"/>
      <c r="I336" s="379"/>
      <c r="J336" s="379"/>
      <c r="K336" s="379"/>
      <c r="L336" s="379"/>
      <c r="M336" s="379"/>
      <c r="N336" s="379"/>
      <c r="O336" s="379"/>
      <c r="P336" s="379"/>
      <c r="Q336" s="294"/>
      <c r="R336" s="171"/>
      <c r="S336" s="345">
        <f t="shared" si="291"/>
        <v>0</v>
      </c>
      <c r="T336" s="171"/>
      <c r="U336" s="345">
        <f t="shared" si="282"/>
        <v>0</v>
      </c>
      <c r="V336" s="171"/>
      <c r="W336" s="345">
        <f t="shared" si="283"/>
        <v>0</v>
      </c>
      <c r="X336" s="171"/>
      <c r="Y336" s="345">
        <f t="shared" si="284"/>
        <v>0</v>
      </c>
      <c r="Z336" s="171"/>
      <c r="AA336" s="345">
        <f t="shared" si="285"/>
        <v>0</v>
      </c>
      <c r="AB336" s="171"/>
      <c r="AC336" s="345">
        <f t="shared" si="286"/>
        <v>0</v>
      </c>
      <c r="AD336" s="171"/>
      <c r="AE336" s="345">
        <f t="shared" si="287"/>
        <v>0</v>
      </c>
      <c r="AF336" s="171"/>
      <c r="AG336" s="345">
        <f t="shared" si="287"/>
        <v>0</v>
      </c>
      <c r="AH336" s="171"/>
      <c r="AI336" s="345">
        <f t="shared" si="287"/>
        <v>0</v>
      </c>
      <c r="AJ336" s="171"/>
      <c r="AK336" s="345">
        <f t="shared" si="287"/>
        <v>0</v>
      </c>
      <c r="AL336" s="171"/>
      <c r="AM336" s="345">
        <f t="shared" si="288"/>
        <v>0</v>
      </c>
      <c r="AN336" s="171"/>
      <c r="AO336" s="345">
        <f t="shared" si="289"/>
        <v>0</v>
      </c>
      <c r="AP336" s="294"/>
      <c r="AQ336" s="345" t="e">
        <f t="shared" si="301"/>
        <v>#DIV/0!</v>
      </c>
      <c r="AR336" s="345" t="e">
        <f t="shared" si="292"/>
        <v>#DIV/0!</v>
      </c>
      <c r="AS336" s="345" t="e">
        <f t="shared" si="302"/>
        <v>#DIV/0!</v>
      </c>
      <c r="AT336" s="345" t="e">
        <f t="shared" si="292"/>
        <v>#DIV/0!</v>
      </c>
      <c r="AU336" s="345" t="e">
        <f t="shared" si="303"/>
        <v>#DIV/0!</v>
      </c>
      <c r="AV336" s="345" t="e">
        <f t="shared" si="292"/>
        <v>#DIV/0!</v>
      </c>
      <c r="AW336" s="345" t="e">
        <f t="shared" si="304"/>
        <v>#DIV/0!</v>
      </c>
      <c r="AX336" s="345" t="e">
        <f t="shared" si="292"/>
        <v>#DIV/0!</v>
      </c>
      <c r="AY336" s="345" t="e">
        <f t="shared" si="305"/>
        <v>#DIV/0!</v>
      </c>
      <c r="AZ336" s="345" t="e">
        <f t="shared" si="293"/>
        <v>#DIV/0!</v>
      </c>
      <c r="BA336" s="345" t="e">
        <f t="shared" si="306"/>
        <v>#DIV/0!</v>
      </c>
      <c r="BB336" s="345" t="e">
        <f t="shared" si="294"/>
        <v>#DIV/0!</v>
      </c>
      <c r="BC336" s="345" t="e">
        <f t="shared" si="307"/>
        <v>#DIV/0!</v>
      </c>
      <c r="BD336" s="345" t="e">
        <f t="shared" si="295"/>
        <v>#DIV/0!</v>
      </c>
      <c r="BE336" s="345" t="e">
        <f t="shared" si="308"/>
        <v>#DIV/0!</v>
      </c>
      <c r="BF336" s="345" t="e">
        <f t="shared" si="296"/>
        <v>#DIV/0!</v>
      </c>
      <c r="BG336" s="345" t="e">
        <f t="shared" si="309"/>
        <v>#DIV/0!</v>
      </c>
      <c r="BH336" s="345" t="e">
        <f t="shared" si="297"/>
        <v>#DIV/0!</v>
      </c>
      <c r="BI336" s="345" t="e">
        <f t="shared" si="310"/>
        <v>#DIV/0!</v>
      </c>
      <c r="BJ336" s="345" t="e">
        <f t="shared" si="298"/>
        <v>#DIV/0!</v>
      </c>
      <c r="BK336" s="345" t="e">
        <f t="shared" si="311"/>
        <v>#DIV/0!</v>
      </c>
      <c r="BL336" s="345" t="e">
        <f t="shared" si="299"/>
        <v>#DIV/0!</v>
      </c>
      <c r="BM336" s="345" t="e">
        <f t="shared" si="312"/>
        <v>#DIV/0!</v>
      </c>
      <c r="BN336" s="345" t="e">
        <f t="shared" si="300"/>
        <v>#DIV/0!</v>
      </c>
      <c r="BO336" s="467"/>
    </row>
    <row r="337" spans="1:67" s="456" customFormat="1">
      <c r="A337" s="137">
        <v>4</v>
      </c>
      <c r="B337" s="14" t="s">
        <v>602</v>
      </c>
      <c r="C337" s="137" t="s">
        <v>24</v>
      </c>
      <c r="D337" s="340"/>
      <c r="E337" s="455"/>
      <c r="F337" s="455"/>
      <c r="G337" s="340"/>
      <c r="H337" s="340"/>
      <c r="I337" s="340"/>
      <c r="J337" s="340"/>
      <c r="K337" s="340"/>
      <c r="L337" s="340"/>
      <c r="M337" s="340"/>
      <c r="N337" s="340"/>
      <c r="O337" s="340"/>
      <c r="P337" s="340"/>
      <c r="Q337" s="162">
        <v>97</v>
      </c>
      <c r="R337" s="306"/>
      <c r="S337" s="339">
        <v>97</v>
      </c>
      <c r="T337" s="163"/>
      <c r="U337" s="339">
        <f t="shared" si="282"/>
        <v>97</v>
      </c>
      <c r="V337" s="306"/>
      <c r="W337" s="345">
        <f t="shared" si="283"/>
        <v>97</v>
      </c>
      <c r="X337" s="306"/>
      <c r="Y337" s="345">
        <f t="shared" si="284"/>
        <v>97</v>
      </c>
      <c r="Z337" s="306"/>
      <c r="AA337" s="345">
        <f t="shared" si="285"/>
        <v>97</v>
      </c>
      <c r="AB337" s="306"/>
      <c r="AC337" s="345">
        <f t="shared" si="286"/>
        <v>97</v>
      </c>
      <c r="AD337" s="306"/>
      <c r="AE337" s="345">
        <f t="shared" si="287"/>
        <v>97</v>
      </c>
      <c r="AF337" s="306"/>
      <c r="AG337" s="345">
        <f t="shared" si="287"/>
        <v>97</v>
      </c>
      <c r="AH337" s="306"/>
      <c r="AI337" s="345">
        <f t="shared" si="287"/>
        <v>97</v>
      </c>
      <c r="AJ337" s="306"/>
      <c r="AK337" s="345">
        <f t="shared" si="287"/>
        <v>97</v>
      </c>
      <c r="AL337" s="306"/>
      <c r="AM337" s="345">
        <f t="shared" si="288"/>
        <v>97</v>
      </c>
      <c r="AN337" s="306"/>
      <c r="AO337" s="345">
        <f t="shared" si="289"/>
        <v>97</v>
      </c>
      <c r="AP337" s="162"/>
      <c r="AQ337" s="345" t="e">
        <f t="shared" si="301"/>
        <v>#DIV/0!</v>
      </c>
      <c r="AR337" s="345">
        <f t="shared" si="292"/>
        <v>0</v>
      </c>
      <c r="AS337" s="345" t="e">
        <f t="shared" si="302"/>
        <v>#DIV/0!</v>
      </c>
      <c r="AT337" s="345">
        <f t="shared" si="292"/>
        <v>0</v>
      </c>
      <c r="AU337" s="345" t="e">
        <f t="shared" si="303"/>
        <v>#DIV/0!</v>
      </c>
      <c r="AV337" s="345">
        <f t="shared" si="292"/>
        <v>0</v>
      </c>
      <c r="AW337" s="345" t="e">
        <f t="shared" si="304"/>
        <v>#DIV/0!</v>
      </c>
      <c r="AX337" s="345">
        <f t="shared" si="292"/>
        <v>0</v>
      </c>
      <c r="AY337" s="345" t="e">
        <f t="shared" si="305"/>
        <v>#DIV/0!</v>
      </c>
      <c r="AZ337" s="345">
        <f t="shared" si="293"/>
        <v>0</v>
      </c>
      <c r="BA337" s="345" t="e">
        <f t="shared" si="306"/>
        <v>#DIV/0!</v>
      </c>
      <c r="BB337" s="345">
        <f t="shared" si="294"/>
        <v>0</v>
      </c>
      <c r="BC337" s="345" t="e">
        <f t="shared" si="307"/>
        <v>#DIV/0!</v>
      </c>
      <c r="BD337" s="345">
        <f t="shared" si="295"/>
        <v>0</v>
      </c>
      <c r="BE337" s="345" t="e">
        <f t="shared" si="308"/>
        <v>#DIV/0!</v>
      </c>
      <c r="BF337" s="345">
        <f t="shared" si="296"/>
        <v>0</v>
      </c>
      <c r="BG337" s="345" t="e">
        <f t="shared" si="309"/>
        <v>#DIV/0!</v>
      </c>
      <c r="BH337" s="345">
        <f t="shared" si="297"/>
        <v>0</v>
      </c>
      <c r="BI337" s="345" t="e">
        <f t="shared" si="310"/>
        <v>#DIV/0!</v>
      </c>
      <c r="BJ337" s="345">
        <f t="shared" si="298"/>
        <v>0</v>
      </c>
      <c r="BK337" s="345" t="e">
        <f t="shared" si="311"/>
        <v>#DIV/0!</v>
      </c>
      <c r="BL337" s="345">
        <f t="shared" si="299"/>
        <v>0</v>
      </c>
      <c r="BM337" s="345" t="e">
        <f t="shared" si="312"/>
        <v>#DIV/0!</v>
      </c>
      <c r="BN337" s="345">
        <f t="shared" si="300"/>
        <v>0</v>
      </c>
      <c r="BO337" s="455"/>
    </row>
    <row r="338" spans="1:67" s="456" customFormat="1" ht="37.5">
      <c r="A338" s="137">
        <v>5</v>
      </c>
      <c r="B338" s="170" t="s">
        <v>381</v>
      </c>
      <c r="C338" s="137"/>
      <c r="D338" s="340"/>
      <c r="E338" s="455"/>
      <c r="F338" s="455"/>
      <c r="G338" s="340"/>
      <c r="H338" s="340"/>
      <c r="I338" s="340"/>
      <c r="J338" s="340"/>
      <c r="K338" s="340"/>
      <c r="L338" s="340"/>
      <c r="M338" s="340"/>
      <c r="N338" s="340"/>
      <c r="O338" s="340"/>
      <c r="P338" s="340"/>
      <c r="Q338" s="162">
        <v>400</v>
      </c>
      <c r="R338" s="163">
        <v>65</v>
      </c>
      <c r="S338" s="345">
        <v>65</v>
      </c>
      <c r="T338" s="306"/>
      <c r="U338" s="345" t="str">
        <f t="shared" si="282"/>
        <v xml:space="preserve"> </v>
      </c>
      <c r="V338" s="163">
        <v>152</v>
      </c>
      <c r="W338" s="479">
        <v>152</v>
      </c>
      <c r="X338" s="306"/>
      <c r="Y338" s="345" t="str">
        <f t="shared" si="284"/>
        <v xml:space="preserve"> </v>
      </c>
      <c r="Z338" s="306"/>
      <c r="AA338" s="345" t="str">
        <f t="shared" si="285"/>
        <v xml:space="preserve"> </v>
      </c>
      <c r="AB338" s="306"/>
      <c r="AC338" s="345" t="str">
        <f t="shared" si="286"/>
        <v xml:space="preserve"> </v>
      </c>
      <c r="AD338" s="306"/>
      <c r="AE338" s="345" t="str">
        <f t="shared" si="287"/>
        <v xml:space="preserve"> </v>
      </c>
      <c r="AF338" s="306"/>
      <c r="AG338" s="345" t="str">
        <f t="shared" si="287"/>
        <v xml:space="preserve"> </v>
      </c>
      <c r="AH338" s="306"/>
      <c r="AI338" s="345" t="str">
        <f t="shared" si="287"/>
        <v xml:space="preserve"> </v>
      </c>
      <c r="AJ338" s="306"/>
      <c r="AK338" s="345" t="str">
        <f t="shared" si="287"/>
        <v xml:space="preserve"> </v>
      </c>
      <c r="AL338" s="306"/>
      <c r="AM338" s="345" t="str">
        <f t="shared" si="288"/>
        <v xml:space="preserve"> </v>
      </c>
      <c r="AN338" s="306"/>
      <c r="AO338" s="345" t="str">
        <f t="shared" si="289"/>
        <v xml:space="preserve"> </v>
      </c>
      <c r="AP338" s="640">
        <f>+AP339</f>
        <v>152</v>
      </c>
      <c r="AQ338" s="345" t="str">
        <f t="shared" si="301"/>
        <v xml:space="preserve"> </v>
      </c>
      <c r="AR338" s="345" t="str">
        <f t="shared" si="292"/>
        <v xml:space="preserve"> </v>
      </c>
      <c r="AS338" s="345" t="str">
        <f t="shared" si="302"/>
        <v xml:space="preserve"> </v>
      </c>
      <c r="AT338" s="345" t="str">
        <f t="shared" si="292"/>
        <v xml:space="preserve"> </v>
      </c>
      <c r="AU338" s="345" t="str">
        <f t="shared" si="303"/>
        <v xml:space="preserve"> </v>
      </c>
      <c r="AV338" s="345" t="str">
        <f t="shared" si="292"/>
        <v xml:space="preserve"> </v>
      </c>
      <c r="AW338" s="345" t="str">
        <f t="shared" si="304"/>
        <v xml:space="preserve"> </v>
      </c>
      <c r="AX338" s="345" t="str">
        <f t="shared" si="292"/>
        <v xml:space="preserve"> </v>
      </c>
      <c r="AY338" s="345" t="str">
        <f t="shared" si="305"/>
        <v xml:space="preserve"> </v>
      </c>
      <c r="AZ338" s="345" t="str">
        <f t="shared" si="293"/>
        <v xml:space="preserve"> </v>
      </c>
      <c r="BA338" s="345" t="str">
        <f t="shared" si="306"/>
        <v xml:space="preserve"> </v>
      </c>
      <c r="BB338" s="345" t="str">
        <f t="shared" si="294"/>
        <v xml:space="preserve"> </v>
      </c>
      <c r="BC338" s="345" t="str">
        <f t="shared" si="307"/>
        <v xml:space="preserve"> </v>
      </c>
      <c r="BD338" s="345" t="str">
        <f t="shared" si="295"/>
        <v xml:space="preserve"> </v>
      </c>
      <c r="BE338" s="345" t="str">
        <f t="shared" si="308"/>
        <v xml:space="preserve"> </v>
      </c>
      <c r="BF338" s="345" t="str">
        <f t="shared" si="296"/>
        <v xml:space="preserve"> </v>
      </c>
      <c r="BG338" s="345" t="str">
        <f t="shared" si="309"/>
        <v xml:space="preserve"> </v>
      </c>
      <c r="BH338" s="345" t="str">
        <f t="shared" si="297"/>
        <v xml:space="preserve"> </v>
      </c>
      <c r="BI338" s="345" t="str">
        <f t="shared" si="310"/>
        <v xml:space="preserve"> </v>
      </c>
      <c r="BJ338" s="345" t="str">
        <f t="shared" si="298"/>
        <v xml:space="preserve"> </v>
      </c>
      <c r="BK338" s="345" t="str">
        <f t="shared" si="311"/>
        <v xml:space="preserve"> </v>
      </c>
      <c r="BL338" s="345" t="str">
        <f t="shared" si="299"/>
        <v xml:space="preserve"> </v>
      </c>
      <c r="BM338" s="345" t="str">
        <f t="shared" si="312"/>
        <v xml:space="preserve"> </v>
      </c>
      <c r="BN338" s="345" t="str">
        <f t="shared" si="300"/>
        <v xml:space="preserve"> </v>
      </c>
      <c r="BO338" s="455"/>
    </row>
    <row r="339" spans="1:67">
      <c r="A339" s="140"/>
      <c r="B339" s="159" t="s">
        <v>382</v>
      </c>
      <c r="C339" s="93" t="s">
        <v>383</v>
      </c>
      <c r="D339" s="379"/>
      <c r="E339" s="467"/>
      <c r="F339" s="467"/>
      <c r="G339" s="379"/>
      <c r="H339" s="379"/>
      <c r="I339" s="379"/>
      <c r="J339" s="379"/>
      <c r="K339" s="379"/>
      <c r="L339" s="379"/>
      <c r="M339" s="379"/>
      <c r="N339" s="379"/>
      <c r="O339" s="379"/>
      <c r="P339" s="379"/>
      <c r="Q339" s="294" t="s">
        <v>967</v>
      </c>
      <c r="R339" s="171"/>
      <c r="S339" s="345">
        <f t="shared" si="291"/>
        <v>0</v>
      </c>
      <c r="T339" s="171"/>
      <c r="U339" s="345">
        <f t="shared" si="282"/>
        <v>0</v>
      </c>
      <c r="V339" s="165">
        <v>152</v>
      </c>
      <c r="W339" s="339">
        <f t="shared" si="283"/>
        <v>152</v>
      </c>
      <c r="X339" s="165">
        <v>17</v>
      </c>
      <c r="Y339" s="345">
        <f t="shared" si="284"/>
        <v>169</v>
      </c>
      <c r="Z339" s="171"/>
      <c r="AA339" s="345">
        <f t="shared" si="285"/>
        <v>169</v>
      </c>
      <c r="AB339" s="171"/>
      <c r="AC339" s="345">
        <f t="shared" si="286"/>
        <v>169</v>
      </c>
      <c r="AD339" s="171"/>
      <c r="AE339" s="345">
        <f t="shared" si="287"/>
        <v>169</v>
      </c>
      <c r="AF339" s="171"/>
      <c r="AG339" s="345">
        <f t="shared" si="287"/>
        <v>169</v>
      </c>
      <c r="AH339" s="171"/>
      <c r="AI339" s="345">
        <f t="shared" si="287"/>
        <v>169</v>
      </c>
      <c r="AJ339" s="171">
        <v>46</v>
      </c>
      <c r="AK339" s="345">
        <f t="shared" si="287"/>
        <v>215</v>
      </c>
      <c r="AL339" s="171"/>
      <c r="AM339" s="345">
        <f t="shared" si="288"/>
        <v>215</v>
      </c>
      <c r="AN339" s="171"/>
      <c r="AO339" s="345">
        <f t="shared" si="289"/>
        <v>215</v>
      </c>
      <c r="AP339" s="639">
        <f>+W339</f>
        <v>152</v>
      </c>
      <c r="AQ339" s="345" t="e">
        <f t="shared" si="301"/>
        <v>#DIV/0!</v>
      </c>
      <c r="AR339" s="345" t="e">
        <f t="shared" si="292"/>
        <v>#VALUE!</v>
      </c>
      <c r="AS339" s="345" t="e">
        <f t="shared" si="302"/>
        <v>#DIV/0!</v>
      </c>
      <c r="AT339" s="345" t="e">
        <f t="shared" si="292"/>
        <v>#VALUE!</v>
      </c>
      <c r="AU339" s="345" t="e">
        <f t="shared" si="303"/>
        <v>#DIV/0!</v>
      </c>
      <c r="AV339" s="345" t="e">
        <f t="shared" si="292"/>
        <v>#VALUE!</v>
      </c>
      <c r="AW339" s="345" t="e">
        <f t="shared" si="304"/>
        <v>#DIV/0!</v>
      </c>
      <c r="AX339" s="345" t="e">
        <f t="shared" si="292"/>
        <v>#VALUE!</v>
      </c>
      <c r="AY339" s="345" t="e">
        <f t="shared" si="305"/>
        <v>#DIV/0!</v>
      </c>
      <c r="AZ339" s="345" t="e">
        <f t="shared" si="293"/>
        <v>#VALUE!</v>
      </c>
      <c r="BA339" s="345" t="e">
        <f t="shared" si="306"/>
        <v>#DIV/0!</v>
      </c>
      <c r="BB339" s="345" t="e">
        <f t="shared" si="294"/>
        <v>#VALUE!</v>
      </c>
      <c r="BC339" s="345" t="e">
        <f t="shared" si="307"/>
        <v>#DIV/0!</v>
      </c>
      <c r="BD339" s="345" t="e">
        <f t="shared" si="295"/>
        <v>#VALUE!</v>
      </c>
      <c r="BE339" s="345" t="e">
        <f t="shared" si="308"/>
        <v>#DIV/0!</v>
      </c>
      <c r="BF339" s="345" t="e">
        <f t="shared" si="296"/>
        <v>#VALUE!</v>
      </c>
      <c r="BG339" s="345" t="e">
        <f t="shared" si="309"/>
        <v>#DIV/0!</v>
      </c>
      <c r="BH339" s="345" t="e">
        <f t="shared" si="297"/>
        <v>#VALUE!</v>
      </c>
      <c r="BI339" s="345" t="e">
        <f t="shared" si="310"/>
        <v>#DIV/0!</v>
      </c>
      <c r="BJ339" s="345" t="e">
        <f t="shared" si="298"/>
        <v>#VALUE!</v>
      </c>
      <c r="BK339" s="345" t="e">
        <f t="shared" si="311"/>
        <v>#DIV/0!</v>
      </c>
      <c r="BL339" s="345" t="e">
        <f t="shared" si="299"/>
        <v>#VALUE!</v>
      </c>
      <c r="BM339" s="345" t="e">
        <f t="shared" si="312"/>
        <v>#DIV/0!</v>
      </c>
      <c r="BN339" s="345" t="e">
        <f t="shared" si="300"/>
        <v>#VALUE!</v>
      </c>
      <c r="BO339" s="467"/>
    </row>
    <row r="340" spans="1:67">
      <c r="A340" s="140"/>
      <c r="B340" s="159" t="s">
        <v>384</v>
      </c>
      <c r="C340" s="140" t="s">
        <v>383</v>
      </c>
      <c r="D340" s="379"/>
      <c r="E340" s="467"/>
      <c r="F340" s="467"/>
      <c r="G340" s="379"/>
      <c r="H340" s="379"/>
      <c r="I340" s="379"/>
      <c r="J340" s="379"/>
      <c r="K340" s="379"/>
      <c r="L340" s="379"/>
      <c r="M340" s="379"/>
      <c r="N340" s="379"/>
      <c r="O340" s="379"/>
      <c r="P340" s="379"/>
      <c r="Q340" s="294"/>
      <c r="R340" s="171"/>
      <c r="S340" s="345">
        <f t="shared" si="291"/>
        <v>0</v>
      </c>
      <c r="T340" s="171"/>
      <c r="U340" s="345">
        <f t="shared" si="282"/>
        <v>0</v>
      </c>
      <c r="V340" s="171"/>
      <c r="W340" s="345">
        <f t="shared" si="283"/>
        <v>0</v>
      </c>
      <c r="X340" s="171"/>
      <c r="Y340" s="345">
        <f t="shared" si="284"/>
        <v>0</v>
      </c>
      <c r="Z340" s="171"/>
      <c r="AA340" s="345">
        <f t="shared" si="285"/>
        <v>0</v>
      </c>
      <c r="AB340" s="171"/>
      <c r="AC340" s="345">
        <f t="shared" si="286"/>
        <v>0</v>
      </c>
      <c r="AD340" s="171"/>
      <c r="AE340" s="345">
        <f t="shared" si="287"/>
        <v>0</v>
      </c>
      <c r="AF340" s="171"/>
      <c r="AG340" s="345">
        <f t="shared" si="287"/>
        <v>0</v>
      </c>
      <c r="AH340" s="171"/>
      <c r="AI340" s="345">
        <f t="shared" si="287"/>
        <v>0</v>
      </c>
      <c r="AJ340" s="171"/>
      <c r="AK340" s="345">
        <f t="shared" si="287"/>
        <v>0</v>
      </c>
      <c r="AL340" s="171"/>
      <c r="AM340" s="345">
        <f t="shared" si="288"/>
        <v>0</v>
      </c>
      <c r="AN340" s="171"/>
      <c r="AO340" s="345">
        <f t="shared" si="289"/>
        <v>0</v>
      </c>
      <c r="AP340" s="294"/>
      <c r="AQ340" s="345" t="e">
        <f t="shared" si="301"/>
        <v>#DIV/0!</v>
      </c>
      <c r="AR340" s="345" t="e">
        <f t="shared" si="292"/>
        <v>#DIV/0!</v>
      </c>
      <c r="AS340" s="345" t="e">
        <f t="shared" si="302"/>
        <v>#DIV/0!</v>
      </c>
      <c r="AT340" s="345" t="e">
        <f t="shared" si="292"/>
        <v>#DIV/0!</v>
      </c>
      <c r="AU340" s="345" t="e">
        <f t="shared" si="303"/>
        <v>#DIV/0!</v>
      </c>
      <c r="AV340" s="345" t="e">
        <f t="shared" si="292"/>
        <v>#DIV/0!</v>
      </c>
      <c r="AW340" s="345" t="e">
        <f t="shared" si="304"/>
        <v>#DIV/0!</v>
      </c>
      <c r="AX340" s="345" t="e">
        <f t="shared" si="292"/>
        <v>#DIV/0!</v>
      </c>
      <c r="AY340" s="345" t="e">
        <f t="shared" si="305"/>
        <v>#DIV/0!</v>
      </c>
      <c r="AZ340" s="345" t="e">
        <f t="shared" si="293"/>
        <v>#DIV/0!</v>
      </c>
      <c r="BA340" s="345" t="e">
        <f t="shared" si="306"/>
        <v>#DIV/0!</v>
      </c>
      <c r="BB340" s="345" t="e">
        <f t="shared" si="294"/>
        <v>#DIV/0!</v>
      </c>
      <c r="BC340" s="345" t="e">
        <f t="shared" si="307"/>
        <v>#DIV/0!</v>
      </c>
      <c r="BD340" s="345" t="e">
        <f t="shared" si="295"/>
        <v>#DIV/0!</v>
      </c>
      <c r="BE340" s="345" t="e">
        <f t="shared" si="308"/>
        <v>#DIV/0!</v>
      </c>
      <c r="BF340" s="345" t="e">
        <f t="shared" si="296"/>
        <v>#DIV/0!</v>
      </c>
      <c r="BG340" s="345" t="e">
        <f t="shared" si="309"/>
        <v>#DIV/0!</v>
      </c>
      <c r="BH340" s="345" t="e">
        <f t="shared" si="297"/>
        <v>#DIV/0!</v>
      </c>
      <c r="BI340" s="345" t="e">
        <f t="shared" si="310"/>
        <v>#DIV/0!</v>
      </c>
      <c r="BJ340" s="345" t="e">
        <f t="shared" si="298"/>
        <v>#DIV/0!</v>
      </c>
      <c r="BK340" s="345" t="e">
        <f t="shared" si="311"/>
        <v>#DIV/0!</v>
      </c>
      <c r="BL340" s="345" t="e">
        <f t="shared" si="299"/>
        <v>#DIV/0!</v>
      </c>
      <c r="BM340" s="345" t="e">
        <f t="shared" si="312"/>
        <v>#DIV/0!</v>
      </c>
      <c r="BN340" s="345" t="e">
        <f t="shared" si="300"/>
        <v>#DIV/0!</v>
      </c>
      <c r="BO340" s="467"/>
    </row>
    <row r="341" spans="1:67" s="456" customFormat="1" ht="37.5">
      <c r="A341" s="137">
        <v>6</v>
      </c>
      <c r="B341" s="170" t="s">
        <v>385</v>
      </c>
      <c r="C341" s="137"/>
      <c r="D341" s="340"/>
      <c r="E341" s="455"/>
      <c r="F341" s="455"/>
      <c r="G341" s="340"/>
      <c r="H341" s="340"/>
      <c r="I341" s="340"/>
      <c r="J341" s="340"/>
      <c r="K341" s="340"/>
      <c r="L341" s="340"/>
      <c r="M341" s="340"/>
      <c r="N341" s="340"/>
      <c r="O341" s="340"/>
      <c r="P341" s="340"/>
      <c r="Q341" s="162">
        <v>100</v>
      </c>
      <c r="R341" s="306"/>
      <c r="S341" s="345" t="str">
        <f t="shared" si="291"/>
        <v xml:space="preserve"> </v>
      </c>
      <c r="T341" s="306"/>
      <c r="U341" s="345" t="str">
        <f t="shared" si="282"/>
        <v xml:space="preserve"> </v>
      </c>
      <c r="V341" s="306"/>
      <c r="W341" s="345" t="str">
        <f t="shared" si="283"/>
        <v xml:space="preserve"> </v>
      </c>
      <c r="X341" s="306"/>
      <c r="Y341" s="345" t="str">
        <f t="shared" si="284"/>
        <v xml:space="preserve"> </v>
      </c>
      <c r="Z341" s="306"/>
      <c r="AA341" s="345" t="str">
        <f t="shared" si="285"/>
        <v xml:space="preserve"> </v>
      </c>
      <c r="AB341" s="306"/>
      <c r="AC341" s="345" t="str">
        <f t="shared" si="286"/>
        <v xml:space="preserve"> </v>
      </c>
      <c r="AD341" s="306"/>
      <c r="AE341" s="345" t="str">
        <f t="shared" si="287"/>
        <v xml:space="preserve"> </v>
      </c>
      <c r="AF341" s="306"/>
      <c r="AG341" s="345" t="str">
        <f t="shared" si="287"/>
        <v xml:space="preserve"> </v>
      </c>
      <c r="AH341" s="306"/>
      <c r="AI341" s="345" t="str">
        <f t="shared" si="287"/>
        <v xml:space="preserve"> </v>
      </c>
      <c r="AJ341" s="306"/>
      <c r="AK341" s="345" t="str">
        <f t="shared" si="287"/>
        <v xml:space="preserve"> </v>
      </c>
      <c r="AL341" s="306"/>
      <c r="AM341" s="345" t="str">
        <f t="shared" si="288"/>
        <v xml:space="preserve"> </v>
      </c>
      <c r="AN341" s="306"/>
      <c r="AO341" s="345" t="str">
        <f t="shared" si="289"/>
        <v xml:space="preserve"> </v>
      </c>
      <c r="AP341" s="162"/>
      <c r="AQ341" s="345" t="str">
        <f t="shared" si="301"/>
        <v xml:space="preserve"> </v>
      </c>
      <c r="AR341" s="345" t="str">
        <f t="shared" si="292"/>
        <v xml:space="preserve"> </v>
      </c>
      <c r="AS341" s="345" t="str">
        <f t="shared" si="302"/>
        <v xml:space="preserve"> </v>
      </c>
      <c r="AT341" s="345" t="str">
        <f t="shared" si="292"/>
        <v xml:space="preserve"> </v>
      </c>
      <c r="AU341" s="345" t="str">
        <f t="shared" si="303"/>
        <v xml:space="preserve"> </v>
      </c>
      <c r="AV341" s="345" t="str">
        <f t="shared" si="292"/>
        <v xml:space="preserve"> </v>
      </c>
      <c r="AW341" s="345" t="str">
        <f t="shared" si="304"/>
        <v xml:space="preserve"> </v>
      </c>
      <c r="AX341" s="345" t="str">
        <f t="shared" si="292"/>
        <v xml:space="preserve"> </v>
      </c>
      <c r="AY341" s="345" t="str">
        <f t="shared" si="305"/>
        <v xml:space="preserve"> </v>
      </c>
      <c r="AZ341" s="345" t="str">
        <f t="shared" si="293"/>
        <v xml:space="preserve"> </v>
      </c>
      <c r="BA341" s="345" t="str">
        <f t="shared" si="306"/>
        <v xml:space="preserve"> </v>
      </c>
      <c r="BB341" s="345" t="str">
        <f t="shared" si="294"/>
        <v xml:space="preserve"> </v>
      </c>
      <c r="BC341" s="345" t="str">
        <f t="shared" si="307"/>
        <v xml:space="preserve"> </v>
      </c>
      <c r="BD341" s="345" t="str">
        <f t="shared" si="295"/>
        <v xml:space="preserve"> </v>
      </c>
      <c r="BE341" s="345" t="str">
        <f t="shared" si="308"/>
        <v xml:space="preserve"> </v>
      </c>
      <c r="BF341" s="345" t="str">
        <f t="shared" si="296"/>
        <v xml:space="preserve"> </v>
      </c>
      <c r="BG341" s="345" t="str">
        <f t="shared" si="309"/>
        <v xml:space="preserve"> </v>
      </c>
      <c r="BH341" s="345" t="str">
        <f t="shared" si="297"/>
        <v xml:space="preserve"> </v>
      </c>
      <c r="BI341" s="345" t="str">
        <f t="shared" si="310"/>
        <v xml:space="preserve"> </v>
      </c>
      <c r="BJ341" s="345" t="str">
        <f t="shared" si="298"/>
        <v xml:space="preserve"> </v>
      </c>
      <c r="BK341" s="345" t="str">
        <f t="shared" si="311"/>
        <v xml:space="preserve"> </v>
      </c>
      <c r="BL341" s="345" t="str">
        <f t="shared" si="299"/>
        <v xml:space="preserve"> </v>
      </c>
      <c r="BM341" s="345" t="str">
        <f t="shared" si="312"/>
        <v xml:space="preserve"> </v>
      </c>
      <c r="BN341" s="345" t="str">
        <f t="shared" si="300"/>
        <v xml:space="preserve"> </v>
      </c>
      <c r="BO341" s="455"/>
    </row>
    <row r="342" spans="1:67">
      <c r="A342" s="140"/>
      <c r="B342" s="159" t="s">
        <v>382</v>
      </c>
      <c r="C342" s="140" t="s">
        <v>24</v>
      </c>
      <c r="D342" s="379"/>
      <c r="E342" s="467"/>
      <c r="F342" s="467"/>
      <c r="G342" s="379"/>
      <c r="H342" s="379"/>
      <c r="I342" s="379"/>
      <c r="J342" s="379"/>
      <c r="K342" s="379"/>
      <c r="L342" s="379"/>
      <c r="M342" s="379"/>
      <c r="N342" s="379"/>
      <c r="O342" s="379"/>
      <c r="P342" s="379"/>
      <c r="Q342" s="294">
        <v>100</v>
      </c>
      <c r="R342" s="171"/>
      <c r="S342" s="345">
        <f t="shared" si="291"/>
        <v>0</v>
      </c>
      <c r="T342" s="171"/>
      <c r="U342" s="345">
        <f t="shared" si="282"/>
        <v>0</v>
      </c>
      <c r="V342" s="171"/>
      <c r="W342" s="345">
        <f t="shared" si="283"/>
        <v>0</v>
      </c>
      <c r="X342" s="171"/>
      <c r="Y342" s="345">
        <f t="shared" si="284"/>
        <v>0</v>
      </c>
      <c r="Z342" s="171"/>
      <c r="AA342" s="345">
        <f t="shared" si="285"/>
        <v>0</v>
      </c>
      <c r="AB342" s="171"/>
      <c r="AC342" s="345">
        <f t="shared" si="286"/>
        <v>0</v>
      </c>
      <c r="AD342" s="171"/>
      <c r="AE342" s="345">
        <f t="shared" si="287"/>
        <v>0</v>
      </c>
      <c r="AF342" s="171"/>
      <c r="AG342" s="345">
        <f t="shared" si="287"/>
        <v>0</v>
      </c>
      <c r="AH342" s="171"/>
      <c r="AI342" s="345">
        <f t="shared" si="287"/>
        <v>0</v>
      </c>
      <c r="AJ342" s="171"/>
      <c r="AK342" s="345">
        <f t="shared" si="287"/>
        <v>0</v>
      </c>
      <c r="AL342" s="171"/>
      <c r="AM342" s="345">
        <f t="shared" si="288"/>
        <v>0</v>
      </c>
      <c r="AN342" s="171"/>
      <c r="AO342" s="345">
        <f t="shared" si="289"/>
        <v>0</v>
      </c>
      <c r="AP342" s="294"/>
      <c r="AQ342" s="345" t="e">
        <f t="shared" si="301"/>
        <v>#DIV/0!</v>
      </c>
      <c r="AR342" s="345">
        <f t="shared" si="292"/>
        <v>0</v>
      </c>
      <c r="AS342" s="345" t="e">
        <f t="shared" si="302"/>
        <v>#DIV/0!</v>
      </c>
      <c r="AT342" s="345">
        <f t="shared" si="292"/>
        <v>0</v>
      </c>
      <c r="AU342" s="345" t="e">
        <f t="shared" si="303"/>
        <v>#DIV/0!</v>
      </c>
      <c r="AV342" s="345">
        <f t="shared" si="292"/>
        <v>0</v>
      </c>
      <c r="AW342" s="345" t="e">
        <f t="shared" si="304"/>
        <v>#DIV/0!</v>
      </c>
      <c r="AX342" s="345">
        <f t="shared" si="292"/>
        <v>0</v>
      </c>
      <c r="AY342" s="345" t="e">
        <f t="shared" si="305"/>
        <v>#DIV/0!</v>
      </c>
      <c r="AZ342" s="345">
        <f t="shared" si="293"/>
        <v>0</v>
      </c>
      <c r="BA342" s="345" t="e">
        <f t="shared" si="306"/>
        <v>#DIV/0!</v>
      </c>
      <c r="BB342" s="345">
        <f t="shared" si="294"/>
        <v>0</v>
      </c>
      <c r="BC342" s="345" t="e">
        <f t="shared" si="307"/>
        <v>#DIV/0!</v>
      </c>
      <c r="BD342" s="345">
        <f t="shared" si="295"/>
        <v>0</v>
      </c>
      <c r="BE342" s="345" t="e">
        <f t="shared" si="308"/>
        <v>#DIV/0!</v>
      </c>
      <c r="BF342" s="345">
        <f t="shared" si="296"/>
        <v>0</v>
      </c>
      <c r="BG342" s="345" t="e">
        <f t="shared" si="309"/>
        <v>#DIV/0!</v>
      </c>
      <c r="BH342" s="345">
        <f t="shared" si="297"/>
        <v>0</v>
      </c>
      <c r="BI342" s="345" t="e">
        <f t="shared" si="310"/>
        <v>#DIV/0!</v>
      </c>
      <c r="BJ342" s="345">
        <f t="shared" si="298"/>
        <v>0</v>
      </c>
      <c r="BK342" s="345" t="e">
        <f t="shared" si="311"/>
        <v>#DIV/0!</v>
      </c>
      <c r="BL342" s="345">
        <f t="shared" si="299"/>
        <v>0</v>
      </c>
      <c r="BM342" s="345" t="e">
        <f t="shared" si="312"/>
        <v>#DIV/0!</v>
      </c>
      <c r="BN342" s="345">
        <f t="shared" si="300"/>
        <v>0</v>
      </c>
      <c r="BO342" s="467"/>
    </row>
    <row r="343" spans="1:67">
      <c r="A343" s="140"/>
      <c r="B343" s="159" t="s">
        <v>384</v>
      </c>
      <c r="C343" s="140" t="s">
        <v>24</v>
      </c>
      <c r="D343" s="379"/>
      <c r="E343" s="467"/>
      <c r="F343" s="467"/>
      <c r="G343" s="379"/>
      <c r="H343" s="379"/>
      <c r="I343" s="379"/>
      <c r="J343" s="379"/>
      <c r="K343" s="379"/>
      <c r="L343" s="379"/>
      <c r="M343" s="379"/>
      <c r="N343" s="379"/>
      <c r="O343" s="379"/>
      <c r="P343" s="379"/>
      <c r="Q343" s="294"/>
      <c r="R343" s="171"/>
      <c r="S343" s="345">
        <f t="shared" si="291"/>
        <v>0</v>
      </c>
      <c r="T343" s="171"/>
      <c r="U343" s="345">
        <f t="shared" si="282"/>
        <v>0</v>
      </c>
      <c r="V343" s="171"/>
      <c r="W343" s="345">
        <f t="shared" si="283"/>
        <v>0</v>
      </c>
      <c r="X343" s="171"/>
      <c r="Y343" s="345">
        <f t="shared" si="284"/>
        <v>0</v>
      </c>
      <c r="Z343" s="171"/>
      <c r="AA343" s="345">
        <f t="shared" si="285"/>
        <v>0</v>
      </c>
      <c r="AB343" s="171"/>
      <c r="AC343" s="345">
        <f t="shared" si="286"/>
        <v>0</v>
      </c>
      <c r="AD343" s="171"/>
      <c r="AE343" s="345">
        <f t="shared" si="287"/>
        <v>0</v>
      </c>
      <c r="AF343" s="171"/>
      <c r="AG343" s="345">
        <f t="shared" si="287"/>
        <v>0</v>
      </c>
      <c r="AH343" s="171"/>
      <c r="AI343" s="345">
        <f t="shared" si="287"/>
        <v>0</v>
      </c>
      <c r="AJ343" s="171"/>
      <c r="AK343" s="345">
        <f t="shared" si="287"/>
        <v>0</v>
      </c>
      <c r="AL343" s="171"/>
      <c r="AM343" s="345">
        <f t="shared" si="288"/>
        <v>0</v>
      </c>
      <c r="AN343" s="171"/>
      <c r="AO343" s="345">
        <f t="shared" si="289"/>
        <v>0</v>
      </c>
      <c r="AP343" s="294"/>
      <c r="AQ343" s="345" t="e">
        <f t="shared" si="301"/>
        <v>#DIV/0!</v>
      </c>
      <c r="AR343" s="345" t="e">
        <f t="shared" si="292"/>
        <v>#DIV/0!</v>
      </c>
      <c r="AS343" s="345" t="e">
        <f t="shared" si="302"/>
        <v>#DIV/0!</v>
      </c>
      <c r="AT343" s="345" t="e">
        <f t="shared" si="292"/>
        <v>#DIV/0!</v>
      </c>
      <c r="AU343" s="345" t="e">
        <f t="shared" si="303"/>
        <v>#DIV/0!</v>
      </c>
      <c r="AV343" s="345" t="e">
        <f t="shared" si="292"/>
        <v>#DIV/0!</v>
      </c>
      <c r="AW343" s="345" t="e">
        <f t="shared" si="304"/>
        <v>#DIV/0!</v>
      </c>
      <c r="AX343" s="345" t="e">
        <f t="shared" si="292"/>
        <v>#DIV/0!</v>
      </c>
      <c r="AY343" s="345" t="e">
        <f t="shared" si="305"/>
        <v>#DIV/0!</v>
      </c>
      <c r="AZ343" s="345" t="e">
        <f t="shared" si="293"/>
        <v>#DIV/0!</v>
      </c>
      <c r="BA343" s="345" t="e">
        <f t="shared" si="306"/>
        <v>#DIV/0!</v>
      </c>
      <c r="BB343" s="345" t="e">
        <f t="shared" si="294"/>
        <v>#DIV/0!</v>
      </c>
      <c r="BC343" s="345" t="e">
        <f t="shared" si="307"/>
        <v>#DIV/0!</v>
      </c>
      <c r="BD343" s="345" t="e">
        <f t="shared" si="295"/>
        <v>#DIV/0!</v>
      </c>
      <c r="BE343" s="345" t="e">
        <f t="shared" si="308"/>
        <v>#DIV/0!</v>
      </c>
      <c r="BF343" s="345" t="e">
        <f t="shared" si="296"/>
        <v>#DIV/0!</v>
      </c>
      <c r="BG343" s="345" t="e">
        <f t="shared" si="309"/>
        <v>#DIV/0!</v>
      </c>
      <c r="BH343" s="345" t="e">
        <f t="shared" si="297"/>
        <v>#DIV/0!</v>
      </c>
      <c r="BI343" s="345" t="e">
        <f t="shared" si="310"/>
        <v>#DIV/0!</v>
      </c>
      <c r="BJ343" s="345" t="e">
        <f t="shared" si="298"/>
        <v>#DIV/0!</v>
      </c>
      <c r="BK343" s="345" t="e">
        <f t="shared" si="311"/>
        <v>#DIV/0!</v>
      </c>
      <c r="BL343" s="345" t="e">
        <f t="shared" si="299"/>
        <v>#DIV/0!</v>
      </c>
      <c r="BM343" s="345" t="e">
        <f t="shared" si="312"/>
        <v>#DIV/0!</v>
      </c>
      <c r="BN343" s="345" t="e">
        <f t="shared" si="300"/>
        <v>#DIV/0!</v>
      </c>
      <c r="BO343" s="467"/>
    </row>
    <row r="344" spans="1:67" s="367" customFormat="1">
      <c r="A344" s="340" t="s">
        <v>877</v>
      </c>
      <c r="B344" s="340" t="str">
        <f>UPPER("Dân số - Gia đình - Trẻ em")</f>
        <v>DÂN Số - GIA ĐÌNH - TRẻ EM</v>
      </c>
      <c r="C344" s="340"/>
      <c r="D344" s="340"/>
      <c r="E344" s="455"/>
      <c r="F344" s="455"/>
      <c r="G344" s="340"/>
      <c r="H344" s="340"/>
      <c r="I344" s="340"/>
      <c r="J344" s="340"/>
      <c r="K344" s="340"/>
      <c r="L344" s="340"/>
      <c r="M344" s="340"/>
      <c r="N344" s="340"/>
      <c r="O344" s="340"/>
      <c r="P344" s="340"/>
      <c r="Q344" s="340"/>
      <c r="R344" s="372"/>
      <c r="S344" s="345" t="str">
        <f t="shared" si="291"/>
        <v xml:space="preserve"> </v>
      </c>
      <c r="T344" s="372"/>
      <c r="U344" s="345" t="str">
        <f t="shared" si="282"/>
        <v xml:space="preserve"> </v>
      </c>
      <c r="V344" s="372"/>
      <c r="W344" s="345" t="str">
        <f t="shared" si="283"/>
        <v xml:space="preserve"> </v>
      </c>
      <c r="X344" s="372"/>
      <c r="Y344" s="345" t="str">
        <f t="shared" si="284"/>
        <v xml:space="preserve"> </v>
      </c>
      <c r="Z344" s="372"/>
      <c r="AA344" s="345" t="str">
        <f t="shared" si="285"/>
        <v xml:space="preserve"> </v>
      </c>
      <c r="AB344" s="372"/>
      <c r="AC344" s="345" t="str">
        <f t="shared" si="286"/>
        <v xml:space="preserve"> </v>
      </c>
      <c r="AD344" s="372"/>
      <c r="AE344" s="345" t="str">
        <f t="shared" si="287"/>
        <v xml:space="preserve"> </v>
      </c>
      <c r="AF344" s="372"/>
      <c r="AG344" s="345" t="str">
        <f t="shared" si="287"/>
        <v xml:space="preserve"> </v>
      </c>
      <c r="AH344" s="372"/>
      <c r="AI344" s="345" t="str">
        <f t="shared" si="287"/>
        <v xml:space="preserve"> </v>
      </c>
      <c r="AJ344" s="372"/>
      <c r="AK344" s="345" t="str">
        <f t="shared" si="287"/>
        <v xml:space="preserve"> </v>
      </c>
      <c r="AL344" s="372"/>
      <c r="AM344" s="345" t="str">
        <f t="shared" si="288"/>
        <v xml:space="preserve"> </v>
      </c>
      <c r="AN344" s="372"/>
      <c r="AO344" s="345" t="str">
        <f t="shared" si="289"/>
        <v xml:space="preserve"> </v>
      </c>
      <c r="AP344" s="340"/>
      <c r="AQ344" s="345" t="str">
        <f t="shared" si="301"/>
        <v xml:space="preserve"> </v>
      </c>
      <c r="AR344" s="345" t="str">
        <f t="shared" si="292"/>
        <v xml:space="preserve"> </v>
      </c>
      <c r="AS344" s="345" t="str">
        <f t="shared" si="302"/>
        <v xml:space="preserve"> </v>
      </c>
      <c r="AT344" s="345" t="str">
        <f t="shared" si="292"/>
        <v xml:space="preserve"> </v>
      </c>
      <c r="AU344" s="345" t="str">
        <f t="shared" si="303"/>
        <v xml:space="preserve"> </v>
      </c>
      <c r="AV344" s="345" t="str">
        <f t="shared" si="292"/>
        <v xml:space="preserve"> </v>
      </c>
      <c r="AW344" s="345" t="str">
        <f t="shared" si="304"/>
        <v xml:space="preserve"> </v>
      </c>
      <c r="AX344" s="345" t="str">
        <f t="shared" si="292"/>
        <v xml:space="preserve"> </v>
      </c>
      <c r="AY344" s="345" t="str">
        <f t="shared" si="305"/>
        <v xml:space="preserve"> </v>
      </c>
      <c r="AZ344" s="345" t="str">
        <f t="shared" si="293"/>
        <v xml:space="preserve"> </v>
      </c>
      <c r="BA344" s="345" t="str">
        <f t="shared" si="306"/>
        <v xml:space="preserve"> </v>
      </c>
      <c r="BB344" s="345" t="str">
        <f t="shared" si="294"/>
        <v xml:space="preserve"> </v>
      </c>
      <c r="BC344" s="345" t="str">
        <f t="shared" si="307"/>
        <v xml:space="preserve"> </v>
      </c>
      <c r="BD344" s="345" t="str">
        <f t="shared" si="295"/>
        <v xml:space="preserve"> </v>
      </c>
      <c r="BE344" s="345" t="str">
        <f t="shared" si="308"/>
        <v xml:space="preserve"> </v>
      </c>
      <c r="BF344" s="345" t="str">
        <f t="shared" si="296"/>
        <v xml:space="preserve"> </v>
      </c>
      <c r="BG344" s="345" t="str">
        <f t="shared" si="309"/>
        <v xml:space="preserve"> </v>
      </c>
      <c r="BH344" s="345" t="str">
        <f t="shared" si="297"/>
        <v xml:space="preserve"> </v>
      </c>
      <c r="BI344" s="345" t="str">
        <f t="shared" si="310"/>
        <v xml:space="preserve"> </v>
      </c>
      <c r="BJ344" s="345" t="str">
        <f t="shared" si="298"/>
        <v xml:space="preserve"> </v>
      </c>
      <c r="BK344" s="345" t="str">
        <f t="shared" si="311"/>
        <v xml:space="preserve"> </v>
      </c>
      <c r="BL344" s="345" t="str">
        <f t="shared" si="299"/>
        <v xml:space="preserve"> </v>
      </c>
      <c r="BM344" s="345" t="str">
        <f t="shared" si="312"/>
        <v xml:space="preserve"> </v>
      </c>
      <c r="BN344" s="345" t="str">
        <f t="shared" si="300"/>
        <v xml:space="preserve"> </v>
      </c>
      <c r="BO344" s="340"/>
    </row>
    <row r="345" spans="1:67">
      <c r="A345" s="105">
        <v>1</v>
      </c>
      <c r="B345" s="109" t="s">
        <v>386</v>
      </c>
      <c r="C345" s="93"/>
      <c r="D345" s="379"/>
      <c r="E345" s="467"/>
      <c r="F345" s="467"/>
      <c r="G345" s="379"/>
      <c r="H345" s="379"/>
      <c r="I345" s="379"/>
      <c r="J345" s="379"/>
      <c r="K345" s="379"/>
      <c r="L345" s="379"/>
      <c r="M345" s="379"/>
      <c r="N345" s="379"/>
      <c r="O345" s="379"/>
      <c r="P345" s="379"/>
      <c r="Q345" s="467"/>
      <c r="R345" s="341"/>
      <c r="S345" s="345" t="str">
        <f t="shared" si="291"/>
        <v xml:space="preserve"> </v>
      </c>
      <c r="T345" s="341"/>
      <c r="U345" s="345" t="str">
        <f t="shared" si="282"/>
        <v xml:space="preserve"> </v>
      </c>
      <c r="V345" s="341"/>
      <c r="W345" s="345" t="str">
        <f t="shared" si="283"/>
        <v xml:space="preserve"> </v>
      </c>
      <c r="X345" s="341"/>
      <c r="Y345" s="345" t="str">
        <f t="shared" si="284"/>
        <v xml:space="preserve"> </v>
      </c>
      <c r="Z345" s="341"/>
      <c r="AA345" s="345" t="str">
        <f t="shared" si="285"/>
        <v xml:space="preserve"> </v>
      </c>
      <c r="AB345" s="341"/>
      <c r="AC345" s="345" t="str">
        <f t="shared" si="286"/>
        <v xml:space="preserve"> </v>
      </c>
      <c r="AD345" s="341"/>
      <c r="AE345" s="345" t="str">
        <f t="shared" si="287"/>
        <v xml:space="preserve"> </v>
      </c>
      <c r="AF345" s="341"/>
      <c r="AG345" s="345" t="str">
        <f t="shared" si="287"/>
        <v xml:space="preserve"> </v>
      </c>
      <c r="AH345" s="341"/>
      <c r="AI345" s="345" t="str">
        <f t="shared" si="287"/>
        <v xml:space="preserve"> </v>
      </c>
      <c r="AJ345" s="341"/>
      <c r="AK345" s="345" t="str">
        <f t="shared" si="287"/>
        <v xml:space="preserve"> </v>
      </c>
      <c r="AL345" s="341"/>
      <c r="AM345" s="345" t="str">
        <f t="shared" si="288"/>
        <v xml:space="preserve"> </v>
      </c>
      <c r="AN345" s="341"/>
      <c r="AO345" s="345" t="str">
        <f t="shared" si="289"/>
        <v xml:space="preserve"> </v>
      </c>
      <c r="AP345" s="467"/>
      <c r="AQ345" s="345" t="str">
        <f t="shared" si="301"/>
        <v xml:space="preserve"> </v>
      </c>
      <c r="AR345" s="345" t="str">
        <f t="shared" si="292"/>
        <v xml:space="preserve"> </v>
      </c>
      <c r="AS345" s="345" t="str">
        <f t="shared" si="302"/>
        <v xml:space="preserve"> </v>
      </c>
      <c r="AT345" s="345" t="str">
        <f t="shared" si="292"/>
        <v xml:space="preserve"> </v>
      </c>
      <c r="AU345" s="345" t="str">
        <f t="shared" si="303"/>
        <v xml:space="preserve"> </v>
      </c>
      <c r="AV345" s="345" t="str">
        <f t="shared" si="292"/>
        <v xml:space="preserve"> </v>
      </c>
      <c r="AW345" s="345" t="str">
        <f t="shared" si="304"/>
        <v xml:space="preserve"> </v>
      </c>
      <c r="AX345" s="345" t="str">
        <f t="shared" si="292"/>
        <v xml:space="preserve"> </v>
      </c>
      <c r="AY345" s="345" t="str">
        <f t="shared" si="305"/>
        <v xml:space="preserve"> </v>
      </c>
      <c r="AZ345" s="345" t="str">
        <f t="shared" si="293"/>
        <v xml:space="preserve"> </v>
      </c>
      <c r="BA345" s="345" t="str">
        <f t="shared" si="306"/>
        <v xml:space="preserve"> </v>
      </c>
      <c r="BB345" s="345" t="str">
        <f t="shared" si="294"/>
        <v xml:space="preserve"> </v>
      </c>
      <c r="BC345" s="345" t="str">
        <f t="shared" si="307"/>
        <v xml:space="preserve"> </v>
      </c>
      <c r="BD345" s="345" t="str">
        <f t="shared" si="295"/>
        <v xml:space="preserve"> </v>
      </c>
      <c r="BE345" s="345" t="str">
        <f t="shared" si="308"/>
        <v xml:space="preserve"> </v>
      </c>
      <c r="BF345" s="345" t="str">
        <f t="shared" si="296"/>
        <v xml:space="preserve"> </v>
      </c>
      <c r="BG345" s="345" t="str">
        <f t="shared" si="309"/>
        <v xml:space="preserve"> </v>
      </c>
      <c r="BH345" s="345" t="str">
        <f t="shared" si="297"/>
        <v xml:space="preserve"> </v>
      </c>
      <c r="BI345" s="345" t="str">
        <f t="shared" si="310"/>
        <v xml:space="preserve"> </v>
      </c>
      <c r="BJ345" s="345" t="str">
        <f t="shared" si="298"/>
        <v xml:space="preserve"> </v>
      </c>
      <c r="BK345" s="345" t="str">
        <f t="shared" si="311"/>
        <v xml:space="preserve"> </v>
      </c>
      <c r="BL345" s="345" t="str">
        <f t="shared" si="299"/>
        <v xml:space="preserve"> </v>
      </c>
      <c r="BM345" s="345" t="str">
        <f t="shared" si="312"/>
        <v xml:space="preserve"> </v>
      </c>
      <c r="BN345" s="345" t="str">
        <f t="shared" si="300"/>
        <v xml:space="preserve"> </v>
      </c>
      <c r="BO345" s="467"/>
    </row>
    <row r="346" spans="1:67">
      <c r="A346" s="103"/>
      <c r="B346" s="412" t="s">
        <v>718</v>
      </c>
      <c r="C346" s="103" t="s">
        <v>55</v>
      </c>
      <c r="D346" s="508"/>
      <c r="E346" s="468"/>
      <c r="F346" s="468"/>
      <c r="G346" s="508"/>
      <c r="H346" s="508"/>
      <c r="I346" s="508"/>
      <c r="J346" s="508"/>
      <c r="K346" s="508"/>
      <c r="L346" s="508"/>
      <c r="M346" s="508"/>
      <c r="N346" s="508"/>
      <c r="O346" s="508"/>
      <c r="P346" s="508"/>
      <c r="Q346" s="468">
        <v>68248</v>
      </c>
      <c r="R346" s="468"/>
      <c r="S346" s="339">
        <f t="shared" si="291"/>
        <v>0</v>
      </c>
      <c r="T346" s="468">
        <v>67739</v>
      </c>
      <c r="U346" s="339">
        <f t="shared" si="282"/>
        <v>67739</v>
      </c>
      <c r="V346" s="468">
        <f>66742-66600</f>
        <v>142</v>
      </c>
      <c r="W346" s="339">
        <f t="shared" si="283"/>
        <v>67881</v>
      </c>
      <c r="X346" s="468">
        <f>66857-66742</f>
        <v>115</v>
      </c>
      <c r="Y346" s="339">
        <f t="shared" si="284"/>
        <v>67996</v>
      </c>
      <c r="Z346" s="341">
        <f>66925-Y346</f>
        <v>-1071</v>
      </c>
      <c r="AA346" s="345">
        <f t="shared" si="285"/>
        <v>66925</v>
      </c>
      <c r="AB346" s="341">
        <f>67100-AA346</f>
        <v>175</v>
      </c>
      <c r="AC346" s="345">
        <f t="shared" si="286"/>
        <v>67100</v>
      </c>
      <c r="AD346" s="341"/>
      <c r="AE346" s="345">
        <f t="shared" si="287"/>
        <v>67100</v>
      </c>
      <c r="AF346" s="341">
        <v>93</v>
      </c>
      <c r="AG346" s="345">
        <f t="shared" si="287"/>
        <v>67193</v>
      </c>
      <c r="AH346" s="341"/>
      <c r="AI346" s="345">
        <f t="shared" si="287"/>
        <v>67193</v>
      </c>
      <c r="AJ346" s="341">
        <f>67426-AI346</f>
        <v>233</v>
      </c>
      <c r="AK346" s="345">
        <f t="shared" si="287"/>
        <v>67426</v>
      </c>
      <c r="AL346" s="341"/>
      <c r="AM346" s="345">
        <f t="shared" si="288"/>
        <v>67426</v>
      </c>
      <c r="AN346" s="341"/>
      <c r="AO346" s="345">
        <f t="shared" si="289"/>
        <v>67426</v>
      </c>
      <c r="AP346" s="468">
        <f>+W346</f>
        <v>67881</v>
      </c>
      <c r="AQ346" s="345" t="e">
        <f t="shared" si="301"/>
        <v>#DIV/0!</v>
      </c>
      <c r="AR346" s="345">
        <f t="shared" si="292"/>
        <v>0</v>
      </c>
      <c r="AS346" s="345" t="e">
        <f t="shared" si="302"/>
        <v>#DIV/0!</v>
      </c>
      <c r="AT346" s="345">
        <f t="shared" si="292"/>
        <v>0.99254190598991909</v>
      </c>
      <c r="AU346" s="345" t="e">
        <f t="shared" si="303"/>
        <v>#DIV/0!</v>
      </c>
      <c r="AV346" s="345">
        <f t="shared" si="292"/>
        <v>2.0806470519282617E-3</v>
      </c>
      <c r="AW346" s="345" t="e">
        <f t="shared" si="304"/>
        <v>#DIV/0!</v>
      </c>
      <c r="AX346" s="345">
        <f t="shared" si="292"/>
        <v>1.6850310631813387E-3</v>
      </c>
      <c r="AY346" s="345" t="e">
        <f t="shared" si="305"/>
        <v>#DIV/0!</v>
      </c>
      <c r="AZ346" s="345">
        <f t="shared" si="293"/>
        <v>-1.5692767553627945E-2</v>
      </c>
      <c r="BA346" s="345" t="e">
        <f t="shared" si="306"/>
        <v>#DIV/0!</v>
      </c>
      <c r="BB346" s="345">
        <f t="shared" si="294"/>
        <v>2.5641777048411676E-3</v>
      </c>
      <c r="BC346" s="345" t="e">
        <f t="shared" si="307"/>
        <v>#DIV/0!</v>
      </c>
      <c r="BD346" s="345">
        <f t="shared" si="295"/>
        <v>0</v>
      </c>
      <c r="BE346" s="345" t="e">
        <f t="shared" si="308"/>
        <v>#DIV/0!</v>
      </c>
      <c r="BF346" s="345">
        <f t="shared" si="296"/>
        <v>1.3626772945727348E-3</v>
      </c>
      <c r="BG346" s="345" t="e">
        <f t="shared" si="309"/>
        <v>#DIV/0!</v>
      </c>
      <c r="BH346" s="345">
        <f t="shared" si="297"/>
        <v>0</v>
      </c>
      <c r="BI346" s="345" t="e">
        <f t="shared" si="310"/>
        <v>#DIV/0!</v>
      </c>
      <c r="BJ346" s="345">
        <f t="shared" si="298"/>
        <v>3.4140194584456689E-3</v>
      </c>
      <c r="BK346" s="345" t="e">
        <f t="shared" si="311"/>
        <v>#DIV/0!</v>
      </c>
      <c r="BL346" s="345">
        <f t="shared" si="299"/>
        <v>0</v>
      </c>
      <c r="BM346" s="345" t="e">
        <f t="shared" si="312"/>
        <v>#DIV/0!</v>
      </c>
      <c r="BN346" s="345">
        <f t="shared" si="300"/>
        <v>0</v>
      </c>
      <c r="BO346" s="467"/>
    </row>
    <row r="347" spans="1:67">
      <c r="A347" s="103"/>
      <c r="B347" s="413" t="s">
        <v>720</v>
      </c>
      <c r="C347" s="103"/>
      <c r="D347" s="508"/>
      <c r="E347" s="468"/>
      <c r="F347" s="468"/>
      <c r="G347" s="508"/>
      <c r="H347" s="508"/>
      <c r="I347" s="508"/>
      <c r="J347" s="508"/>
      <c r="K347" s="508"/>
      <c r="L347" s="508"/>
      <c r="M347" s="508"/>
      <c r="N347" s="508"/>
      <c r="O347" s="508"/>
      <c r="P347" s="508"/>
      <c r="Q347" s="468"/>
      <c r="R347" s="341"/>
      <c r="S347" s="345" t="str">
        <f t="shared" si="291"/>
        <v xml:space="preserve"> </v>
      </c>
      <c r="T347" s="341"/>
      <c r="U347" s="345" t="str">
        <f t="shared" si="282"/>
        <v xml:space="preserve"> </v>
      </c>
      <c r="V347" s="341"/>
      <c r="W347" s="345" t="str">
        <f t="shared" si="283"/>
        <v xml:space="preserve"> </v>
      </c>
      <c r="X347" s="341"/>
      <c r="Y347" s="345" t="str">
        <f t="shared" si="284"/>
        <v xml:space="preserve"> </v>
      </c>
      <c r="Z347" s="341"/>
      <c r="AA347" s="345" t="str">
        <f t="shared" si="285"/>
        <v xml:space="preserve"> </v>
      </c>
      <c r="AB347" s="341"/>
      <c r="AC347" s="345" t="str">
        <f t="shared" si="286"/>
        <v xml:space="preserve"> </v>
      </c>
      <c r="AD347" s="341"/>
      <c r="AE347" s="345" t="str">
        <f t="shared" si="287"/>
        <v xml:space="preserve"> </v>
      </c>
      <c r="AF347" s="341"/>
      <c r="AG347" s="345" t="str">
        <f t="shared" si="287"/>
        <v xml:space="preserve"> </v>
      </c>
      <c r="AH347" s="341"/>
      <c r="AI347" s="345" t="str">
        <f t="shared" si="287"/>
        <v xml:space="preserve"> </v>
      </c>
      <c r="AJ347" s="341"/>
      <c r="AK347" s="345" t="str">
        <f t="shared" si="287"/>
        <v xml:space="preserve"> </v>
      </c>
      <c r="AL347" s="341"/>
      <c r="AM347" s="345" t="str">
        <f t="shared" si="288"/>
        <v xml:space="preserve"> </v>
      </c>
      <c r="AN347" s="341"/>
      <c r="AO347" s="345" t="str">
        <f t="shared" si="289"/>
        <v xml:space="preserve"> </v>
      </c>
      <c r="AP347" s="468"/>
      <c r="AQ347" s="345" t="str">
        <f t="shared" si="301"/>
        <v xml:space="preserve"> </v>
      </c>
      <c r="AR347" s="345" t="str">
        <f t="shared" si="292"/>
        <v xml:space="preserve"> </v>
      </c>
      <c r="AS347" s="345" t="str">
        <f t="shared" si="302"/>
        <v xml:space="preserve"> </v>
      </c>
      <c r="AT347" s="345" t="str">
        <f t="shared" si="292"/>
        <v xml:space="preserve"> </v>
      </c>
      <c r="AU347" s="345" t="str">
        <f t="shared" si="303"/>
        <v xml:space="preserve"> </v>
      </c>
      <c r="AV347" s="345" t="str">
        <f t="shared" si="292"/>
        <v xml:space="preserve"> </v>
      </c>
      <c r="AW347" s="345" t="str">
        <f t="shared" si="304"/>
        <v xml:space="preserve"> </v>
      </c>
      <c r="AX347" s="345" t="str">
        <f t="shared" si="292"/>
        <v xml:space="preserve"> </v>
      </c>
      <c r="AY347" s="345" t="str">
        <f t="shared" si="305"/>
        <v xml:space="preserve"> </v>
      </c>
      <c r="AZ347" s="345" t="str">
        <f t="shared" si="293"/>
        <v xml:space="preserve"> </v>
      </c>
      <c r="BA347" s="345" t="str">
        <f t="shared" si="306"/>
        <v xml:space="preserve"> </v>
      </c>
      <c r="BB347" s="345" t="str">
        <f t="shared" si="294"/>
        <v xml:space="preserve"> </v>
      </c>
      <c r="BC347" s="345" t="str">
        <f t="shared" si="307"/>
        <v xml:space="preserve"> </v>
      </c>
      <c r="BD347" s="345" t="str">
        <f t="shared" si="295"/>
        <v xml:space="preserve"> </v>
      </c>
      <c r="BE347" s="345" t="str">
        <f t="shared" si="308"/>
        <v xml:space="preserve"> </v>
      </c>
      <c r="BF347" s="345" t="str">
        <f t="shared" si="296"/>
        <v xml:space="preserve"> </v>
      </c>
      <c r="BG347" s="345" t="str">
        <f t="shared" si="309"/>
        <v xml:space="preserve"> </v>
      </c>
      <c r="BH347" s="345" t="str">
        <f t="shared" si="297"/>
        <v xml:space="preserve"> </v>
      </c>
      <c r="BI347" s="345" t="str">
        <f t="shared" si="310"/>
        <v xml:space="preserve"> </v>
      </c>
      <c r="BJ347" s="345" t="str">
        <f t="shared" si="298"/>
        <v xml:space="preserve"> </v>
      </c>
      <c r="BK347" s="345" t="str">
        <f t="shared" si="311"/>
        <v xml:space="preserve"> </v>
      </c>
      <c r="BL347" s="345" t="str">
        <f t="shared" si="299"/>
        <v xml:space="preserve"> </v>
      </c>
      <c r="BM347" s="345" t="str">
        <f t="shared" si="312"/>
        <v xml:space="preserve"> </v>
      </c>
      <c r="BN347" s="345" t="str">
        <f t="shared" si="300"/>
        <v xml:space="preserve"> </v>
      </c>
      <c r="BO347" s="467"/>
    </row>
    <row r="348" spans="1:67">
      <c r="A348" s="103"/>
      <c r="B348" s="412" t="s">
        <v>719</v>
      </c>
      <c r="C348" s="103" t="s">
        <v>55</v>
      </c>
      <c r="D348" s="508"/>
      <c r="E348" s="468"/>
      <c r="F348" s="468"/>
      <c r="G348" s="508"/>
      <c r="H348" s="508"/>
      <c r="I348" s="508"/>
      <c r="J348" s="508"/>
      <c r="K348" s="508"/>
      <c r="L348" s="508"/>
      <c r="M348" s="508"/>
      <c r="N348" s="508"/>
      <c r="O348" s="508"/>
      <c r="P348" s="508"/>
      <c r="Q348" s="468">
        <v>7150</v>
      </c>
      <c r="R348" s="341"/>
      <c r="S348" s="345">
        <f t="shared" si="291"/>
        <v>0</v>
      </c>
      <c r="T348" s="341"/>
      <c r="U348" s="345">
        <f t="shared" si="282"/>
        <v>0</v>
      </c>
      <c r="V348" s="341"/>
      <c r="W348" s="345">
        <f t="shared" si="283"/>
        <v>0</v>
      </c>
      <c r="X348" s="341"/>
      <c r="Y348" s="345">
        <f t="shared" si="284"/>
        <v>0</v>
      </c>
      <c r="Z348" s="341"/>
      <c r="AA348" s="345">
        <f t="shared" si="285"/>
        <v>0</v>
      </c>
      <c r="AB348" s="341"/>
      <c r="AC348" s="345">
        <f t="shared" si="286"/>
        <v>0</v>
      </c>
      <c r="AD348" s="341"/>
      <c r="AE348" s="345">
        <f t="shared" si="287"/>
        <v>0</v>
      </c>
      <c r="AF348" s="341"/>
      <c r="AG348" s="345">
        <f t="shared" si="287"/>
        <v>0</v>
      </c>
      <c r="AH348" s="341"/>
      <c r="AI348" s="345">
        <f t="shared" si="287"/>
        <v>0</v>
      </c>
      <c r="AJ348" s="341"/>
      <c r="AK348" s="345">
        <f t="shared" si="287"/>
        <v>0</v>
      </c>
      <c r="AL348" s="341"/>
      <c r="AM348" s="345">
        <f t="shared" si="288"/>
        <v>0</v>
      </c>
      <c r="AN348" s="341"/>
      <c r="AO348" s="345">
        <f t="shared" si="289"/>
        <v>0</v>
      </c>
      <c r="AP348" s="468"/>
      <c r="AQ348" s="345" t="e">
        <f t="shared" si="301"/>
        <v>#DIV/0!</v>
      </c>
      <c r="AR348" s="345">
        <f t="shared" si="292"/>
        <v>0</v>
      </c>
      <c r="AS348" s="345" t="e">
        <f t="shared" si="302"/>
        <v>#DIV/0!</v>
      </c>
      <c r="AT348" s="345">
        <f t="shared" si="292"/>
        <v>0</v>
      </c>
      <c r="AU348" s="345" t="e">
        <f t="shared" si="303"/>
        <v>#DIV/0!</v>
      </c>
      <c r="AV348" s="345">
        <f t="shared" si="292"/>
        <v>0</v>
      </c>
      <c r="AW348" s="345" t="e">
        <f t="shared" si="304"/>
        <v>#DIV/0!</v>
      </c>
      <c r="AX348" s="345">
        <f t="shared" si="292"/>
        <v>0</v>
      </c>
      <c r="AY348" s="345" t="e">
        <f t="shared" si="305"/>
        <v>#DIV/0!</v>
      </c>
      <c r="AZ348" s="345">
        <f t="shared" si="293"/>
        <v>0</v>
      </c>
      <c r="BA348" s="345" t="e">
        <f t="shared" si="306"/>
        <v>#DIV/0!</v>
      </c>
      <c r="BB348" s="345">
        <f t="shared" si="294"/>
        <v>0</v>
      </c>
      <c r="BC348" s="345" t="e">
        <f t="shared" si="307"/>
        <v>#DIV/0!</v>
      </c>
      <c r="BD348" s="345">
        <f t="shared" si="295"/>
        <v>0</v>
      </c>
      <c r="BE348" s="345" t="e">
        <f t="shared" si="308"/>
        <v>#DIV/0!</v>
      </c>
      <c r="BF348" s="345">
        <f t="shared" si="296"/>
        <v>0</v>
      </c>
      <c r="BG348" s="345" t="e">
        <f t="shared" si="309"/>
        <v>#DIV/0!</v>
      </c>
      <c r="BH348" s="345">
        <f t="shared" si="297"/>
        <v>0</v>
      </c>
      <c r="BI348" s="345" t="e">
        <f t="shared" si="310"/>
        <v>#DIV/0!</v>
      </c>
      <c r="BJ348" s="345">
        <f t="shared" si="298"/>
        <v>0</v>
      </c>
      <c r="BK348" s="345" t="e">
        <f t="shared" si="311"/>
        <v>#DIV/0!</v>
      </c>
      <c r="BL348" s="345">
        <f t="shared" si="299"/>
        <v>0</v>
      </c>
      <c r="BM348" s="345" t="e">
        <f t="shared" si="312"/>
        <v>#DIV/0!</v>
      </c>
      <c r="BN348" s="345">
        <f t="shared" si="300"/>
        <v>0</v>
      </c>
      <c r="BO348" s="467"/>
    </row>
    <row r="349" spans="1:67">
      <c r="A349" s="103"/>
      <c r="B349" s="412" t="s">
        <v>721</v>
      </c>
      <c r="C349" s="103" t="s">
        <v>55</v>
      </c>
      <c r="D349" s="514"/>
      <c r="E349" s="341"/>
      <c r="F349" s="341"/>
      <c r="G349" s="514"/>
      <c r="H349" s="514"/>
      <c r="I349" s="514"/>
      <c r="J349" s="514"/>
      <c r="K349" s="514"/>
      <c r="L349" s="514"/>
      <c r="M349" s="514"/>
      <c r="N349" s="514"/>
      <c r="O349" s="514"/>
      <c r="P349" s="514"/>
      <c r="Q349" s="468">
        <v>61098</v>
      </c>
      <c r="R349" s="341"/>
      <c r="S349" s="345">
        <f t="shared" si="291"/>
        <v>0</v>
      </c>
      <c r="T349" s="341"/>
      <c r="U349" s="345">
        <f t="shared" si="282"/>
        <v>0</v>
      </c>
      <c r="V349" s="341"/>
      <c r="W349" s="345">
        <f t="shared" si="283"/>
        <v>0</v>
      </c>
      <c r="X349" s="341"/>
      <c r="Y349" s="345">
        <f t="shared" si="284"/>
        <v>0</v>
      </c>
      <c r="Z349" s="341"/>
      <c r="AA349" s="345">
        <f t="shared" si="285"/>
        <v>0</v>
      </c>
      <c r="AB349" s="341"/>
      <c r="AC349" s="345">
        <f t="shared" si="286"/>
        <v>0</v>
      </c>
      <c r="AD349" s="341"/>
      <c r="AE349" s="345">
        <f t="shared" si="287"/>
        <v>0</v>
      </c>
      <c r="AF349" s="341"/>
      <c r="AG349" s="345">
        <f t="shared" si="287"/>
        <v>0</v>
      </c>
      <c r="AH349" s="341"/>
      <c r="AI349" s="345">
        <f t="shared" si="287"/>
        <v>0</v>
      </c>
      <c r="AJ349" s="341"/>
      <c r="AK349" s="345">
        <f t="shared" si="287"/>
        <v>0</v>
      </c>
      <c r="AL349" s="341"/>
      <c r="AM349" s="345">
        <f t="shared" si="288"/>
        <v>0</v>
      </c>
      <c r="AN349" s="341"/>
      <c r="AO349" s="345">
        <f t="shared" si="289"/>
        <v>0</v>
      </c>
      <c r="AP349" s="468"/>
      <c r="AQ349" s="345" t="e">
        <f t="shared" si="301"/>
        <v>#DIV/0!</v>
      </c>
      <c r="AR349" s="345">
        <f t="shared" si="292"/>
        <v>0</v>
      </c>
      <c r="AS349" s="345" t="e">
        <f t="shared" si="302"/>
        <v>#DIV/0!</v>
      </c>
      <c r="AT349" s="345">
        <f t="shared" si="292"/>
        <v>0</v>
      </c>
      <c r="AU349" s="345" t="e">
        <f t="shared" si="303"/>
        <v>#DIV/0!</v>
      </c>
      <c r="AV349" s="345">
        <f t="shared" si="292"/>
        <v>0</v>
      </c>
      <c r="AW349" s="345" t="e">
        <f t="shared" si="304"/>
        <v>#DIV/0!</v>
      </c>
      <c r="AX349" s="345">
        <f t="shared" si="292"/>
        <v>0</v>
      </c>
      <c r="AY349" s="345" t="e">
        <f t="shared" si="305"/>
        <v>#DIV/0!</v>
      </c>
      <c r="AZ349" s="345">
        <f t="shared" si="293"/>
        <v>0</v>
      </c>
      <c r="BA349" s="345" t="e">
        <f t="shared" si="306"/>
        <v>#DIV/0!</v>
      </c>
      <c r="BB349" s="345">
        <f t="shared" si="294"/>
        <v>0</v>
      </c>
      <c r="BC349" s="345" t="e">
        <f t="shared" si="307"/>
        <v>#DIV/0!</v>
      </c>
      <c r="BD349" s="345">
        <f t="shared" si="295"/>
        <v>0</v>
      </c>
      <c r="BE349" s="345" t="e">
        <f t="shared" si="308"/>
        <v>#DIV/0!</v>
      </c>
      <c r="BF349" s="345">
        <f t="shared" si="296"/>
        <v>0</v>
      </c>
      <c r="BG349" s="345" t="e">
        <f t="shared" si="309"/>
        <v>#DIV/0!</v>
      </c>
      <c r="BH349" s="345">
        <f t="shared" si="297"/>
        <v>0</v>
      </c>
      <c r="BI349" s="345" t="e">
        <f t="shared" si="310"/>
        <v>#DIV/0!</v>
      </c>
      <c r="BJ349" s="345">
        <f t="shared" si="298"/>
        <v>0</v>
      </c>
      <c r="BK349" s="345" t="e">
        <f t="shared" si="311"/>
        <v>#DIV/0!</v>
      </c>
      <c r="BL349" s="345">
        <f t="shared" si="299"/>
        <v>0</v>
      </c>
      <c r="BM349" s="345" t="e">
        <f t="shared" si="312"/>
        <v>#DIV/0!</v>
      </c>
      <c r="BN349" s="345">
        <f t="shared" si="300"/>
        <v>0</v>
      </c>
      <c r="BO349" s="467"/>
    </row>
    <row r="350" spans="1:67">
      <c r="A350" s="185"/>
      <c r="B350" s="413" t="s">
        <v>724</v>
      </c>
      <c r="C350" s="185" t="str">
        <f>+C349</f>
        <v>Người</v>
      </c>
      <c r="D350" s="514"/>
      <c r="E350" s="341"/>
      <c r="F350" s="341"/>
      <c r="G350" s="514"/>
      <c r="H350" s="514"/>
      <c r="I350" s="514"/>
      <c r="J350" s="514"/>
      <c r="K350" s="514"/>
      <c r="L350" s="514"/>
      <c r="M350" s="514"/>
      <c r="N350" s="514"/>
      <c r="O350" s="514"/>
      <c r="P350" s="514"/>
      <c r="Q350" s="458"/>
      <c r="R350" s="436"/>
      <c r="S350" s="345">
        <f t="shared" si="291"/>
        <v>0</v>
      </c>
      <c r="T350" s="436"/>
      <c r="U350" s="345">
        <f t="shared" si="282"/>
        <v>0</v>
      </c>
      <c r="V350" s="436"/>
      <c r="W350" s="345">
        <f t="shared" si="283"/>
        <v>0</v>
      </c>
      <c r="X350" s="436"/>
      <c r="Y350" s="345">
        <f t="shared" si="284"/>
        <v>0</v>
      </c>
      <c r="Z350" s="436"/>
      <c r="AA350" s="345">
        <f t="shared" si="285"/>
        <v>0</v>
      </c>
      <c r="AB350" s="436"/>
      <c r="AC350" s="345">
        <f t="shared" si="286"/>
        <v>0</v>
      </c>
      <c r="AD350" s="436"/>
      <c r="AE350" s="345">
        <f t="shared" si="287"/>
        <v>0</v>
      </c>
      <c r="AF350" s="436"/>
      <c r="AG350" s="345">
        <f t="shared" si="287"/>
        <v>0</v>
      </c>
      <c r="AH350" s="436"/>
      <c r="AI350" s="345">
        <f t="shared" si="287"/>
        <v>0</v>
      </c>
      <c r="AJ350" s="436"/>
      <c r="AK350" s="345">
        <f t="shared" si="287"/>
        <v>0</v>
      </c>
      <c r="AL350" s="436"/>
      <c r="AM350" s="345">
        <f t="shared" si="288"/>
        <v>0</v>
      </c>
      <c r="AN350" s="436"/>
      <c r="AO350" s="345">
        <f t="shared" si="289"/>
        <v>0</v>
      </c>
      <c r="AP350" s="458"/>
      <c r="AQ350" s="345" t="e">
        <f t="shared" si="301"/>
        <v>#DIV/0!</v>
      </c>
      <c r="AR350" s="345" t="e">
        <f t="shared" si="292"/>
        <v>#DIV/0!</v>
      </c>
      <c r="AS350" s="345" t="e">
        <f t="shared" si="302"/>
        <v>#DIV/0!</v>
      </c>
      <c r="AT350" s="345" t="e">
        <f t="shared" si="292"/>
        <v>#DIV/0!</v>
      </c>
      <c r="AU350" s="345" t="e">
        <f t="shared" si="303"/>
        <v>#DIV/0!</v>
      </c>
      <c r="AV350" s="345" t="e">
        <f t="shared" si="292"/>
        <v>#DIV/0!</v>
      </c>
      <c r="AW350" s="345" t="e">
        <f t="shared" si="304"/>
        <v>#DIV/0!</v>
      </c>
      <c r="AX350" s="345" t="e">
        <f t="shared" si="292"/>
        <v>#DIV/0!</v>
      </c>
      <c r="AY350" s="345" t="e">
        <f t="shared" si="305"/>
        <v>#DIV/0!</v>
      </c>
      <c r="AZ350" s="345" t="e">
        <f t="shared" si="293"/>
        <v>#DIV/0!</v>
      </c>
      <c r="BA350" s="345" t="e">
        <f t="shared" si="306"/>
        <v>#DIV/0!</v>
      </c>
      <c r="BB350" s="345" t="e">
        <f t="shared" si="294"/>
        <v>#DIV/0!</v>
      </c>
      <c r="BC350" s="345" t="e">
        <f t="shared" si="307"/>
        <v>#DIV/0!</v>
      </c>
      <c r="BD350" s="345" t="e">
        <f t="shared" si="295"/>
        <v>#DIV/0!</v>
      </c>
      <c r="BE350" s="345" t="e">
        <f t="shared" si="308"/>
        <v>#DIV/0!</v>
      </c>
      <c r="BF350" s="345" t="e">
        <f t="shared" si="296"/>
        <v>#DIV/0!</v>
      </c>
      <c r="BG350" s="345" t="e">
        <f t="shared" si="309"/>
        <v>#DIV/0!</v>
      </c>
      <c r="BH350" s="345" t="e">
        <f t="shared" si="297"/>
        <v>#DIV/0!</v>
      </c>
      <c r="BI350" s="345" t="e">
        <f t="shared" si="310"/>
        <v>#DIV/0!</v>
      </c>
      <c r="BJ350" s="345" t="e">
        <f t="shared" si="298"/>
        <v>#DIV/0!</v>
      </c>
      <c r="BK350" s="345" t="e">
        <f t="shared" si="311"/>
        <v>#DIV/0!</v>
      </c>
      <c r="BL350" s="345" t="e">
        <f t="shared" si="299"/>
        <v>#DIV/0!</v>
      </c>
      <c r="BM350" s="345" t="e">
        <f t="shared" si="312"/>
        <v>#DIV/0!</v>
      </c>
      <c r="BN350" s="345" t="e">
        <f t="shared" si="300"/>
        <v>#DIV/0!</v>
      </c>
      <c r="BO350" s="467"/>
    </row>
    <row r="351" spans="1:67">
      <c r="A351" s="103"/>
      <c r="B351" s="412" t="s">
        <v>722</v>
      </c>
      <c r="C351" s="103" t="s">
        <v>24</v>
      </c>
      <c r="D351" s="514"/>
      <c r="E351" s="341"/>
      <c r="F351" s="341"/>
      <c r="G351" s="514"/>
      <c r="H351" s="514"/>
      <c r="I351" s="514"/>
      <c r="J351" s="514"/>
      <c r="K351" s="514"/>
      <c r="L351" s="514"/>
      <c r="M351" s="514"/>
      <c r="N351" s="514"/>
      <c r="O351" s="514"/>
      <c r="P351" s="514"/>
      <c r="Q351" s="578">
        <v>1.97</v>
      </c>
      <c r="R351" s="341"/>
      <c r="S351" s="345">
        <f t="shared" si="291"/>
        <v>0</v>
      </c>
      <c r="T351" s="341"/>
      <c r="U351" s="345">
        <f t="shared" si="282"/>
        <v>0</v>
      </c>
      <c r="V351" s="341"/>
      <c r="W351" s="345">
        <f t="shared" si="283"/>
        <v>0</v>
      </c>
      <c r="X351" s="341"/>
      <c r="Y351" s="345">
        <f t="shared" si="284"/>
        <v>0</v>
      </c>
      <c r="Z351" s="341"/>
      <c r="AA351" s="345">
        <f t="shared" si="285"/>
        <v>0</v>
      </c>
      <c r="AB351" s="341"/>
      <c r="AC351" s="345">
        <f t="shared" si="286"/>
        <v>0</v>
      </c>
      <c r="AD351" s="341"/>
      <c r="AE351" s="345">
        <f t="shared" si="287"/>
        <v>0</v>
      </c>
      <c r="AF351" s="341"/>
      <c r="AG351" s="345">
        <f t="shared" si="287"/>
        <v>0</v>
      </c>
      <c r="AH351" s="341"/>
      <c r="AI351" s="345">
        <f t="shared" si="287"/>
        <v>0</v>
      </c>
      <c r="AJ351" s="341"/>
      <c r="AK351" s="345">
        <f t="shared" si="287"/>
        <v>0</v>
      </c>
      <c r="AL351" s="341"/>
      <c r="AM351" s="345">
        <f t="shared" si="288"/>
        <v>0</v>
      </c>
      <c r="AN351" s="341"/>
      <c r="AO351" s="345">
        <f t="shared" si="289"/>
        <v>0</v>
      </c>
      <c r="AP351" s="474"/>
      <c r="AQ351" s="345" t="e">
        <f t="shared" si="301"/>
        <v>#DIV/0!</v>
      </c>
      <c r="AR351" s="345">
        <f t="shared" si="292"/>
        <v>0</v>
      </c>
      <c r="AS351" s="345" t="e">
        <f t="shared" si="302"/>
        <v>#DIV/0!</v>
      </c>
      <c r="AT351" s="345">
        <f t="shared" si="292"/>
        <v>0</v>
      </c>
      <c r="AU351" s="345" t="e">
        <f t="shared" si="303"/>
        <v>#DIV/0!</v>
      </c>
      <c r="AV351" s="345">
        <f t="shared" si="292"/>
        <v>0</v>
      </c>
      <c r="AW351" s="345" t="e">
        <f t="shared" si="304"/>
        <v>#DIV/0!</v>
      </c>
      <c r="AX351" s="345">
        <f t="shared" si="292"/>
        <v>0</v>
      </c>
      <c r="AY351" s="345" t="e">
        <f t="shared" si="305"/>
        <v>#DIV/0!</v>
      </c>
      <c r="AZ351" s="345">
        <f t="shared" si="293"/>
        <v>0</v>
      </c>
      <c r="BA351" s="345" t="e">
        <f t="shared" si="306"/>
        <v>#DIV/0!</v>
      </c>
      <c r="BB351" s="345">
        <f t="shared" si="294"/>
        <v>0</v>
      </c>
      <c r="BC351" s="345" t="e">
        <f t="shared" si="307"/>
        <v>#DIV/0!</v>
      </c>
      <c r="BD351" s="345">
        <f t="shared" si="295"/>
        <v>0</v>
      </c>
      <c r="BE351" s="345" t="e">
        <f t="shared" si="308"/>
        <v>#DIV/0!</v>
      </c>
      <c r="BF351" s="345">
        <f t="shared" si="296"/>
        <v>0</v>
      </c>
      <c r="BG351" s="345" t="e">
        <f t="shared" si="309"/>
        <v>#DIV/0!</v>
      </c>
      <c r="BH351" s="345">
        <f t="shared" si="297"/>
        <v>0</v>
      </c>
      <c r="BI351" s="345" t="e">
        <f t="shared" si="310"/>
        <v>#DIV/0!</v>
      </c>
      <c r="BJ351" s="345">
        <f t="shared" si="298"/>
        <v>0</v>
      </c>
      <c r="BK351" s="345" t="e">
        <f t="shared" si="311"/>
        <v>#DIV/0!</v>
      </c>
      <c r="BL351" s="345">
        <f t="shared" si="299"/>
        <v>0</v>
      </c>
      <c r="BM351" s="345" t="e">
        <f t="shared" si="312"/>
        <v>#DIV/0!</v>
      </c>
      <c r="BN351" s="345">
        <f t="shared" si="300"/>
        <v>0</v>
      </c>
      <c r="BO351" s="467"/>
    </row>
    <row r="352" spans="1:67">
      <c r="A352" s="103"/>
      <c r="B352" s="412" t="s">
        <v>851</v>
      </c>
      <c r="C352" s="103" t="s">
        <v>57</v>
      </c>
      <c r="D352" s="514"/>
      <c r="E352" s="341"/>
      <c r="F352" s="341"/>
      <c r="G352" s="514"/>
      <c r="H352" s="514"/>
      <c r="I352" s="514"/>
      <c r="J352" s="514"/>
      <c r="K352" s="514"/>
      <c r="L352" s="514"/>
      <c r="M352" s="514"/>
      <c r="N352" s="514"/>
      <c r="O352" s="514"/>
      <c r="P352" s="514"/>
      <c r="Q352" s="173">
        <v>0.5</v>
      </c>
      <c r="R352" s="171"/>
      <c r="S352" s="345">
        <f t="shared" si="291"/>
        <v>0</v>
      </c>
      <c r="T352" s="171"/>
      <c r="U352" s="345">
        <f t="shared" si="282"/>
        <v>0</v>
      </c>
      <c r="V352" s="171"/>
      <c r="W352" s="345">
        <f t="shared" si="283"/>
        <v>0</v>
      </c>
      <c r="X352" s="171"/>
      <c r="Y352" s="345">
        <f t="shared" si="284"/>
        <v>0</v>
      </c>
      <c r="Z352" s="171"/>
      <c r="AA352" s="345">
        <f t="shared" si="285"/>
        <v>0</v>
      </c>
      <c r="AB352" s="171"/>
      <c r="AC352" s="345">
        <f t="shared" si="286"/>
        <v>0</v>
      </c>
      <c r="AD352" s="171"/>
      <c r="AE352" s="345">
        <f t="shared" si="287"/>
        <v>0</v>
      </c>
      <c r="AF352" s="171"/>
      <c r="AG352" s="345">
        <f t="shared" si="287"/>
        <v>0</v>
      </c>
      <c r="AH352" s="171"/>
      <c r="AI352" s="345">
        <f t="shared" si="287"/>
        <v>0</v>
      </c>
      <c r="AJ352" s="171"/>
      <c r="AK352" s="345">
        <f t="shared" si="287"/>
        <v>0</v>
      </c>
      <c r="AL352" s="171"/>
      <c r="AM352" s="345">
        <f t="shared" si="288"/>
        <v>0</v>
      </c>
      <c r="AN352" s="171"/>
      <c r="AO352" s="345">
        <f t="shared" si="289"/>
        <v>0</v>
      </c>
      <c r="AP352" s="173"/>
      <c r="AQ352" s="345" t="e">
        <f t="shared" si="301"/>
        <v>#DIV/0!</v>
      </c>
      <c r="AR352" s="345">
        <f t="shared" si="292"/>
        <v>0</v>
      </c>
      <c r="AS352" s="345" t="e">
        <f t="shared" si="302"/>
        <v>#DIV/0!</v>
      </c>
      <c r="AT352" s="345">
        <f t="shared" si="292"/>
        <v>0</v>
      </c>
      <c r="AU352" s="345" t="e">
        <f t="shared" si="303"/>
        <v>#DIV/0!</v>
      </c>
      <c r="AV352" s="345">
        <f t="shared" si="292"/>
        <v>0</v>
      </c>
      <c r="AW352" s="345" t="e">
        <f t="shared" si="304"/>
        <v>#DIV/0!</v>
      </c>
      <c r="AX352" s="345">
        <f t="shared" si="292"/>
        <v>0</v>
      </c>
      <c r="AY352" s="345" t="e">
        <f t="shared" si="305"/>
        <v>#DIV/0!</v>
      </c>
      <c r="AZ352" s="345">
        <f t="shared" si="293"/>
        <v>0</v>
      </c>
      <c r="BA352" s="345" t="e">
        <f t="shared" si="306"/>
        <v>#DIV/0!</v>
      </c>
      <c r="BB352" s="345">
        <f t="shared" si="294"/>
        <v>0</v>
      </c>
      <c r="BC352" s="345" t="e">
        <f t="shared" si="307"/>
        <v>#DIV/0!</v>
      </c>
      <c r="BD352" s="345">
        <f t="shared" si="295"/>
        <v>0</v>
      </c>
      <c r="BE352" s="345" t="e">
        <f t="shared" si="308"/>
        <v>#DIV/0!</v>
      </c>
      <c r="BF352" s="345">
        <f t="shared" si="296"/>
        <v>0</v>
      </c>
      <c r="BG352" s="345" t="e">
        <f t="shared" si="309"/>
        <v>#DIV/0!</v>
      </c>
      <c r="BH352" s="345">
        <f t="shared" si="297"/>
        <v>0</v>
      </c>
      <c r="BI352" s="345" t="e">
        <f t="shared" si="310"/>
        <v>#DIV/0!</v>
      </c>
      <c r="BJ352" s="345">
        <f t="shared" si="298"/>
        <v>0</v>
      </c>
      <c r="BK352" s="345" t="e">
        <f t="shared" si="311"/>
        <v>#DIV/0!</v>
      </c>
      <c r="BL352" s="345">
        <f t="shared" si="299"/>
        <v>0</v>
      </c>
      <c r="BM352" s="345" t="e">
        <f t="shared" si="312"/>
        <v>#DIV/0!</v>
      </c>
      <c r="BN352" s="345">
        <f t="shared" si="300"/>
        <v>0</v>
      </c>
      <c r="BO352" s="467"/>
    </row>
    <row r="353" spans="1:67">
      <c r="A353" s="103"/>
      <c r="B353" s="412" t="s">
        <v>850</v>
      </c>
      <c r="C353" s="103" t="s">
        <v>57</v>
      </c>
      <c r="D353" s="379"/>
      <c r="E353" s="467"/>
      <c r="F353" s="467"/>
      <c r="G353" s="379"/>
      <c r="H353" s="379"/>
      <c r="I353" s="379"/>
      <c r="J353" s="379"/>
      <c r="K353" s="379"/>
      <c r="L353" s="379"/>
      <c r="M353" s="379"/>
      <c r="N353" s="379"/>
      <c r="O353" s="379"/>
      <c r="P353" s="379"/>
      <c r="Q353" s="176">
        <v>13.89</v>
      </c>
      <c r="R353" s="171"/>
      <c r="S353" s="345">
        <f t="shared" si="291"/>
        <v>0</v>
      </c>
      <c r="T353" s="171"/>
      <c r="U353" s="345">
        <f t="shared" si="282"/>
        <v>0</v>
      </c>
      <c r="V353" s="171"/>
      <c r="W353" s="345">
        <f t="shared" si="283"/>
        <v>0</v>
      </c>
      <c r="X353" s="171"/>
      <c r="Y353" s="345">
        <f t="shared" si="284"/>
        <v>0</v>
      </c>
      <c r="Z353" s="171"/>
      <c r="AA353" s="345">
        <f t="shared" si="285"/>
        <v>0</v>
      </c>
      <c r="AB353" s="171"/>
      <c r="AC353" s="345">
        <f t="shared" si="286"/>
        <v>0</v>
      </c>
      <c r="AD353" s="171"/>
      <c r="AE353" s="345">
        <f t="shared" si="287"/>
        <v>0</v>
      </c>
      <c r="AF353" s="171"/>
      <c r="AG353" s="345">
        <f t="shared" si="287"/>
        <v>0</v>
      </c>
      <c r="AH353" s="171"/>
      <c r="AI353" s="345">
        <f t="shared" si="287"/>
        <v>0</v>
      </c>
      <c r="AJ353" s="171"/>
      <c r="AK353" s="345">
        <f t="shared" si="287"/>
        <v>0</v>
      </c>
      <c r="AL353" s="171"/>
      <c r="AM353" s="345">
        <f t="shared" si="288"/>
        <v>0</v>
      </c>
      <c r="AN353" s="171"/>
      <c r="AO353" s="345">
        <f t="shared" si="289"/>
        <v>0</v>
      </c>
      <c r="AP353" s="173"/>
      <c r="AQ353" s="345" t="e">
        <f t="shared" si="301"/>
        <v>#DIV/0!</v>
      </c>
      <c r="AR353" s="345">
        <f t="shared" si="292"/>
        <v>0</v>
      </c>
      <c r="AS353" s="345" t="e">
        <f t="shared" si="302"/>
        <v>#DIV/0!</v>
      </c>
      <c r="AT353" s="345">
        <f t="shared" si="292"/>
        <v>0</v>
      </c>
      <c r="AU353" s="345" t="e">
        <f t="shared" si="303"/>
        <v>#DIV/0!</v>
      </c>
      <c r="AV353" s="345">
        <f t="shared" si="292"/>
        <v>0</v>
      </c>
      <c r="AW353" s="345" t="e">
        <f t="shared" si="304"/>
        <v>#DIV/0!</v>
      </c>
      <c r="AX353" s="345">
        <f t="shared" si="292"/>
        <v>0</v>
      </c>
      <c r="AY353" s="345" t="e">
        <f t="shared" si="305"/>
        <v>#DIV/0!</v>
      </c>
      <c r="AZ353" s="345">
        <f t="shared" si="293"/>
        <v>0</v>
      </c>
      <c r="BA353" s="345" t="e">
        <f t="shared" si="306"/>
        <v>#DIV/0!</v>
      </c>
      <c r="BB353" s="345">
        <f t="shared" si="294"/>
        <v>0</v>
      </c>
      <c r="BC353" s="345" t="e">
        <f t="shared" si="307"/>
        <v>#DIV/0!</v>
      </c>
      <c r="BD353" s="345">
        <f t="shared" si="295"/>
        <v>0</v>
      </c>
      <c r="BE353" s="345" t="e">
        <f t="shared" si="308"/>
        <v>#DIV/0!</v>
      </c>
      <c r="BF353" s="345">
        <f t="shared" si="296"/>
        <v>0</v>
      </c>
      <c r="BG353" s="345" t="e">
        <f t="shared" si="309"/>
        <v>#DIV/0!</v>
      </c>
      <c r="BH353" s="345">
        <f t="shared" si="297"/>
        <v>0</v>
      </c>
      <c r="BI353" s="345" t="e">
        <f t="shared" si="310"/>
        <v>#DIV/0!</v>
      </c>
      <c r="BJ353" s="345">
        <f t="shared" si="298"/>
        <v>0</v>
      </c>
      <c r="BK353" s="345" t="e">
        <f t="shared" si="311"/>
        <v>#DIV/0!</v>
      </c>
      <c r="BL353" s="345">
        <f t="shared" si="299"/>
        <v>0</v>
      </c>
      <c r="BM353" s="345" t="e">
        <f t="shared" si="312"/>
        <v>#DIV/0!</v>
      </c>
      <c r="BN353" s="345">
        <f t="shared" si="300"/>
        <v>0</v>
      </c>
      <c r="BO353" s="467"/>
    </row>
    <row r="354" spans="1:67">
      <c r="A354" s="103"/>
      <c r="B354" s="414" t="s">
        <v>723</v>
      </c>
      <c r="C354" s="103" t="s">
        <v>24</v>
      </c>
      <c r="D354" s="508"/>
      <c r="E354" s="468"/>
      <c r="F354" s="468"/>
      <c r="G354" s="508"/>
      <c r="H354" s="508"/>
      <c r="I354" s="508"/>
      <c r="J354" s="508"/>
      <c r="K354" s="508"/>
      <c r="L354" s="508"/>
      <c r="M354" s="508"/>
      <c r="N354" s="508"/>
      <c r="O354" s="508"/>
      <c r="P354" s="508"/>
      <c r="Q354" s="171"/>
      <c r="R354" s="171"/>
      <c r="S354" s="345">
        <f t="shared" si="291"/>
        <v>0</v>
      </c>
      <c r="T354" s="171"/>
      <c r="U354" s="345">
        <f t="shared" si="282"/>
        <v>0</v>
      </c>
      <c r="V354" s="171"/>
      <c r="W354" s="345">
        <f t="shared" si="283"/>
        <v>0</v>
      </c>
      <c r="X354" s="171"/>
      <c r="Y354" s="345">
        <f t="shared" si="284"/>
        <v>0</v>
      </c>
      <c r="Z354" s="171"/>
      <c r="AA354" s="345">
        <f t="shared" si="285"/>
        <v>0</v>
      </c>
      <c r="AB354" s="171"/>
      <c r="AC354" s="345">
        <f t="shared" si="286"/>
        <v>0</v>
      </c>
      <c r="AD354" s="171"/>
      <c r="AE354" s="345">
        <f t="shared" si="287"/>
        <v>0</v>
      </c>
      <c r="AF354" s="171"/>
      <c r="AG354" s="345">
        <f t="shared" si="287"/>
        <v>0</v>
      </c>
      <c r="AH354" s="171"/>
      <c r="AI354" s="345">
        <f t="shared" si="287"/>
        <v>0</v>
      </c>
      <c r="AJ354" s="171"/>
      <c r="AK354" s="345">
        <f t="shared" si="287"/>
        <v>0</v>
      </c>
      <c r="AL354" s="171"/>
      <c r="AM354" s="345">
        <f t="shared" si="288"/>
        <v>0</v>
      </c>
      <c r="AN354" s="171"/>
      <c r="AO354" s="345">
        <f t="shared" si="289"/>
        <v>0</v>
      </c>
      <c r="AP354" s="171"/>
      <c r="AQ354" s="345" t="e">
        <f t="shared" si="301"/>
        <v>#DIV/0!</v>
      </c>
      <c r="AR354" s="345" t="e">
        <f t="shared" si="292"/>
        <v>#DIV/0!</v>
      </c>
      <c r="AS354" s="345" t="e">
        <f t="shared" si="302"/>
        <v>#DIV/0!</v>
      </c>
      <c r="AT354" s="345" t="e">
        <f t="shared" si="292"/>
        <v>#DIV/0!</v>
      </c>
      <c r="AU354" s="345" t="e">
        <f t="shared" si="303"/>
        <v>#DIV/0!</v>
      </c>
      <c r="AV354" s="345" t="e">
        <f t="shared" si="292"/>
        <v>#DIV/0!</v>
      </c>
      <c r="AW354" s="345" t="e">
        <f t="shared" si="304"/>
        <v>#DIV/0!</v>
      </c>
      <c r="AX354" s="345" t="e">
        <f t="shared" si="292"/>
        <v>#DIV/0!</v>
      </c>
      <c r="AY354" s="345" t="e">
        <f t="shared" si="305"/>
        <v>#DIV/0!</v>
      </c>
      <c r="AZ354" s="345" t="e">
        <f t="shared" si="293"/>
        <v>#DIV/0!</v>
      </c>
      <c r="BA354" s="345" t="e">
        <f t="shared" si="306"/>
        <v>#DIV/0!</v>
      </c>
      <c r="BB354" s="345" t="e">
        <f t="shared" si="294"/>
        <v>#DIV/0!</v>
      </c>
      <c r="BC354" s="345" t="e">
        <f t="shared" si="307"/>
        <v>#DIV/0!</v>
      </c>
      <c r="BD354" s="345" t="e">
        <f t="shared" si="295"/>
        <v>#DIV/0!</v>
      </c>
      <c r="BE354" s="345" t="e">
        <f t="shared" si="308"/>
        <v>#DIV/0!</v>
      </c>
      <c r="BF354" s="345" t="e">
        <f t="shared" si="296"/>
        <v>#DIV/0!</v>
      </c>
      <c r="BG354" s="345" t="e">
        <f t="shared" si="309"/>
        <v>#DIV/0!</v>
      </c>
      <c r="BH354" s="345" t="e">
        <f t="shared" si="297"/>
        <v>#DIV/0!</v>
      </c>
      <c r="BI354" s="345" t="e">
        <f t="shared" si="310"/>
        <v>#DIV/0!</v>
      </c>
      <c r="BJ354" s="345" t="e">
        <f t="shared" si="298"/>
        <v>#DIV/0!</v>
      </c>
      <c r="BK354" s="345" t="e">
        <f t="shared" si="311"/>
        <v>#DIV/0!</v>
      </c>
      <c r="BL354" s="345" t="e">
        <f t="shared" si="299"/>
        <v>#DIV/0!</v>
      </c>
      <c r="BM354" s="345" t="e">
        <f t="shared" si="312"/>
        <v>#DIV/0!</v>
      </c>
      <c r="BN354" s="345" t="e">
        <f t="shared" si="300"/>
        <v>#DIV/0!</v>
      </c>
      <c r="BO354" s="467"/>
    </row>
    <row r="355" spans="1:67">
      <c r="A355" s="105">
        <v>2</v>
      </c>
      <c r="B355" s="109" t="s">
        <v>392</v>
      </c>
      <c r="C355" s="103"/>
      <c r="D355" s="515"/>
      <c r="E355" s="578"/>
      <c r="F355" s="578"/>
      <c r="G355" s="515"/>
      <c r="H355" s="515"/>
      <c r="I355" s="515"/>
      <c r="J355" s="515"/>
      <c r="K355" s="515"/>
      <c r="L355" s="515"/>
      <c r="M355" s="515"/>
      <c r="N355" s="515"/>
      <c r="O355" s="515"/>
      <c r="P355" s="515"/>
      <c r="Q355" s="294"/>
      <c r="R355" s="171"/>
      <c r="S355" s="345" t="str">
        <f t="shared" si="291"/>
        <v xml:space="preserve"> </v>
      </c>
      <c r="T355" s="171"/>
      <c r="U355" s="345" t="str">
        <f t="shared" si="282"/>
        <v xml:space="preserve"> </v>
      </c>
      <c r="V355" s="171"/>
      <c r="W355" s="345" t="str">
        <f t="shared" si="283"/>
        <v xml:space="preserve"> </v>
      </c>
      <c r="X355" s="171"/>
      <c r="Y355" s="345" t="str">
        <f t="shared" si="284"/>
        <v xml:space="preserve"> </v>
      </c>
      <c r="Z355" s="171"/>
      <c r="AA355" s="345" t="str">
        <f t="shared" si="285"/>
        <v xml:space="preserve"> </v>
      </c>
      <c r="AB355" s="171"/>
      <c r="AC355" s="345" t="str">
        <f t="shared" si="286"/>
        <v xml:space="preserve"> </v>
      </c>
      <c r="AD355" s="171"/>
      <c r="AE355" s="345" t="str">
        <f t="shared" si="287"/>
        <v xml:space="preserve"> </v>
      </c>
      <c r="AF355" s="171"/>
      <c r="AG355" s="345" t="str">
        <f t="shared" si="287"/>
        <v xml:space="preserve"> </v>
      </c>
      <c r="AH355" s="171"/>
      <c r="AI355" s="345" t="str">
        <f t="shared" si="287"/>
        <v xml:space="preserve"> </v>
      </c>
      <c r="AJ355" s="171"/>
      <c r="AK355" s="345" t="str">
        <f t="shared" si="287"/>
        <v xml:space="preserve"> </v>
      </c>
      <c r="AL355" s="171"/>
      <c r="AM355" s="345" t="str">
        <f t="shared" si="288"/>
        <v xml:space="preserve"> </v>
      </c>
      <c r="AN355" s="171"/>
      <c r="AO355" s="345" t="str">
        <f t="shared" si="289"/>
        <v xml:space="preserve"> </v>
      </c>
      <c r="AP355" s="294"/>
      <c r="AQ355" s="345" t="str">
        <f t="shared" si="301"/>
        <v xml:space="preserve"> </v>
      </c>
      <c r="AR355" s="345" t="str">
        <f t="shared" si="292"/>
        <v xml:space="preserve"> </v>
      </c>
      <c r="AS355" s="345" t="str">
        <f t="shared" si="302"/>
        <v xml:space="preserve"> </v>
      </c>
      <c r="AT355" s="345" t="str">
        <f t="shared" si="292"/>
        <v xml:space="preserve"> </v>
      </c>
      <c r="AU355" s="345" t="str">
        <f t="shared" si="303"/>
        <v xml:space="preserve"> </v>
      </c>
      <c r="AV355" s="345" t="str">
        <f t="shared" si="292"/>
        <v xml:space="preserve"> </v>
      </c>
      <c r="AW355" s="345" t="str">
        <f t="shared" si="304"/>
        <v xml:space="preserve"> </v>
      </c>
      <c r="AX355" s="345" t="str">
        <f t="shared" si="292"/>
        <v xml:space="preserve"> </v>
      </c>
      <c r="AY355" s="345" t="str">
        <f t="shared" si="305"/>
        <v xml:space="preserve"> </v>
      </c>
      <c r="AZ355" s="345" t="str">
        <f t="shared" si="293"/>
        <v xml:space="preserve"> </v>
      </c>
      <c r="BA355" s="345" t="str">
        <f t="shared" si="306"/>
        <v xml:space="preserve"> </v>
      </c>
      <c r="BB355" s="345" t="str">
        <f t="shared" si="294"/>
        <v xml:space="preserve"> </v>
      </c>
      <c r="BC355" s="345" t="str">
        <f t="shared" si="307"/>
        <v xml:space="preserve"> </v>
      </c>
      <c r="BD355" s="345" t="str">
        <f t="shared" si="295"/>
        <v xml:space="preserve"> </v>
      </c>
      <c r="BE355" s="345" t="str">
        <f t="shared" si="308"/>
        <v xml:space="preserve"> </v>
      </c>
      <c r="BF355" s="345" t="str">
        <f t="shared" si="296"/>
        <v xml:space="preserve"> </v>
      </c>
      <c r="BG355" s="345" t="str">
        <f t="shared" si="309"/>
        <v xml:space="preserve"> </v>
      </c>
      <c r="BH355" s="345" t="str">
        <f t="shared" si="297"/>
        <v xml:space="preserve"> </v>
      </c>
      <c r="BI355" s="345" t="str">
        <f t="shared" si="310"/>
        <v xml:space="preserve"> </v>
      </c>
      <c r="BJ355" s="345" t="str">
        <f t="shared" si="298"/>
        <v xml:space="preserve"> </v>
      </c>
      <c r="BK355" s="345" t="str">
        <f t="shared" si="311"/>
        <v xml:space="preserve"> </v>
      </c>
      <c r="BL355" s="345" t="str">
        <f t="shared" si="299"/>
        <v xml:space="preserve"> </v>
      </c>
      <c r="BM355" s="345" t="str">
        <f t="shared" si="312"/>
        <v xml:space="preserve"> </v>
      </c>
      <c r="BN355" s="345" t="str">
        <f t="shared" si="300"/>
        <v xml:space="preserve"> </v>
      </c>
      <c r="BO355" s="467"/>
    </row>
    <row r="356" spans="1:67">
      <c r="A356" s="103"/>
      <c r="B356" s="414" t="s">
        <v>725</v>
      </c>
      <c r="C356" s="103" t="s">
        <v>24</v>
      </c>
      <c r="D356" s="515"/>
      <c r="E356" s="578"/>
      <c r="F356" s="578"/>
      <c r="G356" s="515"/>
      <c r="H356" s="515"/>
      <c r="I356" s="515"/>
      <c r="J356" s="515"/>
      <c r="K356" s="515"/>
      <c r="L356" s="515"/>
      <c r="M356" s="515"/>
      <c r="N356" s="515"/>
      <c r="O356" s="515"/>
      <c r="P356" s="515"/>
      <c r="Q356" s="165">
        <v>71</v>
      </c>
      <c r="R356" s="165">
        <v>71</v>
      </c>
      <c r="S356" s="339">
        <v>71</v>
      </c>
      <c r="T356" s="165"/>
      <c r="U356" s="339">
        <f t="shared" si="282"/>
        <v>71</v>
      </c>
      <c r="V356" s="171">
        <f>70.1-71</f>
        <v>-0.90000000000000568</v>
      </c>
      <c r="W356" s="345">
        <f t="shared" si="283"/>
        <v>70.099999999999994</v>
      </c>
      <c r="X356" s="171"/>
      <c r="Y356" s="345">
        <f t="shared" si="284"/>
        <v>70.099999999999994</v>
      </c>
      <c r="Z356" s="171"/>
      <c r="AA356" s="345">
        <f t="shared" si="285"/>
        <v>70.099999999999994</v>
      </c>
      <c r="AB356" s="171"/>
      <c r="AC356" s="345">
        <f t="shared" si="286"/>
        <v>70.099999999999994</v>
      </c>
      <c r="AD356" s="171"/>
      <c r="AE356" s="345">
        <f t="shared" si="287"/>
        <v>70.099999999999994</v>
      </c>
      <c r="AF356" s="171"/>
      <c r="AG356" s="345">
        <f t="shared" si="287"/>
        <v>70.099999999999994</v>
      </c>
      <c r="AH356" s="171"/>
      <c r="AI356" s="345">
        <f t="shared" si="287"/>
        <v>70.099999999999994</v>
      </c>
      <c r="AJ356" s="171"/>
      <c r="AK356" s="345">
        <f t="shared" si="287"/>
        <v>70.099999999999994</v>
      </c>
      <c r="AL356" s="171"/>
      <c r="AM356" s="345">
        <f t="shared" si="288"/>
        <v>70.099999999999994</v>
      </c>
      <c r="AN356" s="171"/>
      <c r="AO356" s="345">
        <f t="shared" si="289"/>
        <v>70.099999999999994</v>
      </c>
      <c r="AP356" s="173">
        <v>70.7</v>
      </c>
      <c r="AQ356" s="345" t="e">
        <f t="shared" si="301"/>
        <v>#DIV/0!</v>
      </c>
      <c r="AR356" s="345">
        <f t="shared" si="292"/>
        <v>1</v>
      </c>
      <c r="AS356" s="345" t="e">
        <f t="shared" si="302"/>
        <v>#DIV/0!</v>
      </c>
      <c r="AT356" s="345">
        <f t="shared" si="292"/>
        <v>0</v>
      </c>
      <c r="AU356" s="345" t="e">
        <f t="shared" si="303"/>
        <v>#DIV/0!</v>
      </c>
      <c r="AV356" s="345">
        <f t="shared" si="292"/>
        <v>-1.2676056338028249E-2</v>
      </c>
      <c r="AW356" s="345" t="e">
        <f t="shared" si="304"/>
        <v>#DIV/0!</v>
      </c>
      <c r="AX356" s="345">
        <f t="shared" si="292"/>
        <v>0</v>
      </c>
      <c r="AY356" s="345" t="e">
        <f t="shared" si="305"/>
        <v>#DIV/0!</v>
      </c>
      <c r="AZ356" s="345">
        <f t="shared" si="293"/>
        <v>0</v>
      </c>
      <c r="BA356" s="345" t="e">
        <f t="shared" si="306"/>
        <v>#DIV/0!</v>
      </c>
      <c r="BB356" s="345">
        <f t="shared" si="294"/>
        <v>0</v>
      </c>
      <c r="BC356" s="345" t="e">
        <f t="shared" si="307"/>
        <v>#DIV/0!</v>
      </c>
      <c r="BD356" s="345">
        <f t="shared" si="295"/>
        <v>0</v>
      </c>
      <c r="BE356" s="345" t="e">
        <f t="shared" si="308"/>
        <v>#DIV/0!</v>
      </c>
      <c r="BF356" s="345">
        <f t="shared" si="296"/>
        <v>0</v>
      </c>
      <c r="BG356" s="345" t="e">
        <f t="shared" si="309"/>
        <v>#DIV/0!</v>
      </c>
      <c r="BH356" s="345">
        <f t="shared" si="297"/>
        <v>0</v>
      </c>
      <c r="BI356" s="345" t="e">
        <f t="shared" si="310"/>
        <v>#DIV/0!</v>
      </c>
      <c r="BJ356" s="345">
        <f t="shared" si="298"/>
        <v>0</v>
      </c>
      <c r="BK356" s="345" t="e">
        <f t="shared" si="311"/>
        <v>#DIV/0!</v>
      </c>
      <c r="BL356" s="345">
        <f t="shared" si="299"/>
        <v>0</v>
      </c>
      <c r="BM356" s="345" t="e">
        <f t="shared" si="312"/>
        <v>#DIV/0!</v>
      </c>
      <c r="BN356" s="345">
        <f t="shared" si="300"/>
        <v>0</v>
      </c>
      <c r="BO356" s="467"/>
    </row>
    <row r="357" spans="1:67" ht="37.5">
      <c r="A357" s="103"/>
      <c r="B357" s="414" t="s">
        <v>726</v>
      </c>
      <c r="C357" s="103" t="s">
        <v>24</v>
      </c>
      <c r="D357" s="379"/>
      <c r="E357" s="467"/>
      <c r="F357" s="467"/>
      <c r="G357" s="379"/>
      <c r="H357" s="379"/>
      <c r="I357" s="379"/>
      <c r="J357" s="379"/>
      <c r="K357" s="379"/>
      <c r="L357" s="379"/>
      <c r="M357" s="379"/>
      <c r="N357" s="379"/>
      <c r="O357" s="379"/>
      <c r="P357" s="379"/>
      <c r="Q357" s="173">
        <v>12.5</v>
      </c>
      <c r="R357" s="173"/>
      <c r="S357" s="480"/>
      <c r="T357" s="173">
        <v>9.5</v>
      </c>
      <c r="U357" s="480">
        <f t="shared" si="282"/>
        <v>9.5</v>
      </c>
      <c r="V357" s="171"/>
      <c r="W357" s="345">
        <f t="shared" si="283"/>
        <v>9.5</v>
      </c>
      <c r="X357" s="171"/>
      <c r="Y357" s="345">
        <f t="shared" si="284"/>
        <v>9.5</v>
      </c>
      <c r="Z357" s="171"/>
      <c r="AA357" s="345">
        <f t="shared" si="285"/>
        <v>9.5</v>
      </c>
      <c r="AB357" s="171"/>
      <c r="AC357" s="345">
        <f t="shared" si="286"/>
        <v>9.5</v>
      </c>
      <c r="AD357" s="171"/>
      <c r="AE357" s="345">
        <f t="shared" si="287"/>
        <v>9.5</v>
      </c>
      <c r="AF357" s="171"/>
      <c r="AG357" s="345">
        <f t="shared" si="287"/>
        <v>9.5</v>
      </c>
      <c r="AH357" s="171"/>
      <c r="AI357" s="345">
        <f t="shared" si="287"/>
        <v>9.5</v>
      </c>
      <c r="AJ357" s="171"/>
      <c r="AK357" s="345">
        <f t="shared" si="287"/>
        <v>9.5</v>
      </c>
      <c r="AL357" s="171"/>
      <c r="AM357" s="345">
        <f t="shared" si="288"/>
        <v>9.5</v>
      </c>
      <c r="AN357" s="171"/>
      <c r="AO357" s="345">
        <f t="shared" si="289"/>
        <v>9.5</v>
      </c>
      <c r="AP357" s="173">
        <v>11.5</v>
      </c>
      <c r="AQ357" s="345" t="e">
        <f t="shared" si="301"/>
        <v>#DIV/0!</v>
      </c>
      <c r="AR357" s="345">
        <f t="shared" si="292"/>
        <v>0</v>
      </c>
      <c r="AS357" s="345" t="e">
        <f t="shared" si="302"/>
        <v>#DIV/0!</v>
      </c>
      <c r="AT357" s="345">
        <f t="shared" si="292"/>
        <v>0.76</v>
      </c>
      <c r="AU357" s="345" t="e">
        <f t="shared" si="303"/>
        <v>#DIV/0!</v>
      </c>
      <c r="AV357" s="345">
        <f t="shared" si="292"/>
        <v>0</v>
      </c>
      <c r="AW357" s="345" t="e">
        <f t="shared" si="304"/>
        <v>#DIV/0!</v>
      </c>
      <c r="AX357" s="345">
        <f t="shared" si="292"/>
        <v>0</v>
      </c>
      <c r="AY357" s="345" t="e">
        <f t="shared" si="305"/>
        <v>#DIV/0!</v>
      </c>
      <c r="AZ357" s="345">
        <f t="shared" si="293"/>
        <v>0</v>
      </c>
      <c r="BA357" s="345" t="e">
        <f t="shared" si="306"/>
        <v>#DIV/0!</v>
      </c>
      <c r="BB357" s="345">
        <f t="shared" si="294"/>
        <v>0</v>
      </c>
      <c r="BC357" s="345" t="e">
        <f t="shared" si="307"/>
        <v>#DIV/0!</v>
      </c>
      <c r="BD357" s="345">
        <f t="shared" si="295"/>
        <v>0</v>
      </c>
      <c r="BE357" s="345" t="e">
        <f t="shared" si="308"/>
        <v>#DIV/0!</v>
      </c>
      <c r="BF357" s="345">
        <f t="shared" si="296"/>
        <v>0</v>
      </c>
      <c r="BG357" s="345" t="e">
        <f t="shared" si="309"/>
        <v>#DIV/0!</v>
      </c>
      <c r="BH357" s="345">
        <f t="shared" si="297"/>
        <v>0</v>
      </c>
      <c r="BI357" s="345" t="e">
        <f t="shared" si="310"/>
        <v>#DIV/0!</v>
      </c>
      <c r="BJ357" s="345">
        <f t="shared" si="298"/>
        <v>0</v>
      </c>
      <c r="BK357" s="345" t="e">
        <f t="shared" si="311"/>
        <v>#DIV/0!</v>
      </c>
      <c r="BL357" s="345">
        <f t="shared" si="299"/>
        <v>0</v>
      </c>
      <c r="BM357" s="345" t="e">
        <f t="shared" si="312"/>
        <v>#DIV/0!</v>
      </c>
      <c r="BN357" s="345">
        <f t="shared" si="300"/>
        <v>0</v>
      </c>
      <c r="BO357" s="467"/>
    </row>
    <row r="358" spans="1:67">
      <c r="A358" s="103"/>
      <c r="B358" s="414" t="s">
        <v>727</v>
      </c>
      <c r="C358" s="103" t="s">
        <v>397</v>
      </c>
      <c r="D358" s="379"/>
      <c r="E358" s="467"/>
      <c r="F358" s="467"/>
      <c r="G358" s="379"/>
      <c r="H358" s="379"/>
      <c r="I358" s="379"/>
      <c r="J358" s="379"/>
      <c r="K358" s="379"/>
      <c r="L358" s="379"/>
      <c r="M358" s="379"/>
      <c r="N358" s="379"/>
      <c r="O358" s="379"/>
      <c r="P358" s="379"/>
      <c r="Q358" s="173">
        <v>185</v>
      </c>
      <c r="R358" s="165">
        <v>185</v>
      </c>
      <c r="S358" s="339">
        <v>185</v>
      </c>
      <c r="T358" s="165"/>
      <c r="U358" s="339">
        <f t="shared" si="282"/>
        <v>185</v>
      </c>
      <c r="V358" s="171"/>
      <c r="W358" s="345">
        <f t="shared" si="283"/>
        <v>185</v>
      </c>
      <c r="X358" s="171"/>
      <c r="Y358" s="345">
        <f t="shared" si="284"/>
        <v>185</v>
      </c>
      <c r="Z358" s="171"/>
      <c r="AA358" s="345">
        <f t="shared" si="285"/>
        <v>185</v>
      </c>
      <c r="AB358" s="171"/>
      <c r="AC358" s="345">
        <f t="shared" si="286"/>
        <v>185</v>
      </c>
      <c r="AD358" s="171"/>
      <c r="AE358" s="345">
        <f t="shared" si="287"/>
        <v>185</v>
      </c>
      <c r="AF358" s="171"/>
      <c r="AG358" s="345">
        <f t="shared" si="287"/>
        <v>185</v>
      </c>
      <c r="AH358" s="171"/>
      <c r="AI358" s="345">
        <f t="shared" si="287"/>
        <v>185</v>
      </c>
      <c r="AJ358" s="171"/>
      <c r="AK358" s="345">
        <f t="shared" si="287"/>
        <v>185</v>
      </c>
      <c r="AL358" s="171"/>
      <c r="AM358" s="345">
        <f t="shared" si="288"/>
        <v>185</v>
      </c>
      <c r="AN358" s="171"/>
      <c r="AO358" s="345">
        <f t="shared" si="289"/>
        <v>185</v>
      </c>
      <c r="AP358" s="173">
        <f>+W358</f>
        <v>185</v>
      </c>
      <c r="AQ358" s="345" t="e">
        <f t="shared" si="301"/>
        <v>#DIV/0!</v>
      </c>
      <c r="AR358" s="345">
        <f t="shared" si="292"/>
        <v>1</v>
      </c>
      <c r="AS358" s="345" t="e">
        <f t="shared" si="302"/>
        <v>#DIV/0!</v>
      </c>
      <c r="AT358" s="345">
        <f t="shared" si="292"/>
        <v>0</v>
      </c>
      <c r="AU358" s="345" t="e">
        <f t="shared" si="303"/>
        <v>#DIV/0!</v>
      </c>
      <c r="AV358" s="345">
        <f t="shared" si="292"/>
        <v>0</v>
      </c>
      <c r="AW358" s="345" t="e">
        <f t="shared" si="304"/>
        <v>#DIV/0!</v>
      </c>
      <c r="AX358" s="345">
        <f t="shared" si="292"/>
        <v>0</v>
      </c>
      <c r="AY358" s="345" t="e">
        <f t="shared" si="305"/>
        <v>#DIV/0!</v>
      </c>
      <c r="AZ358" s="345">
        <f t="shared" si="293"/>
        <v>0</v>
      </c>
      <c r="BA358" s="345" t="e">
        <f t="shared" si="306"/>
        <v>#DIV/0!</v>
      </c>
      <c r="BB358" s="345">
        <f t="shared" si="294"/>
        <v>0</v>
      </c>
      <c r="BC358" s="345" t="e">
        <f t="shared" si="307"/>
        <v>#DIV/0!</v>
      </c>
      <c r="BD358" s="345">
        <f t="shared" si="295"/>
        <v>0</v>
      </c>
      <c r="BE358" s="345" t="e">
        <f t="shared" si="308"/>
        <v>#DIV/0!</v>
      </c>
      <c r="BF358" s="345">
        <f t="shared" si="296"/>
        <v>0</v>
      </c>
      <c r="BG358" s="345" t="e">
        <f t="shared" si="309"/>
        <v>#DIV/0!</v>
      </c>
      <c r="BH358" s="345">
        <f t="shared" si="297"/>
        <v>0</v>
      </c>
      <c r="BI358" s="345" t="e">
        <f t="shared" si="310"/>
        <v>#DIV/0!</v>
      </c>
      <c r="BJ358" s="345">
        <f t="shared" si="298"/>
        <v>0</v>
      </c>
      <c r="BK358" s="345" t="e">
        <f t="shared" si="311"/>
        <v>#DIV/0!</v>
      </c>
      <c r="BL358" s="345">
        <f t="shared" si="299"/>
        <v>0</v>
      </c>
      <c r="BM358" s="345" t="e">
        <f t="shared" si="312"/>
        <v>#DIV/0!</v>
      </c>
      <c r="BN358" s="345">
        <f t="shared" si="300"/>
        <v>0</v>
      </c>
      <c r="BO358" s="467"/>
    </row>
    <row r="359" spans="1:67">
      <c r="A359" s="103"/>
      <c r="B359" s="575" t="s">
        <v>45</v>
      </c>
      <c r="C359" s="103"/>
      <c r="D359" s="379"/>
      <c r="E359" s="467"/>
      <c r="F359" s="467"/>
      <c r="G359" s="379"/>
      <c r="H359" s="379"/>
      <c r="I359" s="379"/>
      <c r="J359" s="379"/>
      <c r="K359" s="379"/>
      <c r="L359" s="379"/>
      <c r="M359" s="379"/>
      <c r="N359" s="379"/>
      <c r="O359" s="379"/>
      <c r="P359" s="379"/>
      <c r="Q359" s="165">
        <v>0</v>
      </c>
      <c r="R359" s="171"/>
      <c r="S359" s="345" t="str">
        <f t="shared" si="291"/>
        <v xml:space="preserve"> </v>
      </c>
      <c r="T359" s="171"/>
      <c r="U359" s="345" t="str">
        <f t="shared" si="282"/>
        <v xml:space="preserve"> </v>
      </c>
      <c r="V359" s="171"/>
      <c r="W359" s="345" t="str">
        <f t="shared" si="283"/>
        <v xml:space="preserve"> </v>
      </c>
      <c r="X359" s="171"/>
      <c r="Y359" s="345" t="str">
        <f t="shared" si="284"/>
        <v xml:space="preserve"> </v>
      </c>
      <c r="Z359" s="171"/>
      <c r="AA359" s="345" t="str">
        <f t="shared" si="285"/>
        <v xml:space="preserve"> </v>
      </c>
      <c r="AB359" s="171"/>
      <c r="AC359" s="345" t="str">
        <f t="shared" si="286"/>
        <v xml:space="preserve"> </v>
      </c>
      <c r="AD359" s="171"/>
      <c r="AE359" s="345" t="str">
        <f t="shared" si="287"/>
        <v xml:space="preserve"> </v>
      </c>
      <c r="AF359" s="171"/>
      <c r="AG359" s="345" t="str">
        <f t="shared" si="287"/>
        <v xml:space="preserve"> </v>
      </c>
      <c r="AH359" s="171"/>
      <c r="AI359" s="345" t="str">
        <f t="shared" si="287"/>
        <v xml:space="preserve"> </v>
      </c>
      <c r="AJ359" s="171"/>
      <c r="AK359" s="345" t="str">
        <f t="shared" si="287"/>
        <v xml:space="preserve"> </v>
      </c>
      <c r="AL359" s="171"/>
      <c r="AM359" s="345" t="str">
        <f t="shared" si="288"/>
        <v xml:space="preserve"> </v>
      </c>
      <c r="AN359" s="171"/>
      <c r="AO359" s="345" t="str">
        <f t="shared" si="289"/>
        <v xml:space="preserve"> </v>
      </c>
      <c r="AP359" s="165" t="str">
        <f>+W359</f>
        <v xml:space="preserve"> </v>
      </c>
      <c r="AQ359" s="345" t="str">
        <f t="shared" si="301"/>
        <v xml:space="preserve"> </v>
      </c>
      <c r="AR359" s="345" t="str">
        <f t="shared" si="292"/>
        <v xml:space="preserve"> </v>
      </c>
      <c r="AS359" s="345" t="str">
        <f t="shared" si="302"/>
        <v xml:space="preserve"> </v>
      </c>
      <c r="AT359" s="345" t="str">
        <f t="shared" si="292"/>
        <v xml:space="preserve"> </v>
      </c>
      <c r="AU359" s="345" t="str">
        <f t="shared" si="303"/>
        <v xml:space="preserve"> </v>
      </c>
      <c r="AV359" s="345" t="str">
        <f t="shared" si="292"/>
        <v xml:space="preserve"> </v>
      </c>
      <c r="AW359" s="345" t="str">
        <f t="shared" si="304"/>
        <v xml:space="preserve"> </v>
      </c>
      <c r="AX359" s="345" t="str">
        <f t="shared" si="292"/>
        <v xml:space="preserve"> </v>
      </c>
      <c r="AY359" s="345" t="str">
        <f t="shared" si="305"/>
        <v xml:space="preserve"> </v>
      </c>
      <c r="AZ359" s="345" t="str">
        <f t="shared" si="293"/>
        <v xml:space="preserve"> </v>
      </c>
      <c r="BA359" s="345" t="str">
        <f t="shared" si="306"/>
        <v xml:space="preserve"> </v>
      </c>
      <c r="BB359" s="345" t="str">
        <f t="shared" si="294"/>
        <v xml:space="preserve"> </v>
      </c>
      <c r="BC359" s="345" t="str">
        <f t="shared" si="307"/>
        <v xml:space="preserve"> </v>
      </c>
      <c r="BD359" s="345" t="str">
        <f t="shared" si="295"/>
        <v xml:space="preserve"> </v>
      </c>
      <c r="BE359" s="345" t="str">
        <f t="shared" si="308"/>
        <v xml:space="preserve"> </v>
      </c>
      <c r="BF359" s="345" t="str">
        <f t="shared" si="296"/>
        <v xml:space="preserve"> </v>
      </c>
      <c r="BG359" s="345" t="str">
        <f t="shared" si="309"/>
        <v xml:space="preserve"> </v>
      </c>
      <c r="BH359" s="345" t="str">
        <f t="shared" si="297"/>
        <v xml:space="preserve"> </v>
      </c>
      <c r="BI359" s="345" t="str">
        <f t="shared" si="310"/>
        <v xml:space="preserve"> </v>
      </c>
      <c r="BJ359" s="345" t="str">
        <f t="shared" si="298"/>
        <v xml:space="preserve"> </v>
      </c>
      <c r="BK359" s="345" t="str">
        <f t="shared" si="311"/>
        <v xml:space="preserve"> </v>
      </c>
      <c r="BL359" s="345" t="str">
        <f t="shared" si="299"/>
        <v xml:space="preserve"> </v>
      </c>
      <c r="BM359" s="345" t="str">
        <f t="shared" si="312"/>
        <v xml:space="preserve"> </v>
      </c>
      <c r="BN359" s="345" t="str">
        <f t="shared" si="300"/>
        <v xml:space="preserve"> </v>
      </c>
      <c r="BO359" s="467"/>
    </row>
    <row r="360" spans="1:67" s="460" customFormat="1">
      <c r="A360" s="185"/>
      <c r="B360" s="413" t="s">
        <v>728</v>
      </c>
      <c r="C360" s="185" t="s">
        <v>397</v>
      </c>
      <c r="D360" s="506"/>
      <c r="E360" s="459"/>
      <c r="F360" s="459"/>
      <c r="G360" s="506"/>
      <c r="H360" s="506"/>
      <c r="I360" s="506"/>
      <c r="J360" s="506"/>
      <c r="K360" s="506"/>
      <c r="L360" s="506"/>
      <c r="M360" s="506"/>
      <c r="N360" s="506"/>
      <c r="O360" s="506"/>
      <c r="P360" s="506"/>
      <c r="Q360" s="281">
        <v>6</v>
      </c>
      <c r="R360" s="281">
        <v>6</v>
      </c>
      <c r="S360" s="583">
        <v>6</v>
      </c>
      <c r="T360" s="281"/>
      <c r="U360" s="583">
        <f t="shared" si="282"/>
        <v>6</v>
      </c>
      <c r="V360" s="524"/>
      <c r="W360" s="555">
        <f t="shared" si="283"/>
        <v>6</v>
      </c>
      <c r="X360" s="524"/>
      <c r="Y360" s="555">
        <f t="shared" si="284"/>
        <v>6</v>
      </c>
      <c r="Z360" s="524"/>
      <c r="AA360" s="555">
        <f t="shared" si="285"/>
        <v>6</v>
      </c>
      <c r="AB360" s="524"/>
      <c r="AC360" s="555">
        <f t="shared" si="286"/>
        <v>6</v>
      </c>
      <c r="AD360" s="524"/>
      <c r="AE360" s="555">
        <f t="shared" si="287"/>
        <v>6</v>
      </c>
      <c r="AF360" s="524"/>
      <c r="AG360" s="555">
        <f t="shared" si="287"/>
        <v>6</v>
      </c>
      <c r="AH360" s="524"/>
      <c r="AI360" s="555">
        <f t="shared" si="287"/>
        <v>6</v>
      </c>
      <c r="AJ360" s="524"/>
      <c r="AK360" s="555">
        <f t="shared" ref="AK360" si="313">IF(LEN($C360)=0," ",AI360+AJ360)</f>
        <v>6</v>
      </c>
      <c r="AL360" s="524"/>
      <c r="AM360" s="555">
        <f t="shared" si="288"/>
        <v>6</v>
      </c>
      <c r="AN360" s="524"/>
      <c r="AO360" s="555">
        <f t="shared" si="289"/>
        <v>6</v>
      </c>
      <c r="AP360" s="281">
        <f>+W360</f>
        <v>6</v>
      </c>
      <c r="AQ360" s="555" t="e">
        <f t="shared" si="301"/>
        <v>#DIV/0!</v>
      </c>
      <c r="AR360" s="555">
        <f t="shared" si="292"/>
        <v>1</v>
      </c>
      <c r="AS360" s="555" t="e">
        <f t="shared" si="302"/>
        <v>#DIV/0!</v>
      </c>
      <c r="AT360" s="555">
        <f t="shared" si="292"/>
        <v>0</v>
      </c>
      <c r="AU360" s="555" t="e">
        <f t="shared" si="303"/>
        <v>#DIV/0!</v>
      </c>
      <c r="AV360" s="555">
        <f t="shared" si="292"/>
        <v>0</v>
      </c>
      <c r="AW360" s="555" t="e">
        <f t="shared" si="304"/>
        <v>#DIV/0!</v>
      </c>
      <c r="AX360" s="555">
        <f t="shared" ref="AX360" si="314">IF(LEN($C360)=0," ",X360/$Q360)</f>
        <v>0</v>
      </c>
      <c r="AY360" s="555" t="e">
        <f t="shared" si="305"/>
        <v>#DIV/0!</v>
      </c>
      <c r="AZ360" s="555">
        <f t="shared" si="293"/>
        <v>0</v>
      </c>
      <c r="BA360" s="555" t="e">
        <f t="shared" si="306"/>
        <v>#DIV/0!</v>
      </c>
      <c r="BB360" s="555">
        <f t="shared" si="294"/>
        <v>0</v>
      </c>
      <c r="BC360" s="555" t="e">
        <f t="shared" si="307"/>
        <v>#DIV/0!</v>
      </c>
      <c r="BD360" s="555">
        <f t="shared" si="295"/>
        <v>0</v>
      </c>
      <c r="BE360" s="555" t="e">
        <f t="shared" si="308"/>
        <v>#DIV/0!</v>
      </c>
      <c r="BF360" s="555">
        <f t="shared" si="296"/>
        <v>0</v>
      </c>
      <c r="BG360" s="555" t="e">
        <f t="shared" si="309"/>
        <v>#DIV/0!</v>
      </c>
      <c r="BH360" s="555">
        <f t="shared" si="297"/>
        <v>0</v>
      </c>
      <c r="BI360" s="555" t="e">
        <f t="shared" si="310"/>
        <v>#DIV/0!</v>
      </c>
      <c r="BJ360" s="555">
        <f t="shared" si="298"/>
        <v>0</v>
      </c>
      <c r="BK360" s="555" t="e">
        <f t="shared" si="311"/>
        <v>#DIV/0!</v>
      </c>
      <c r="BL360" s="555">
        <f t="shared" si="299"/>
        <v>0</v>
      </c>
      <c r="BM360" s="555" t="e">
        <f t="shared" si="312"/>
        <v>#DIV/0!</v>
      </c>
      <c r="BN360" s="555">
        <f t="shared" si="300"/>
        <v>0</v>
      </c>
      <c r="BO360" s="459"/>
    </row>
    <row r="361" spans="1:67" s="460" customFormat="1">
      <c r="A361" s="185"/>
      <c r="B361" s="413" t="s">
        <v>729</v>
      </c>
      <c r="C361" s="185" t="s">
        <v>397</v>
      </c>
      <c r="D361" s="506"/>
      <c r="E361" s="459"/>
      <c r="F361" s="459"/>
      <c r="G361" s="506"/>
      <c r="H361" s="506"/>
      <c r="I361" s="506"/>
      <c r="J361" s="506"/>
      <c r="K361" s="506"/>
      <c r="L361" s="506"/>
      <c r="M361" s="506"/>
      <c r="N361" s="506"/>
      <c r="O361" s="506"/>
      <c r="P361" s="506"/>
      <c r="Q361" s="281">
        <v>12</v>
      </c>
      <c r="R361" s="281">
        <v>12</v>
      </c>
      <c r="S361" s="583">
        <v>12</v>
      </c>
      <c r="T361" s="281"/>
      <c r="U361" s="583">
        <f t="shared" ref="U361:U419" si="315">IF(LEN(C361)=0," ",S361+T361)</f>
        <v>12</v>
      </c>
      <c r="V361" s="524"/>
      <c r="W361" s="555">
        <f t="shared" ref="W361:W419" si="316">IF(LEN($C361)=0," ",U361+V361)</f>
        <v>12</v>
      </c>
      <c r="X361" s="524"/>
      <c r="Y361" s="555">
        <f t="shared" ref="Y361:Y419" si="317">IF(LEN($C361)=0," ",W361+X361)</f>
        <v>12</v>
      </c>
      <c r="Z361" s="524"/>
      <c r="AA361" s="555">
        <f t="shared" ref="AA361:AA419" si="318">IF(LEN($C361)=0," ",Y361+Z361)</f>
        <v>12</v>
      </c>
      <c r="AB361" s="524"/>
      <c r="AC361" s="555">
        <f t="shared" ref="AC361:AC419" si="319">IF(LEN($C361)=0," ",AA361+AB361)</f>
        <v>12</v>
      </c>
      <c r="AD361" s="524"/>
      <c r="AE361" s="555">
        <f t="shared" ref="AE361:AK419" si="320">IF(LEN($C361)=0," ",AC361+AD361)</f>
        <v>12</v>
      </c>
      <c r="AF361" s="524"/>
      <c r="AG361" s="555">
        <f t="shared" si="320"/>
        <v>12</v>
      </c>
      <c r="AH361" s="524"/>
      <c r="AI361" s="555">
        <f t="shared" si="320"/>
        <v>12</v>
      </c>
      <c r="AJ361" s="524"/>
      <c r="AK361" s="555">
        <f t="shared" si="320"/>
        <v>12</v>
      </c>
      <c r="AL361" s="524"/>
      <c r="AM361" s="555">
        <f t="shared" ref="AM361:AM419" si="321">IF(LEN($C361)=0," ",AK361+AL361)</f>
        <v>12</v>
      </c>
      <c r="AN361" s="524"/>
      <c r="AO361" s="555">
        <f t="shared" ref="AO361:AO419" si="322">IF(LEN($C361)=0," ",AM361+AN361)</f>
        <v>12</v>
      </c>
      <c r="AP361" s="281">
        <f>+W361</f>
        <v>12</v>
      </c>
      <c r="AQ361" s="555" t="e">
        <f t="shared" si="301"/>
        <v>#DIV/0!</v>
      </c>
      <c r="AR361" s="555">
        <f t="shared" ref="AR361:AX419" si="323">IF(LEN($C361)=0," ",R361/$Q361)</f>
        <v>1</v>
      </c>
      <c r="AS361" s="555" t="e">
        <f t="shared" si="302"/>
        <v>#DIV/0!</v>
      </c>
      <c r="AT361" s="555">
        <f t="shared" si="323"/>
        <v>0</v>
      </c>
      <c r="AU361" s="555" t="e">
        <f t="shared" si="303"/>
        <v>#DIV/0!</v>
      </c>
      <c r="AV361" s="555">
        <f t="shared" si="323"/>
        <v>0</v>
      </c>
      <c r="AW361" s="555" t="e">
        <f t="shared" si="304"/>
        <v>#DIV/0!</v>
      </c>
      <c r="AX361" s="555">
        <f t="shared" si="323"/>
        <v>0</v>
      </c>
      <c r="AY361" s="555" t="e">
        <f t="shared" si="305"/>
        <v>#DIV/0!</v>
      </c>
      <c r="AZ361" s="555">
        <f t="shared" ref="AZ361:AZ419" si="324">IF(LEN($C361)=0," ",Z361/$Q361)</f>
        <v>0</v>
      </c>
      <c r="BA361" s="555" t="e">
        <f t="shared" si="306"/>
        <v>#DIV/0!</v>
      </c>
      <c r="BB361" s="555">
        <f t="shared" ref="BB361:BB419" si="325">IF(LEN($C361)=0," ",AB361/$Q361)</f>
        <v>0</v>
      </c>
      <c r="BC361" s="555" t="e">
        <f t="shared" si="307"/>
        <v>#DIV/0!</v>
      </c>
      <c r="BD361" s="555">
        <f t="shared" ref="BD361:BD419" si="326">IF(LEN($C361)=0," ",AD361/$Q361)</f>
        <v>0</v>
      </c>
      <c r="BE361" s="555" t="e">
        <f t="shared" si="308"/>
        <v>#DIV/0!</v>
      </c>
      <c r="BF361" s="555">
        <f t="shared" ref="BF361:BF419" si="327">IF(LEN($C361)=0," ",AF361/$Q361)</f>
        <v>0</v>
      </c>
      <c r="BG361" s="555" t="e">
        <f t="shared" si="309"/>
        <v>#DIV/0!</v>
      </c>
      <c r="BH361" s="555">
        <f t="shared" ref="BH361:BH419" si="328">IF(LEN($C361)=0," ",AH361/$Q361)</f>
        <v>0</v>
      </c>
      <c r="BI361" s="555" t="e">
        <f t="shared" si="310"/>
        <v>#DIV/0!</v>
      </c>
      <c r="BJ361" s="555">
        <f t="shared" ref="BJ361:BJ419" si="329">IF(LEN($C361)=0," ",AJ361/$Q361)</f>
        <v>0</v>
      </c>
      <c r="BK361" s="555" t="e">
        <f t="shared" si="311"/>
        <v>#DIV/0!</v>
      </c>
      <c r="BL361" s="555">
        <f t="shared" ref="BL361:BL419" si="330">IF(LEN($C361)=0," ",AL361/$Q361)</f>
        <v>0</v>
      </c>
      <c r="BM361" s="555" t="e">
        <f t="shared" si="312"/>
        <v>#DIV/0!</v>
      </c>
      <c r="BN361" s="555">
        <f t="shared" ref="BN361:BN419" si="331">IF(LEN($C361)=0," ",AN361/$Q361)</f>
        <v>0</v>
      </c>
      <c r="BO361" s="459"/>
    </row>
    <row r="362" spans="1:67" s="460" customFormat="1">
      <c r="A362" s="66"/>
      <c r="B362" s="552" t="s">
        <v>730</v>
      </c>
      <c r="C362" s="185" t="s">
        <v>397</v>
      </c>
      <c r="D362" s="506"/>
      <c r="E362" s="459"/>
      <c r="F362" s="459"/>
      <c r="G362" s="506"/>
      <c r="H362" s="506"/>
      <c r="I362" s="506"/>
      <c r="J362" s="506"/>
      <c r="K362" s="506"/>
      <c r="L362" s="506"/>
      <c r="M362" s="506"/>
      <c r="N362" s="506"/>
      <c r="O362" s="506"/>
      <c r="P362" s="506"/>
      <c r="Q362" s="281">
        <v>167</v>
      </c>
      <c r="R362" s="281">
        <v>167</v>
      </c>
      <c r="S362" s="583">
        <v>167</v>
      </c>
      <c r="T362" s="281"/>
      <c r="U362" s="583">
        <f t="shared" si="315"/>
        <v>167</v>
      </c>
      <c r="V362" s="524"/>
      <c r="W362" s="555">
        <f t="shared" si="316"/>
        <v>167</v>
      </c>
      <c r="X362" s="524"/>
      <c r="Y362" s="555">
        <f t="shared" si="317"/>
        <v>167</v>
      </c>
      <c r="Z362" s="524"/>
      <c r="AA362" s="555">
        <f t="shared" si="318"/>
        <v>167</v>
      </c>
      <c r="AB362" s="524"/>
      <c r="AC362" s="555">
        <f t="shared" si="319"/>
        <v>167</v>
      </c>
      <c r="AD362" s="524"/>
      <c r="AE362" s="555">
        <f t="shared" si="320"/>
        <v>167</v>
      </c>
      <c r="AF362" s="524"/>
      <c r="AG362" s="555">
        <f t="shared" si="320"/>
        <v>167</v>
      </c>
      <c r="AH362" s="524"/>
      <c r="AI362" s="555">
        <f t="shared" si="320"/>
        <v>167</v>
      </c>
      <c r="AJ362" s="524"/>
      <c r="AK362" s="555">
        <f t="shared" si="320"/>
        <v>167</v>
      </c>
      <c r="AL362" s="524"/>
      <c r="AM362" s="555">
        <f t="shared" si="321"/>
        <v>167</v>
      </c>
      <c r="AN362" s="524"/>
      <c r="AO362" s="555">
        <f t="shared" si="322"/>
        <v>167</v>
      </c>
      <c r="AP362" s="281">
        <f>+W362</f>
        <v>167</v>
      </c>
      <c r="AQ362" s="555" t="e">
        <f t="shared" si="301"/>
        <v>#DIV/0!</v>
      </c>
      <c r="AR362" s="555">
        <f t="shared" si="323"/>
        <v>1</v>
      </c>
      <c r="AS362" s="555" t="e">
        <f t="shared" si="302"/>
        <v>#DIV/0!</v>
      </c>
      <c r="AT362" s="555">
        <f t="shared" si="323"/>
        <v>0</v>
      </c>
      <c r="AU362" s="555" t="e">
        <f t="shared" si="303"/>
        <v>#DIV/0!</v>
      </c>
      <c r="AV362" s="555">
        <f t="shared" si="323"/>
        <v>0</v>
      </c>
      <c r="AW362" s="555" t="e">
        <f t="shared" si="304"/>
        <v>#DIV/0!</v>
      </c>
      <c r="AX362" s="555">
        <f t="shared" si="323"/>
        <v>0</v>
      </c>
      <c r="AY362" s="555" t="e">
        <f t="shared" si="305"/>
        <v>#DIV/0!</v>
      </c>
      <c r="AZ362" s="555">
        <f t="shared" si="324"/>
        <v>0</v>
      </c>
      <c r="BA362" s="555" t="e">
        <f t="shared" si="306"/>
        <v>#DIV/0!</v>
      </c>
      <c r="BB362" s="555">
        <f t="shared" si="325"/>
        <v>0</v>
      </c>
      <c r="BC362" s="555" t="e">
        <f t="shared" si="307"/>
        <v>#DIV/0!</v>
      </c>
      <c r="BD362" s="555">
        <f t="shared" si="326"/>
        <v>0</v>
      </c>
      <c r="BE362" s="555" t="e">
        <f t="shared" si="308"/>
        <v>#DIV/0!</v>
      </c>
      <c r="BF362" s="555">
        <f t="shared" si="327"/>
        <v>0</v>
      </c>
      <c r="BG362" s="555" t="e">
        <f t="shared" si="309"/>
        <v>#DIV/0!</v>
      </c>
      <c r="BH362" s="555">
        <f t="shared" si="328"/>
        <v>0</v>
      </c>
      <c r="BI362" s="555" t="e">
        <f t="shared" si="310"/>
        <v>#DIV/0!</v>
      </c>
      <c r="BJ362" s="555">
        <f t="shared" si="329"/>
        <v>0</v>
      </c>
      <c r="BK362" s="555" t="e">
        <f t="shared" si="311"/>
        <v>#DIV/0!</v>
      </c>
      <c r="BL362" s="555">
        <f t="shared" si="330"/>
        <v>0</v>
      </c>
      <c r="BM362" s="555" t="e">
        <f t="shared" si="312"/>
        <v>#DIV/0!</v>
      </c>
      <c r="BN362" s="555">
        <f t="shared" si="331"/>
        <v>0</v>
      </c>
      <c r="BO362" s="459"/>
    </row>
    <row r="363" spans="1:67" s="367" customFormat="1">
      <c r="A363" s="340" t="s">
        <v>878</v>
      </c>
      <c r="B363" s="340" t="str">
        <f>UPPER("Y tế")</f>
        <v>Y Tế</v>
      </c>
      <c r="C363" s="340"/>
      <c r="D363" s="340"/>
      <c r="E363" s="455"/>
      <c r="F363" s="455"/>
      <c r="G363" s="340"/>
      <c r="H363" s="340"/>
      <c r="I363" s="340"/>
      <c r="J363" s="340"/>
      <c r="K363" s="340"/>
      <c r="L363" s="340"/>
      <c r="M363" s="340"/>
      <c r="N363" s="340"/>
      <c r="O363" s="340"/>
      <c r="P363" s="340"/>
      <c r="Q363" s="340"/>
      <c r="R363" s="372"/>
      <c r="S363" s="345" t="str">
        <f t="shared" ref="S363:S419" si="332">IF(LEN(C363)=0," ",R363)</f>
        <v xml:space="preserve"> </v>
      </c>
      <c r="T363" s="372"/>
      <c r="U363" s="345" t="str">
        <f t="shared" si="315"/>
        <v xml:space="preserve"> </v>
      </c>
      <c r="V363" s="372"/>
      <c r="W363" s="345" t="str">
        <f t="shared" si="316"/>
        <v xml:space="preserve"> </v>
      </c>
      <c r="X363" s="372"/>
      <c r="Y363" s="345" t="str">
        <f t="shared" si="317"/>
        <v xml:space="preserve"> </v>
      </c>
      <c r="Z363" s="372"/>
      <c r="AA363" s="345" t="str">
        <f t="shared" si="318"/>
        <v xml:space="preserve"> </v>
      </c>
      <c r="AB363" s="372"/>
      <c r="AC363" s="345" t="str">
        <f t="shared" si="319"/>
        <v xml:space="preserve"> </v>
      </c>
      <c r="AD363" s="372"/>
      <c r="AE363" s="345" t="str">
        <f t="shared" si="320"/>
        <v xml:space="preserve"> </v>
      </c>
      <c r="AF363" s="372"/>
      <c r="AG363" s="345" t="str">
        <f t="shared" si="320"/>
        <v xml:space="preserve"> </v>
      </c>
      <c r="AH363" s="372"/>
      <c r="AI363" s="345" t="str">
        <f t="shared" si="320"/>
        <v xml:space="preserve"> </v>
      </c>
      <c r="AJ363" s="372"/>
      <c r="AK363" s="345" t="str">
        <f t="shared" si="320"/>
        <v xml:space="preserve"> </v>
      </c>
      <c r="AL363" s="372"/>
      <c r="AM363" s="345" t="str">
        <f t="shared" si="321"/>
        <v xml:space="preserve"> </v>
      </c>
      <c r="AN363" s="372"/>
      <c r="AO363" s="345" t="str">
        <f t="shared" si="322"/>
        <v xml:space="preserve"> </v>
      </c>
      <c r="AP363" s="340"/>
      <c r="AQ363" s="345" t="str">
        <f t="shared" si="301"/>
        <v xml:space="preserve"> </v>
      </c>
      <c r="AR363" s="345" t="str">
        <f t="shared" si="323"/>
        <v xml:space="preserve"> </v>
      </c>
      <c r="AS363" s="345" t="str">
        <f t="shared" si="302"/>
        <v xml:space="preserve"> </v>
      </c>
      <c r="AT363" s="345" t="str">
        <f t="shared" si="323"/>
        <v xml:space="preserve"> </v>
      </c>
      <c r="AU363" s="345" t="str">
        <f t="shared" si="303"/>
        <v xml:space="preserve"> </v>
      </c>
      <c r="AV363" s="345" t="str">
        <f t="shared" si="323"/>
        <v xml:space="preserve"> </v>
      </c>
      <c r="AW363" s="345" t="str">
        <f t="shared" si="304"/>
        <v xml:space="preserve"> </v>
      </c>
      <c r="AX363" s="345" t="str">
        <f t="shared" si="323"/>
        <v xml:space="preserve"> </v>
      </c>
      <c r="AY363" s="345" t="str">
        <f t="shared" si="305"/>
        <v xml:space="preserve"> </v>
      </c>
      <c r="AZ363" s="345" t="str">
        <f t="shared" si="324"/>
        <v xml:space="preserve"> </v>
      </c>
      <c r="BA363" s="345" t="str">
        <f t="shared" si="306"/>
        <v xml:space="preserve"> </v>
      </c>
      <c r="BB363" s="345" t="str">
        <f t="shared" si="325"/>
        <v xml:space="preserve"> </v>
      </c>
      <c r="BC363" s="345" t="str">
        <f t="shared" si="307"/>
        <v xml:space="preserve"> </v>
      </c>
      <c r="BD363" s="345" t="str">
        <f t="shared" si="326"/>
        <v xml:space="preserve"> </v>
      </c>
      <c r="BE363" s="345" t="str">
        <f t="shared" si="308"/>
        <v xml:space="preserve"> </v>
      </c>
      <c r="BF363" s="345" t="str">
        <f t="shared" si="327"/>
        <v xml:space="preserve"> </v>
      </c>
      <c r="BG363" s="345" t="str">
        <f t="shared" si="309"/>
        <v xml:space="preserve"> </v>
      </c>
      <c r="BH363" s="345" t="str">
        <f t="shared" si="328"/>
        <v xml:space="preserve"> </v>
      </c>
      <c r="BI363" s="345" t="str">
        <f t="shared" si="310"/>
        <v xml:space="preserve"> </v>
      </c>
      <c r="BJ363" s="345" t="str">
        <f t="shared" si="329"/>
        <v xml:space="preserve"> </v>
      </c>
      <c r="BK363" s="345" t="str">
        <f t="shared" si="311"/>
        <v xml:space="preserve"> </v>
      </c>
      <c r="BL363" s="345" t="str">
        <f t="shared" si="330"/>
        <v xml:space="preserve"> </v>
      </c>
      <c r="BM363" s="345" t="str">
        <f t="shared" si="312"/>
        <v xml:space="preserve"> </v>
      </c>
      <c r="BN363" s="345" t="str">
        <f t="shared" si="331"/>
        <v xml:space="preserve"> </v>
      </c>
      <c r="BO363" s="340"/>
    </row>
    <row r="364" spans="1:67">
      <c r="A364" s="187" t="s">
        <v>6</v>
      </c>
      <c r="B364" s="187" t="s">
        <v>963</v>
      </c>
      <c r="C364" s="471"/>
      <c r="D364" s="379"/>
      <c r="E364" s="467"/>
      <c r="F364" s="467"/>
      <c r="G364" s="379"/>
      <c r="H364" s="379"/>
      <c r="I364" s="379"/>
      <c r="J364" s="379"/>
      <c r="K364" s="379"/>
      <c r="L364" s="379"/>
      <c r="M364" s="379"/>
      <c r="N364" s="379"/>
      <c r="O364" s="379"/>
      <c r="P364" s="379"/>
      <c r="Q364" s="467"/>
      <c r="R364" s="341"/>
      <c r="S364" s="345" t="str">
        <f t="shared" si="332"/>
        <v xml:space="preserve"> </v>
      </c>
      <c r="T364" s="341"/>
      <c r="U364" s="345" t="str">
        <f t="shared" si="315"/>
        <v xml:space="preserve"> </v>
      </c>
      <c r="V364" s="341"/>
      <c r="W364" s="345" t="str">
        <f t="shared" si="316"/>
        <v xml:space="preserve"> </v>
      </c>
      <c r="X364" s="341"/>
      <c r="Y364" s="345" t="str">
        <f t="shared" si="317"/>
        <v xml:space="preserve"> </v>
      </c>
      <c r="Z364" s="341"/>
      <c r="AA364" s="345" t="str">
        <f t="shared" si="318"/>
        <v xml:space="preserve"> </v>
      </c>
      <c r="AB364" s="341"/>
      <c r="AC364" s="345" t="str">
        <f t="shared" si="319"/>
        <v xml:space="preserve"> </v>
      </c>
      <c r="AD364" s="341"/>
      <c r="AE364" s="345" t="str">
        <f t="shared" si="320"/>
        <v xml:space="preserve"> </v>
      </c>
      <c r="AF364" s="341"/>
      <c r="AG364" s="345" t="str">
        <f t="shared" si="320"/>
        <v xml:space="preserve"> </v>
      </c>
      <c r="AH364" s="341"/>
      <c r="AI364" s="345" t="str">
        <f t="shared" si="320"/>
        <v xml:space="preserve"> </v>
      </c>
      <c r="AJ364" s="341"/>
      <c r="AK364" s="345" t="str">
        <f t="shared" si="320"/>
        <v xml:space="preserve"> </v>
      </c>
      <c r="AL364" s="341"/>
      <c r="AM364" s="345" t="str">
        <f t="shared" si="321"/>
        <v xml:space="preserve"> </v>
      </c>
      <c r="AN364" s="341"/>
      <c r="AO364" s="345" t="str">
        <f t="shared" si="322"/>
        <v xml:space="preserve"> </v>
      </c>
      <c r="AP364" s="467"/>
      <c r="AQ364" s="345" t="str">
        <f t="shared" si="301"/>
        <v xml:space="preserve"> </v>
      </c>
      <c r="AR364" s="345" t="str">
        <f t="shared" si="323"/>
        <v xml:space="preserve"> </v>
      </c>
      <c r="AS364" s="345" t="str">
        <f t="shared" si="302"/>
        <v xml:space="preserve"> </v>
      </c>
      <c r="AT364" s="345" t="str">
        <f t="shared" si="323"/>
        <v xml:space="preserve"> </v>
      </c>
      <c r="AU364" s="345" t="str">
        <f t="shared" si="303"/>
        <v xml:space="preserve"> </v>
      </c>
      <c r="AV364" s="345" t="str">
        <f t="shared" si="323"/>
        <v xml:space="preserve"> </v>
      </c>
      <c r="AW364" s="345" t="str">
        <f t="shared" si="304"/>
        <v xml:space="preserve"> </v>
      </c>
      <c r="AX364" s="345" t="str">
        <f t="shared" si="323"/>
        <v xml:space="preserve"> </v>
      </c>
      <c r="AY364" s="345" t="str">
        <f t="shared" si="305"/>
        <v xml:space="preserve"> </v>
      </c>
      <c r="AZ364" s="345" t="str">
        <f t="shared" si="324"/>
        <v xml:space="preserve"> </v>
      </c>
      <c r="BA364" s="345" t="str">
        <f t="shared" si="306"/>
        <v xml:space="preserve"> </v>
      </c>
      <c r="BB364" s="345" t="str">
        <f t="shared" si="325"/>
        <v xml:space="preserve"> </v>
      </c>
      <c r="BC364" s="345" t="str">
        <f t="shared" si="307"/>
        <v xml:space="preserve"> </v>
      </c>
      <c r="BD364" s="345" t="str">
        <f t="shared" si="326"/>
        <v xml:space="preserve"> </v>
      </c>
      <c r="BE364" s="345" t="str">
        <f t="shared" si="308"/>
        <v xml:space="preserve"> </v>
      </c>
      <c r="BF364" s="345" t="str">
        <f t="shared" si="327"/>
        <v xml:space="preserve"> </v>
      </c>
      <c r="BG364" s="345" t="str">
        <f t="shared" si="309"/>
        <v xml:space="preserve"> </v>
      </c>
      <c r="BH364" s="345" t="str">
        <f t="shared" si="328"/>
        <v xml:space="preserve"> </v>
      </c>
      <c r="BI364" s="345" t="str">
        <f t="shared" si="310"/>
        <v xml:space="preserve"> </v>
      </c>
      <c r="BJ364" s="345" t="str">
        <f t="shared" si="329"/>
        <v xml:space="preserve"> </v>
      </c>
      <c r="BK364" s="345" t="str">
        <f t="shared" si="311"/>
        <v xml:space="preserve"> </v>
      </c>
      <c r="BL364" s="345" t="str">
        <f t="shared" si="330"/>
        <v xml:space="preserve"> </v>
      </c>
      <c r="BM364" s="345" t="str">
        <f t="shared" si="312"/>
        <v xml:space="preserve"> </v>
      </c>
      <c r="BN364" s="345" t="str">
        <f t="shared" si="331"/>
        <v xml:space="preserve"> </v>
      </c>
      <c r="BO364" s="467"/>
    </row>
    <row r="365" spans="1:67">
      <c r="A365" s="187">
        <v>1</v>
      </c>
      <c r="B365" s="470" t="s">
        <v>731</v>
      </c>
      <c r="C365" s="466"/>
      <c r="D365" s="379"/>
      <c r="E365" s="467"/>
      <c r="F365" s="467"/>
      <c r="G365" s="379"/>
      <c r="H365" s="379"/>
      <c r="I365" s="379"/>
      <c r="J365" s="379"/>
      <c r="K365" s="379"/>
      <c r="L365" s="379"/>
      <c r="M365" s="379"/>
      <c r="N365" s="379"/>
      <c r="O365" s="379"/>
      <c r="P365" s="379"/>
      <c r="Q365" s="467"/>
      <c r="R365" s="341"/>
      <c r="S365" s="345" t="str">
        <f t="shared" si="332"/>
        <v xml:space="preserve"> </v>
      </c>
      <c r="T365" s="341"/>
      <c r="U365" s="345" t="str">
        <f t="shared" si="315"/>
        <v xml:space="preserve"> </v>
      </c>
      <c r="V365" s="341"/>
      <c r="W365" s="345" t="str">
        <f t="shared" si="316"/>
        <v xml:space="preserve"> </v>
      </c>
      <c r="X365" s="341"/>
      <c r="Y365" s="345" t="str">
        <f t="shared" si="317"/>
        <v xml:space="preserve"> </v>
      </c>
      <c r="Z365" s="341"/>
      <c r="AA365" s="345" t="str">
        <f t="shared" si="318"/>
        <v xml:space="preserve"> </v>
      </c>
      <c r="AB365" s="341"/>
      <c r="AC365" s="345" t="str">
        <f t="shared" si="319"/>
        <v xml:space="preserve"> </v>
      </c>
      <c r="AD365" s="341"/>
      <c r="AE365" s="345" t="str">
        <f t="shared" si="320"/>
        <v xml:space="preserve"> </v>
      </c>
      <c r="AF365" s="341"/>
      <c r="AG365" s="345" t="str">
        <f t="shared" si="320"/>
        <v xml:space="preserve"> </v>
      </c>
      <c r="AH365" s="341"/>
      <c r="AI365" s="345" t="str">
        <f t="shared" si="320"/>
        <v xml:space="preserve"> </v>
      </c>
      <c r="AJ365" s="341"/>
      <c r="AK365" s="345" t="str">
        <f t="shared" si="320"/>
        <v xml:space="preserve"> </v>
      </c>
      <c r="AL365" s="341"/>
      <c r="AM365" s="345" t="str">
        <f t="shared" si="321"/>
        <v xml:space="preserve"> </v>
      </c>
      <c r="AN365" s="341"/>
      <c r="AO365" s="345" t="str">
        <f t="shared" si="322"/>
        <v xml:space="preserve"> </v>
      </c>
      <c r="AP365" s="467"/>
      <c r="AQ365" s="345" t="str">
        <f t="shared" si="301"/>
        <v xml:space="preserve"> </v>
      </c>
      <c r="AR365" s="345" t="str">
        <f t="shared" si="323"/>
        <v xml:space="preserve"> </v>
      </c>
      <c r="AS365" s="345" t="str">
        <f t="shared" si="302"/>
        <v xml:space="preserve"> </v>
      </c>
      <c r="AT365" s="345" t="str">
        <f t="shared" si="323"/>
        <v xml:space="preserve"> </v>
      </c>
      <c r="AU365" s="345" t="str">
        <f t="shared" si="303"/>
        <v xml:space="preserve"> </v>
      </c>
      <c r="AV365" s="345" t="str">
        <f t="shared" si="323"/>
        <v xml:space="preserve"> </v>
      </c>
      <c r="AW365" s="345" t="str">
        <f t="shared" si="304"/>
        <v xml:space="preserve"> </v>
      </c>
      <c r="AX365" s="345" t="str">
        <f t="shared" si="323"/>
        <v xml:space="preserve"> </v>
      </c>
      <c r="AY365" s="345" t="str">
        <f t="shared" si="305"/>
        <v xml:space="preserve"> </v>
      </c>
      <c r="AZ365" s="345" t="str">
        <f t="shared" si="324"/>
        <v xml:space="preserve"> </v>
      </c>
      <c r="BA365" s="345" t="str">
        <f t="shared" si="306"/>
        <v xml:space="preserve"> </v>
      </c>
      <c r="BB365" s="345" t="str">
        <f t="shared" si="325"/>
        <v xml:space="preserve"> </v>
      </c>
      <c r="BC365" s="345" t="str">
        <f t="shared" si="307"/>
        <v xml:space="preserve"> </v>
      </c>
      <c r="BD365" s="345" t="str">
        <f t="shared" si="326"/>
        <v xml:space="preserve"> </v>
      </c>
      <c r="BE365" s="345" t="str">
        <f t="shared" si="308"/>
        <v xml:space="preserve"> </v>
      </c>
      <c r="BF365" s="345" t="str">
        <f t="shared" si="327"/>
        <v xml:space="preserve"> </v>
      </c>
      <c r="BG365" s="345" t="str">
        <f t="shared" si="309"/>
        <v xml:space="preserve"> </v>
      </c>
      <c r="BH365" s="345" t="str">
        <f t="shared" si="328"/>
        <v xml:space="preserve"> </v>
      </c>
      <c r="BI365" s="345" t="str">
        <f t="shared" si="310"/>
        <v xml:space="preserve"> </v>
      </c>
      <c r="BJ365" s="345" t="str">
        <f t="shared" si="329"/>
        <v xml:space="preserve"> </v>
      </c>
      <c r="BK365" s="345" t="str">
        <f t="shared" si="311"/>
        <v xml:space="preserve"> </v>
      </c>
      <c r="BL365" s="345" t="str">
        <f t="shared" si="330"/>
        <v xml:space="preserve"> </v>
      </c>
      <c r="BM365" s="345" t="str">
        <f t="shared" si="312"/>
        <v xml:space="preserve"> </v>
      </c>
      <c r="BN365" s="345" t="str">
        <f t="shared" si="331"/>
        <v xml:space="preserve"> </v>
      </c>
      <c r="BO365" s="467"/>
    </row>
    <row r="366" spans="1:67">
      <c r="A366" s="180"/>
      <c r="B366" s="475" t="s">
        <v>732</v>
      </c>
      <c r="C366" s="180" t="s">
        <v>0</v>
      </c>
      <c r="D366" s="508"/>
      <c r="E366" s="468"/>
      <c r="F366" s="468"/>
      <c r="G366" s="508"/>
      <c r="H366" s="508"/>
      <c r="I366" s="508"/>
      <c r="J366" s="508"/>
      <c r="K366" s="508"/>
      <c r="L366" s="508"/>
      <c r="M366" s="508"/>
      <c r="N366" s="508"/>
      <c r="O366" s="508"/>
      <c r="P366" s="508"/>
      <c r="Q366" s="468">
        <v>1</v>
      </c>
      <c r="R366" s="468">
        <v>1</v>
      </c>
      <c r="S366" s="339">
        <v>1</v>
      </c>
      <c r="T366" s="468"/>
      <c r="U366" s="339">
        <f t="shared" si="315"/>
        <v>1</v>
      </c>
      <c r="V366" s="341"/>
      <c r="W366" s="339">
        <f t="shared" si="316"/>
        <v>1</v>
      </c>
      <c r="X366" s="341"/>
      <c r="Y366" s="345">
        <f t="shared" si="317"/>
        <v>1</v>
      </c>
      <c r="Z366" s="341"/>
      <c r="AA366" s="345">
        <f t="shared" si="318"/>
        <v>1</v>
      </c>
      <c r="AB366" s="341"/>
      <c r="AC366" s="345">
        <f t="shared" si="319"/>
        <v>1</v>
      </c>
      <c r="AD366" s="341"/>
      <c r="AE366" s="345">
        <f t="shared" si="320"/>
        <v>1</v>
      </c>
      <c r="AF366" s="341"/>
      <c r="AG366" s="345">
        <f t="shared" si="320"/>
        <v>1</v>
      </c>
      <c r="AH366" s="341"/>
      <c r="AI366" s="345">
        <f t="shared" si="320"/>
        <v>1</v>
      </c>
      <c r="AJ366" s="341"/>
      <c r="AK366" s="345">
        <f t="shared" si="320"/>
        <v>1</v>
      </c>
      <c r="AL366" s="341"/>
      <c r="AM366" s="345">
        <f t="shared" si="321"/>
        <v>1</v>
      </c>
      <c r="AN366" s="341"/>
      <c r="AO366" s="345">
        <f t="shared" si="322"/>
        <v>1</v>
      </c>
      <c r="AP366" s="468">
        <f t="shared" ref="AP366:AP373" si="333">+W366</f>
        <v>1</v>
      </c>
      <c r="AQ366" s="345" t="e">
        <f t="shared" si="301"/>
        <v>#DIV/0!</v>
      </c>
      <c r="AR366" s="345">
        <f t="shared" si="323"/>
        <v>1</v>
      </c>
      <c r="AS366" s="345" t="e">
        <f t="shared" si="302"/>
        <v>#DIV/0!</v>
      </c>
      <c r="AT366" s="345">
        <f t="shared" si="323"/>
        <v>0</v>
      </c>
      <c r="AU366" s="345" t="e">
        <f t="shared" si="303"/>
        <v>#DIV/0!</v>
      </c>
      <c r="AV366" s="345">
        <f t="shared" si="323"/>
        <v>0</v>
      </c>
      <c r="AW366" s="345" t="e">
        <f t="shared" si="304"/>
        <v>#DIV/0!</v>
      </c>
      <c r="AX366" s="345">
        <f t="shared" si="323"/>
        <v>0</v>
      </c>
      <c r="AY366" s="345" t="e">
        <f t="shared" si="305"/>
        <v>#DIV/0!</v>
      </c>
      <c r="AZ366" s="345">
        <f t="shared" si="324"/>
        <v>0</v>
      </c>
      <c r="BA366" s="345" t="e">
        <f t="shared" si="306"/>
        <v>#DIV/0!</v>
      </c>
      <c r="BB366" s="345">
        <f t="shared" si="325"/>
        <v>0</v>
      </c>
      <c r="BC366" s="345" t="e">
        <f t="shared" si="307"/>
        <v>#DIV/0!</v>
      </c>
      <c r="BD366" s="345">
        <f t="shared" si="326"/>
        <v>0</v>
      </c>
      <c r="BE366" s="345" t="e">
        <f t="shared" si="308"/>
        <v>#DIV/0!</v>
      </c>
      <c r="BF366" s="345">
        <f t="shared" si="327"/>
        <v>0</v>
      </c>
      <c r="BG366" s="345" t="e">
        <f t="shared" si="309"/>
        <v>#DIV/0!</v>
      </c>
      <c r="BH366" s="345">
        <f t="shared" si="328"/>
        <v>0</v>
      </c>
      <c r="BI366" s="345" t="e">
        <f t="shared" si="310"/>
        <v>#DIV/0!</v>
      </c>
      <c r="BJ366" s="345">
        <f t="shared" si="329"/>
        <v>0</v>
      </c>
      <c r="BK366" s="345" t="e">
        <f t="shared" si="311"/>
        <v>#DIV/0!</v>
      </c>
      <c r="BL366" s="345">
        <f t="shared" si="330"/>
        <v>0</v>
      </c>
      <c r="BM366" s="345" t="e">
        <f t="shared" si="312"/>
        <v>#DIV/0!</v>
      </c>
      <c r="BN366" s="345">
        <f t="shared" si="331"/>
        <v>0</v>
      </c>
      <c r="BO366" s="467"/>
    </row>
    <row r="367" spans="1:67">
      <c r="A367" s="180"/>
      <c r="B367" s="475" t="s">
        <v>733</v>
      </c>
      <c r="C367" s="180" t="s">
        <v>406</v>
      </c>
      <c r="D367" s="508"/>
      <c r="E367" s="468"/>
      <c r="F367" s="468"/>
      <c r="G367" s="508"/>
      <c r="H367" s="508"/>
      <c r="I367" s="508"/>
      <c r="J367" s="508"/>
      <c r="K367" s="508"/>
      <c r="L367" s="508"/>
      <c r="M367" s="508"/>
      <c r="N367" s="508"/>
      <c r="O367" s="508"/>
      <c r="P367" s="508"/>
      <c r="Q367" s="468">
        <v>2</v>
      </c>
      <c r="R367" s="468">
        <v>2</v>
      </c>
      <c r="S367" s="339">
        <v>2</v>
      </c>
      <c r="T367" s="468"/>
      <c r="U367" s="339">
        <f t="shared" si="315"/>
        <v>2</v>
      </c>
      <c r="V367" s="341"/>
      <c r="W367" s="339">
        <f t="shared" si="316"/>
        <v>2</v>
      </c>
      <c r="X367" s="341"/>
      <c r="Y367" s="345">
        <f t="shared" si="317"/>
        <v>2</v>
      </c>
      <c r="Z367" s="341"/>
      <c r="AA367" s="345">
        <f t="shared" si="318"/>
        <v>2</v>
      </c>
      <c r="AB367" s="341"/>
      <c r="AC367" s="345">
        <f t="shared" si="319"/>
        <v>2</v>
      </c>
      <c r="AD367" s="341"/>
      <c r="AE367" s="345">
        <f t="shared" si="320"/>
        <v>2</v>
      </c>
      <c r="AF367" s="341"/>
      <c r="AG367" s="345">
        <f t="shared" si="320"/>
        <v>2</v>
      </c>
      <c r="AH367" s="341"/>
      <c r="AI367" s="345">
        <f t="shared" si="320"/>
        <v>2</v>
      </c>
      <c r="AJ367" s="341"/>
      <c r="AK367" s="345">
        <f t="shared" si="320"/>
        <v>2</v>
      </c>
      <c r="AL367" s="341"/>
      <c r="AM367" s="345">
        <f t="shared" si="321"/>
        <v>2</v>
      </c>
      <c r="AN367" s="341"/>
      <c r="AO367" s="345">
        <f t="shared" si="322"/>
        <v>2</v>
      </c>
      <c r="AP367" s="468">
        <f t="shared" si="333"/>
        <v>2</v>
      </c>
      <c r="AQ367" s="345" t="e">
        <f t="shared" si="301"/>
        <v>#DIV/0!</v>
      </c>
      <c r="AR367" s="345">
        <f t="shared" si="323"/>
        <v>1</v>
      </c>
      <c r="AS367" s="345" t="e">
        <f t="shared" si="302"/>
        <v>#DIV/0!</v>
      </c>
      <c r="AT367" s="345">
        <f t="shared" si="323"/>
        <v>0</v>
      </c>
      <c r="AU367" s="345" t="e">
        <f t="shared" si="303"/>
        <v>#DIV/0!</v>
      </c>
      <c r="AV367" s="345">
        <f t="shared" si="323"/>
        <v>0</v>
      </c>
      <c r="AW367" s="345" t="e">
        <f t="shared" si="304"/>
        <v>#DIV/0!</v>
      </c>
      <c r="AX367" s="345">
        <f t="shared" si="323"/>
        <v>0</v>
      </c>
      <c r="AY367" s="345" t="e">
        <f t="shared" si="305"/>
        <v>#DIV/0!</v>
      </c>
      <c r="AZ367" s="345">
        <f t="shared" si="324"/>
        <v>0</v>
      </c>
      <c r="BA367" s="345" t="e">
        <f t="shared" si="306"/>
        <v>#DIV/0!</v>
      </c>
      <c r="BB367" s="345">
        <f t="shared" si="325"/>
        <v>0</v>
      </c>
      <c r="BC367" s="345" t="e">
        <f t="shared" si="307"/>
        <v>#DIV/0!</v>
      </c>
      <c r="BD367" s="345">
        <f t="shared" si="326"/>
        <v>0</v>
      </c>
      <c r="BE367" s="345" t="e">
        <f t="shared" si="308"/>
        <v>#DIV/0!</v>
      </c>
      <c r="BF367" s="345">
        <f t="shared" si="327"/>
        <v>0</v>
      </c>
      <c r="BG367" s="345" t="e">
        <f t="shared" si="309"/>
        <v>#DIV/0!</v>
      </c>
      <c r="BH367" s="345">
        <f t="shared" si="328"/>
        <v>0</v>
      </c>
      <c r="BI367" s="345" t="e">
        <f t="shared" si="310"/>
        <v>#DIV/0!</v>
      </c>
      <c r="BJ367" s="345">
        <f t="shared" si="329"/>
        <v>0</v>
      </c>
      <c r="BK367" s="345" t="e">
        <f t="shared" si="311"/>
        <v>#DIV/0!</v>
      </c>
      <c r="BL367" s="345">
        <f t="shared" si="330"/>
        <v>0</v>
      </c>
      <c r="BM367" s="345" t="e">
        <f t="shared" si="312"/>
        <v>#DIV/0!</v>
      </c>
      <c r="BN367" s="345">
        <f t="shared" si="331"/>
        <v>0</v>
      </c>
      <c r="BO367" s="467"/>
    </row>
    <row r="368" spans="1:67">
      <c r="A368" s="180"/>
      <c r="B368" s="417" t="s">
        <v>734</v>
      </c>
      <c r="C368" s="471" t="s">
        <v>408</v>
      </c>
      <c r="D368" s="508"/>
      <c r="E368" s="468"/>
      <c r="F368" s="468"/>
      <c r="G368" s="508"/>
      <c r="H368" s="508"/>
      <c r="I368" s="508"/>
      <c r="J368" s="508"/>
      <c r="K368" s="508"/>
      <c r="L368" s="508"/>
      <c r="M368" s="508"/>
      <c r="N368" s="508"/>
      <c r="O368" s="508"/>
      <c r="P368" s="508"/>
      <c r="Q368" s="468">
        <v>12</v>
      </c>
      <c r="R368" s="468">
        <v>12</v>
      </c>
      <c r="S368" s="339">
        <v>12</v>
      </c>
      <c r="T368" s="468"/>
      <c r="U368" s="339">
        <f t="shared" si="315"/>
        <v>12</v>
      </c>
      <c r="V368" s="341"/>
      <c r="W368" s="339">
        <f t="shared" si="316"/>
        <v>12</v>
      </c>
      <c r="X368" s="341"/>
      <c r="Y368" s="345">
        <f t="shared" si="317"/>
        <v>12</v>
      </c>
      <c r="Z368" s="341"/>
      <c r="AA368" s="345">
        <f t="shared" si="318"/>
        <v>12</v>
      </c>
      <c r="AB368" s="341"/>
      <c r="AC368" s="345">
        <f t="shared" si="319"/>
        <v>12</v>
      </c>
      <c r="AD368" s="341"/>
      <c r="AE368" s="345">
        <f t="shared" si="320"/>
        <v>12</v>
      </c>
      <c r="AF368" s="341"/>
      <c r="AG368" s="345">
        <f t="shared" si="320"/>
        <v>12</v>
      </c>
      <c r="AH368" s="341"/>
      <c r="AI368" s="345">
        <f t="shared" si="320"/>
        <v>12</v>
      </c>
      <c r="AJ368" s="341"/>
      <c r="AK368" s="345">
        <f t="shared" si="320"/>
        <v>12</v>
      </c>
      <c r="AL368" s="341"/>
      <c r="AM368" s="345">
        <f t="shared" si="321"/>
        <v>12</v>
      </c>
      <c r="AN368" s="341"/>
      <c r="AO368" s="345">
        <f t="shared" si="322"/>
        <v>12</v>
      </c>
      <c r="AP368" s="468">
        <f t="shared" si="333"/>
        <v>12</v>
      </c>
      <c r="AQ368" s="345" t="e">
        <f t="shared" si="301"/>
        <v>#DIV/0!</v>
      </c>
      <c r="AR368" s="345">
        <f t="shared" si="323"/>
        <v>1</v>
      </c>
      <c r="AS368" s="345" t="e">
        <f t="shared" si="302"/>
        <v>#DIV/0!</v>
      </c>
      <c r="AT368" s="345">
        <f t="shared" si="323"/>
        <v>0</v>
      </c>
      <c r="AU368" s="345" t="e">
        <f t="shared" si="303"/>
        <v>#DIV/0!</v>
      </c>
      <c r="AV368" s="345">
        <f t="shared" si="323"/>
        <v>0</v>
      </c>
      <c r="AW368" s="345" t="e">
        <f t="shared" si="304"/>
        <v>#DIV/0!</v>
      </c>
      <c r="AX368" s="345">
        <f t="shared" si="323"/>
        <v>0</v>
      </c>
      <c r="AY368" s="345" t="e">
        <f t="shared" si="305"/>
        <v>#DIV/0!</v>
      </c>
      <c r="AZ368" s="345">
        <f t="shared" si="324"/>
        <v>0</v>
      </c>
      <c r="BA368" s="345" t="e">
        <f t="shared" si="306"/>
        <v>#DIV/0!</v>
      </c>
      <c r="BB368" s="345">
        <f t="shared" si="325"/>
        <v>0</v>
      </c>
      <c r="BC368" s="345" t="e">
        <f t="shared" si="307"/>
        <v>#DIV/0!</v>
      </c>
      <c r="BD368" s="345">
        <f t="shared" si="326"/>
        <v>0</v>
      </c>
      <c r="BE368" s="345" t="e">
        <f t="shared" si="308"/>
        <v>#DIV/0!</v>
      </c>
      <c r="BF368" s="345">
        <f t="shared" si="327"/>
        <v>0</v>
      </c>
      <c r="BG368" s="345" t="e">
        <f t="shared" si="309"/>
        <v>#DIV/0!</v>
      </c>
      <c r="BH368" s="345">
        <f t="shared" si="328"/>
        <v>0</v>
      </c>
      <c r="BI368" s="345" t="e">
        <f t="shared" si="310"/>
        <v>#DIV/0!</v>
      </c>
      <c r="BJ368" s="345">
        <f t="shared" si="329"/>
        <v>0</v>
      </c>
      <c r="BK368" s="345" t="e">
        <f t="shared" si="311"/>
        <v>#DIV/0!</v>
      </c>
      <c r="BL368" s="345">
        <f t="shared" si="330"/>
        <v>0</v>
      </c>
      <c r="BM368" s="345" t="e">
        <f t="shared" si="312"/>
        <v>#DIV/0!</v>
      </c>
      <c r="BN368" s="345">
        <f t="shared" si="331"/>
        <v>0</v>
      </c>
      <c r="BO368" s="467"/>
    </row>
    <row r="369" spans="1:67" s="456" customFormat="1">
      <c r="A369" s="187">
        <v>2</v>
      </c>
      <c r="B369" s="416" t="s">
        <v>737</v>
      </c>
      <c r="C369" s="466" t="s">
        <v>410</v>
      </c>
      <c r="D369" s="343"/>
      <c r="E369" s="454"/>
      <c r="F369" s="454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454">
        <v>180</v>
      </c>
      <c r="R369" s="454">
        <v>180</v>
      </c>
      <c r="S369" s="479">
        <v>278</v>
      </c>
      <c r="T369" s="454"/>
      <c r="U369" s="479">
        <f t="shared" si="315"/>
        <v>278</v>
      </c>
      <c r="V369" s="454">
        <f>346-278</f>
        <v>68</v>
      </c>
      <c r="W369" s="479">
        <f t="shared" si="316"/>
        <v>346</v>
      </c>
      <c r="X369" s="342"/>
      <c r="Y369" s="371">
        <f t="shared" si="317"/>
        <v>346</v>
      </c>
      <c r="Z369" s="342"/>
      <c r="AA369" s="371">
        <f t="shared" si="318"/>
        <v>346</v>
      </c>
      <c r="AB369" s="342"/>
      <c r="AC369" s="371">
        <f t="shared" si="319"/>
        <v>346</v>
      </c>
      <c r="AD369" s="342"/>
      <c r="AE369" s="371">
        <f t="shared" si="320"/>
        <v>346</v>
      </c>
      <c r="AF369" s="342"/>
      <c r="AG369" s="371">
        <f t="shared" si="320"/>
        <v>346</v>
      </c>
      <c r="AH369" s="342"/>
      <c r="AI369" s="371">
        <f t="shared" si="320"/>
        <v>346</v>
      </c>
      <c r="AJ369" s="342"/>
      <c r="AK369" s="371">
        <f t="shared" si="320"/>
        <v>346</v>
      </c>
      <c r="AL369" s="342"/>
      <c r="AM369" s="371">
        <f t="shared" si="321"/>
        <v>346</v>
      </c>
      <c r="AN369" s="342"/>
      <c r="AO369" s="371">
        <f t="shared" si="322"/>
        <v>346</v>
      </c>
      <c r="AP369" s="454">
        <f t="shared" si="333"/>
        <v>346</v>
      </c>
      <c r="AQ369" s="371" t="e">
        <f t="shared" si="301"/>
        <v>#DIV/0!</v>
      </c>
      <c r="AR369" s="371">
        <f t="shared" si="323"/>
        <v>1</v>
      </c>
      <c r="AS369" s="371" t="e">
        <f t="shared" si="302"/>
        <v>#DIV/0!</v>
      </c>
      <c r="AT369" s="371">
        <f t="shared" si="323"/>
        <v>0</v>
      </c>
      <c r="AU369" s="371" t="e">
        <f t="shared" si="303"/>
        <v>#DIV/0!</v>
      </c>
      <c r="AV369" s="371">
        <f t="shared" si="323"/>
        <v>0.37777777777777777</v>
      </c>
      <c r="AW369" s="371" t="e">
        <f t="shared" si="304"/>
        <v>#DIV/0!</v>
      </c>
      <c r="AX369" s="371">
        <f t="shared" si="323"/>
        <v>0</v>
      </c>
      <c r="AY369" s="371" t="e">
        <f t="shared" si="305"/>
        <v>#DIV/0!</v>
      </c>
      <c r="AZ369" s="371">
        <f t="shared" si="324"/>
        <v>0</v>
      </c>
      <c r="BA369" s="371" t="e">
        <f t="shared" si="306"/>
        <v>#DIV/0!</v>
      </c>
      <c r="BB369" s="371">
        <f t="shared" si="325"/>
        <v>0</v>
      </c>
      <c r="BC369" s="371" t="e">
        <f t="shared" si="307"/>
        <v>#DIV/0!</v>
      </c>
      <c r="BD369" s="371">
        <f t="shared" si="326"/>
        <v>0</v>
      </c>
      <c r="BE369" s="371" t="e">
        <f t="shared" si="308"/>
        <v>#DIV/0!</v>
      </c>
      <c r="BF369" s="371">
        <f t="shared" si="327"/>
        <v>0</v>
      </c>
      <c r="BG369" s="371" t="e">
        <f t="shared" si="309"/>
        <v>#DIV/0!</v>
      </c>
      <c r="BH369" s="371">
        <f t="shared" si="328"/>
        <v>0</v>
      </c>
      <c r="BI369" s="371" t="e">
        <f t="shared" si="310"/>
        <v>#DIV/0!</v>
      </c>
      <c r="BJ369" s="371">
        <f t="shared" si="329"/>
        <v>0</v>
      </c>
      <c r="BK369" s="371" t="e">
        <f t="shared" si="311"/>
        <v>#DIV/0!</v>
      </c>
      <c r="BL369" s="371">
        <f t="shared" si="330"/>
        <v>0</v>
      </c>
      <c r="BM369" s="371" t="e">
        <f t="shared" si="312"/>
        <v>#DIV/0!</v>
      </c>
      <c r="BN369" s="371">
        <f t="shared" si="331"/>
        <v>0</v>
      </c>
      <c r="BO369" s="455"/>
    </row>
    <row r="370" spans="1:67">
      <c r="A370" s="180"/>
      <c r="B370" s="370" t="s">
        <v>735</v>
      </c>
      <c r="C370" s="471" t="s">
        <v>410</v>
      </c>
      <c r="D370" s="508"/>
      <c r="E370" s="468"/>
      <c r="F370" s="468"/>
      <c r="G370" s="508"/>
      <c r="H370" s="508"/>
      <c r="I370" s="508"/>
      <c r="J370" s="508"/>
      <c r="K370" s="508"/>
      <c r="L370" s="508"/>
      <c r="M370" s="508"/>
      <c r="N370" s="508"/>
      <c r="O370" s="508"/>
      <c r="P370" s="508"/>
      <c r="Q370" s="468">
        <v>180</v>
      </c>
      <c r="R370" s="468">
        <v>180</v>
      </c>
      <c r="S370" s="339">
        <v>200</v>
      </c>
      <c r="T370" s="468"/>
      <c r="U370" s="339">
        <f t="shared" si="315"/>
        <v>200</v>
      </c>
      <c r="V370" s="341">
        <v>63</v>
      </c>
      <c r="W370" s="339">
        <f t="shared" si="316"/>
        <v>263</v>
      </c>
      <c r="X370" s="341"/>
      <c r="Y370" s="345">
        <f t="shared" si="317"/>
        <v>263</v>
      </c>
      <c r="Z370" s="341"/>
      <c r="AA370" s="345">
        <f t="shared" si="318"/>
        <v>263</v>
      </c>
      <c r="AB370" s="341"/>
      <c r="AC370" s="345">
        <f t="shared" si="319"/>
        <v>263</v>
      </c>
      <c r="AD370" s="341"/>
      <c r="AE370" s="345">
        <f t="shared" si="320"/>
        <v>263</v>
      </c>
      <c r="AF370" s="341"/>
      <c r="AG370" s="345">
        <f t="shared" si="320"/>
        <v>263</v>
      </c>
      <c r="AH370" s="341"/>
      <c r="AI370" s="345">
        <f t="shared" si="320"/>
        <v>263</v>
      </c>
      <c r="AJ370" s="341">
        <f>283-AI370</f>
        <v>20</v>
      </c>
      <c r="AK370" s="345">
        <f t="shared" si="320"/>
        <v>283</v>
      </c>
      <c r="AL370" s="341"/>
      <c r="AM370" s="345">
        <f t="shared" si="321"/>
        <v>283</v>
      </c>
      <c r="AN370" s="341"/>
      <c r="AO370" s="345">
        <f t="shared" si="322"/>
        <v>283</v>
      </c>
      <c r="AP370" s="468">
        <f t="shared" si="333"/>
        <v>263</v>
      </c>
      <c r="AQ370" s="345" t="e">
        <f t="shared" si="301"/>
        <v>#DIV/0!</v>
      </c>
      <c r="AR370" s="345">
        <f t="shared" si="323"/>
        <v>1</v>
      </c>
      <c r="AS370" s="345" t="e">
        <f t="shared" si="302"/>
        <v>#DIV/0!</v>
      </c>
      <c r="AT370" s="345">
        <f t="shared" si="323"/>
        <v>0</v>
      </c>
      <c r="AU370" s="345" t="e">
        <f t="shared" si="303"/>
        <v>#DIV/0!</v>
      </c>
      <c r="AV370" s="345">
        <f t="shared" si="323"/>
        <v>0.35</v>
      </c>
      <c r="AW370" s="345" t="e">
        <f t="shared" si="304"/>
        <v>#DIV/0!</v>
      </c>
      <c r="AX370" s="345">
        <f t="shared" si="323"/>
        <v>0</v>
      </c>
      <c r="AY370" s="345" t="e">
        <f t="shared" si="305"/>
        <v>#DIV/0!</v>
      </c>
      <c r="AZ370" s="345">
        <f t="shared" si="324"/>
        <v>0</v>
      </c>
      <c r="BA370" s="345" t="e">
        <f t="shared" si="306"/>
        <v>#DIV/0!</v>
      </c>
      <c r="BB370" s="345">
        <f t="shared" si="325"/>
        <v>0</v>
      </c>
      <c r="BC370" s="345" t="e">
        <f t="shared" si="307"/>
        <v>#DIV/0!</v>
      </c>
      <c r="BD370" s="345">
        <f t="shared" si="326"/>
        <v>0</v>
      </c>
      <c r="BE370" s="345" t="e">
        <f t="shared" si="308"/>
        <v>#DIV/0!</v>
      </c>
      <c r="BF370" s="345">
        <f t="shared" si="327"/>
        <v>0</v>
      </c>
      <c r="BG370" s="345" t="e">
        <f t="shared" si="309"/>
        <v>#DIV/0!</v>
      </c>
      <c r="BH370" s="345">
        <f t="shared" si="328"/>
        <v>0</v>
      </c>
      <c r="BI370" s="345" t="e">
        <f t="shared" si="310"/>
        <v>#DIV/0!</v>
      </c>
      <c r="BJ370" s="345">
        <f t="shared" si="329"/>
        <v>0.1111111111111111</v>
      </c>
      <c r="BK370" s="345" t="e">
        <f t="shared" si="311"/>
        <v>#DIV/0!</v>
      </c>
      <c r="BL370" s="345">
        <f t="shared" si="330"/>
        <v>0</v>
      </c>
      <c r="BM370" s="345" t="e">
        <f t="shared" si="312"/>
        <v>#DIV/0!</v>
      </c>
      <c r="BN370" s="345">
        <f t="shared" si="331"/>
        <v>0</v>
      </c>
      <c r="BO370" s="467"/>
    </row>
    <row r="371" spans="1:67">
      <c r="A371" s="471"/>
      <c r="B371" s="370" t="s">
        <v>736</v>
      </c>
      <c r="C371" s="471" t="s">
        <v>410</v>
      </c>
      <c r="D371" s="508"/>
      <c r="E371" s="468"/>
      <c r="F371" s="468"/>
      <c r="G371" s="508"/>
      <c r="H371" s="508"/>
      <c r="I371" s="508"/>
      <c r="J371" s="508"/>
      <c r="K371" s="508"/>
      <c r="L371" s="508"/>
      <c r="M371" s="508"/>
      <c r="N371" s="508"/>
      <c r="O371" s="508"/>
      <c r="P371" s="508"/>
      <c r="Q371" s="468">
        <v>0</v>
      </c>
      <c r="R371" s="468"/>
      <c r="S371" s="339">
        <v>20</v>
      </c>
      <c r="T371" s="468"/>
      <c r="U371" s="339">
        <f t="shared" si="315"/>
        <v>20</v>
      </c>
      <c r="V371" s="341">
        <v>5</v>
      </c>
      <c r="W371" s="339">
        <f t="shared" si="316"/>
        <v>25</v>
      </c>
      <c r="X371" s="341"/>
      <c r="Y371" s="345">
        <f t="shared" si="317"/>
        <v>25</v>
      </c>
      <c r="Z371" s="341">
        <f>20-Y371</f>
        <v>-5</v>
      </c>
      <c r="AA371" s="345">
        <f t="shared" si="318"/>
        <v>20</v>
      </c>
      <c r="AB371" s="341"/>
      <c r="AC371" s="345">
        <f t="shared" si="319"/>
        <v>20</v>
      </c>
      <c r="AD371" s="341"/>
      <c r="AE371" s="345">
        <f t="shared" si="320"/>
        <v>20</v>
      </c>
      <c r="AF371" s="341"/>
      <c r="AG371" s="345">
        <f t="shared" si="320"/>
        <v>20</v>
      </c>
      <c r="AH371" s="341"/>
      <c r="AI371" s="345">
        <f t="shared" si="320"/>
        <v>20</v>
      </c>
      <c r="AJ371" s="341"/>
      <c r="AK371" s="345">
        <f t="shared" si="320"/>
        <v>20</v>
      </c>
      <c r="AL371" s="341"/>
      <c r="AM371" s="345">
        <f t="shared" si="321"/>
        <v>20</v>
      </c>
      <c r="AN371" s="341"/>
      <c r="AO371" s="345">
        <f t="shared" si="322"/>
        <v>20</v>
      </c>
      <c r="AP371" s="468">
        <f t="shared" si="333"/>
        <v>25</v>
      </c>
      <c r="AQ371" s="345" t="e">
        <f t="shared" si="301"/>
        <v>#DIV/0!</v>
      </c>
      <c r="AR371" s="345" t="e">
        <f t="shared" si="323"/>
        <v>#DIV/0!</v>
      </c>
      <c r="AS371" s="345" t="e">
        <f t="shared" si="302"/>
        <v>#DIV/0!</v>
      </c>
      <c r="AT371" s="345" t="e">
        <f t="shared" si="323"/>
        <v>#DIV/0!</v>
      </c>
      <c r="AU371" s="345" t="e">
        <f t="shared" si="303"/>
        <v>#DIV/0!</v>
      </c>
      <c r="AV371" s="345" t="e">
        <f t="shared" si="323"/>
        <v>#DIV/0!</v>
      </c>
      <c r="AW371" s="345" t="e">
        <f t="shared" si="304"/>
        <v>#DIV/0!</v>
      </c>
      <c r="AX371" s="345" t="e">
        <f t="shared" si="323"/>
        <v>#DIV/0!</v>
      </c>
      <c r="AY371" s="345" t="e">
        <f t="shared" si="305"/>
        <v>#DIV/0!</v>
      </c>
      <c r="AZ371" s="345" t="e">
        <f t="shared" si="324"/>
        <v>#DIV/0!</v>
      </c>
      <c r="BA371" s="345" t="e">
        <f t="shared" si="306"/>
        <v>#DIV/0!</v>
      </c>
      <c r="BB371" s="345" t="e">
        <f t="shared" si="325"/>
        <v>#DIV/0!</v>
      </c>
      <c r="BC371" s="345" t="e">
        <f t="shared" si="307"/>
        <v>#DIV/0!</v>
      </c>
      <c r="BD371" s="345" t="e">
        <f t="shared" si="326"/>
        <v>#DIV/0!</v>
      </c>
      <c r="BE371" s="345" t="e">
        <f t="shared" si="308"/>
        <v>#DIV/0!</v>
      </c>
      <c r="BF371" s="345" t="e">
        <f t="shared" si="327"/>
        <v>#DIV/0!</v>
      </c>
      <c r="BG371" s="345" t="e">
        <f t="shared" si="309"/>
        <v>#DIV/0!</v>
      </c>
      <c r="BH371" s="345" t="e">
        <f t="shared" si="328"/>
        <v>#DIV/0!</v>
      </c>
      <c r="BI371" s="345" t="e">
        <f t="shared" si="310"/>
        <v>#DIV/0!</v>
      </c>
      <c r="BJ371" s="345" t="e">
        <f t="shared" si="329"/>
        <v>#DIV/0!</v>
      </c>
      <c r="BK371" s="345" t="e">
        <f t="shared" si="311"/>
        <v>#DIV/0!</v>
      </c>
      <c r="BL371" s="345" t="e">
        <f t="shared" si="330"/>
        <v>#DIV/0!</v>
      </c>
      <c r="BM371" s="345" t="e">
        <f t="shared" si="312"/>
        <v>#DIV/0!</v>
      </c>
      <c r="BN371" s="345" t="e">
        <f t="shared" si="331"/>
        <v>#DIV/0!</v>
      </c>
      <c r="BO371" s="467"/>
    </row>
    <row r="372" spans="1:67">
      <c r="A372" s="180"/>
      <c r="B372" s="370" t="s">
        <v>413</v>
      </c>
      <c r="C372" s="471" t="s">
        <v>410</v>
      </c>
      <c r="D372" s="508"/>
      <c r="E372" s="468"/>
      <c r="F372" s="468"/>
      <c r="G372" s="508"/>
      <c r="H372" s="508"/>
      <c r="I372" s="508"/>
      <c r="J372" s="508"/>
      <c r="K372" s="508"/>
      <c r="L372" s="508"/>
      <c r="M372" s="508"/>
      <c r="N372" s="508"/>
      <c r="O372" s="508"/>
      <c r="P372" s="508"/>
      <c r="Q372" s="468">
        <v>0</v>
      </c>
      <c r="R372" s="468"/>
      <c r="S372" s="339">
        <v>58</v>
      </c>
      <c r="T372" s="468"/>
      <c r="U372" s="339">
        <f t="shared" si="315"/>
        <v>58</v>
      </c>
      <c r="V372" s="341"/>
      <c r="W372" s="339">
        <f t="shared" si="316"/>
        <v>58</v>
      </c>
      <c r="X372" s="341"/>
      <c r="Y372" s="345">
        <f t="shared" si="317"/>
        <v>58</v>
      </c>
      <c r="Z372" s="341"/>
      <c r="AA372" s="345">
        <f t="shared" si="318"/>
        <v>58</v>
      </c>
      <c r="AB372" s="341"/>
      <c r="AC372" s="345">
        <f t="shared" si="319"/>
        <v>58</v>
      </c>
      <c r="AD372" s="341"/>
      <c r="AE372" s="345">
        <f t="shared" si="320"/>
        <v>58</v>
      </c>
      <c r="AF372" s="341"/>
      <c r="AG372" s="345">
        <f t="shared" si="320"/>
        <v>58</v>
      </c>
      <c r="AH372" s="341"/>
      <c r="AI372" s="345">
        <f t="shared" si="320"/>
        <v>58</v>
      </c>
      <c r="AJ372" s="341"/>
      <c r="AK372" s="345">
        <f t="shared" si="320"/>
        <v>58</v>
      </c>
      <c r="AL372" s="341"/>
      <c r="AM372" s="345">
        <f t="shared" si="321"/>
        <v>58</v>
      </c>
      <c r="AN372" s="341"/>
      <c r="AO372" s="345">
        <f t="shared" si="322"/>
        <v>58</v>
      </c>
      <c r="AP372" s="468">
        <f t="shared" si="333"/>
        <v>58</v>
      </c>
      <c r="AQ372" s="345" t="e">
        <f t="shared" si="301"/>
        <v>#DIV/0!</v>
      </c>
      <c r="AR372" s="345" t="e">
        <f t="shared" si="323"/>
        <v>#DIV/0!</v>
      </c>
      <c r="AS372" s="345" t="e">
        <f t="shared" si="302"/>
        <v>#DIV/0!</v>
      </c>
      <c r="AT372" s="345" t="e">
        <f t="shared" si="323"/>
        <v>#DIV/0!</v>
      </c>
      <c r="AU372" s="345" t="e">
        <f t="shared" si="303"/>
        <v>#DIV/0!</v>
      </c>
      <c r="AV372" s="345" t="e">
        <f t="shared" si="323"/>
        <v>#DIV/0!</v>
      </c>
      <c r="AW372" s="345" t="e">
        <f t="shared" si="304"/>
        <v>#DIV/0!</v>
      </c>
      <c r="AX372" s="345" t="e">
        <f t="shared" si="323"/>
        <v>#DIV/0!</v>
      </c>
      <c r="AY372" s="345" t="e">
        <f t="shared" si="305"/>
        <v>#DIV/0!</v>
      </c>
      <c r="AZ372" s="345" t="e">
        <f t="shared" si="324"/>
        <v>#DIV/0!</v>
      </c>
      <c r="BA372" s="345" t="e">
        <f t="shared" si="306"/>
        <v>#DIV/0!</v>
      </c>
      <c r="BB372" s="345" t="e">
        <f t="shared" si="325"/>
        <v>#DIV/0!</v>
      </c>
      <c r="BC372" s="345" t="e">
        <f t="shared" si="307"/>
        <v>#DIV/0!</v>
      </c>
      <c r="BD372" s="345" t="e">
        <f t="shared" si="326"/>
        <v>#DIV/0!</v>
      </c>
      <c r="BE372" s="345" t="e">
        <f t="shared" si="308"/>
        <v>#DIV/0!</v>
      </c>
      <c r="BF372" s="345" t="e">
        <f t="shared" si="327"/>
        <v>#DIV/0!</v>
      </c>
      <c r="BG372" s="345" t="e">
        <f t="shared" si="309"/>
        <v>#DIV/0!</v>
      </c>
      <c r="BH372" s="345" t="e">
        <f t="shared" si="328"/>
        <v>#DIV/0!</v>
      </c>
      <c r="BI372" s="345" t="e">
        <f t="shared" si="310"/>
        <v>#DIV/0!</v>
      </c>
      <c r="BJ372" s="345" t="e">
        <f t="shared" si="329"/>
        <v>#DIV/0!</v>
      </c>
      <c r="BK372" s="345" t="e">
        <f t="shared" si="311"/>
        <v>#DIV/0!</v>
      </c>
      <c r="BL372" s="345" t="e">
        <f t="shared" si="330"/>
        <v>#DIV/0!</v>
      </c>
      <c r="BM372" s="345" t="e">
        <f t="shared" si="312"/>
        <v>#DIV/0!</v>
      </c>
      <c r="BN372" s="345" t="e">
        <f t="shared" si="331"/>
        <v>#DIV/0!</v>
      </c>
      <c r="BO372" s="467"/>
    </row>
    <row r="373" spans="1:67">
      <c r="A373" s="187">
        <v>3</v>
      </c>
      <c r="B373" s="184" t="s">
        <v>414</v>
      </c>
      <c r="C373" s="466" t="s">
        <v>410</v>
      </c>
      <c r="D373" s="340"/>
      <c r="E373" s="455"/>
      <c r="F373" s="455"/>
      <c r="G373" s="340"/>
      <c r="H373" s="340"/>
      <c r="I373" s="340"/>
      <c r="J373" s="340"/>
      <c r="K373" s="340"/>
      <c r="L373" s="340"/>
      <c r="M373" s="340"/>
      <c r="N373" s="340"/>
      <c r="O373" s="340"/>
      <c r="P373" s="340"/>
      <c r="Q373" s="342">
        <v>26.4</v>
      </c>
      <c r="R373" s="342">
        <v>26.4</v>
      </c>
      <c r="S373" s="345">
        <f t="shared" si="332"/>
        <v>26.4</v>
      </c>
      <c r="T373" s="342"/>
      <c r="U373" s="345">
        <f t="shared" si="315"/>
        <v>26.4</v>
      </c>
      <c r="V373" s="342"/>
      <c r="W373" s="345">
        <f t="shared" si="316"/>
        <v>26.4</v>
      </c>
      <c r="X373" s="342"/>
      <c r="Y373" s="345">
        <f t="shared" si="317"/>
        <v>26.4</v>
      </c>
      <c r="Z373" s="342"/>
      <c r="AA373" s="345">
        <f t="shared" si="318"/>
        <v>26.4</v>
      </c>
      <c r="AB373" s="342"/>
      <c r="AC373" s="345">
        <f t="shared" si="319"/>
        <v>26.4</v>
      </c>
      <c r="AD373" s="342"/>
      <c r="AE373" s="345">
        <f t="shared" si="320"/>
        <v>26.4</v>
      </c>
      <c r="AF373" s="342"/>
      <c r="AG373" s="345">
        <f t="shared" si="320"/>
        <v>26.4</v>
      </c>
      <c r="AH373" s="342"/>
      <c r="AI373" s="345">
        <f t="shared" si="320"/>
        <v>26.4</v>
      </c>
      <c r="AJ373" s="342"/>
      <c r="AK373" s="345">
        <f t="shared" si="320"/>
        <v>26.4</v>
      </c>
      <c r="AL373" s="342"/>
      <c r="AM373" s="345">
        <f t="shared" si="321"/>
        <v>26.4</v>
      </c>
      <c r="AN373" s="342"/>
      <c r="AO373" s="345">
        <f t="shared" si="322"/>
        <v>26.4</v>
      </c>
      <c r="AP373" s="482">
        <f t="shared" si="333"/>
        <v>26.4</v>
      </c>
      <c r="AQ373" s="345" t="e">
        <f t="shared" si="301"/>
        <v>#DIV/0!</v>
      </c>
      <c r="AR373" s="345">
        <f t="shared" si="323"/>
        <v>1</v>
      </c>
      <c r="AS373" s="345" t="e">
        <f t="shared" si="302"/>
        <v>#DIV/0!</v>
      </c>
      <c r="AT373" s="345">
        <f t="shared" si="323"/>
        <v>0</v>
      </c>
      <c r="AU373" s="345" t="e">
        <f t="shared" si="303"/>
        <v>#DIV/0!</v>
      </c>
      <c r="AV373" s="345">
        <f t="shared" si="323"/>
        <v>0</v>
      </c>
      <c r="AW373" s="345" t="e">
        <f t="shared" si="304"/>
        <v>#DIV/0!</v>
      </c>
      <c r="AX373" s="345">
        <f t="shared" si="323"/>
        <v>0</v>
      </c>
      <c r="AY373" s="345" t="e">
        <f t="shared" si="305"/>
        <v>#DIV/0!</v>
      </c>
      <c r="AZ373" s="345">
        <f t="shared" si="324"/>
        <v>0</v>
      </c>
      <c r="BA373" s="345" t="e">
        <f t="shared" si="306"/>
        <v>#DIV/0!</v>
      </c>
      <c r="BB373" s="345">
        <f t="shared" si="325"/>
        <v>0</v>
      </c>
      <c r="BC373" s="345" t="e">
        <f t="shared" si="307"/>
        <v>#DIV/0!</v>
      </c>
      <c r="BD373" s="345">
        <f t="shared" si="326"/>
        <v>0</v>
      </c>
      <c r="BE373" s="345" t="e">
        <f t="shared" si="308"/>
        <v>#DIV/0!</v>
      </c>
      <c r="BF373" s="345">
        <f t="shared" si="327"/>
        <v>0</v>
      </c>
      <c r="BG373" s="345" t="e">
        <f t="shared" si="309"/>
        <v>#DIV/0!</v>
      </c>
      <c r="BH373" s="345">
        <f t="shared" si="328"/>
        <v>0</v>
      </c>
      <c r="BI373" s="345" t="e">
        <f t="shared" si="310"/>
        <v>#DIV/0!</v>
      </c>
      <c r="BJ373" s="345">
        <f t="shared" si="329"/>
        <v>0</v>
      </c>
      <c r="BK373" s="345" t="e">
        <f t="shared" si="311"/>
        <v>#DIV/0!</v>
      </c>
      <c r="BL373" s="345">
        <f t="shared" si="330"/>
        <v>0</v>
      </c>
      <c r="BM373" s="345" t="e">
        <f t="shared" si="312"/>
        <v>#DIV/0!</v>
      </c>
      <c r="BN373" s="345">
        <f t="shared" si="331"/>
        <v>0</v>
      </c>
      <c r="BO373" s="467"/>
    </row>
    <row r="374" spans="1:67">
      <c r="A374" s="353"/>
      <c r="B374" s="186" t="s">
        <v>415</v>
      </c>
      <c r="C374" s="353"/>
      <c r="D374" s="379"/>
      <c r="E374" s="467"/>
      <c r="F374" s="467"/>
      <c r="G374" s="379"/>
      <c r="H374" s="379"/>
      <c r="I374" s="379"/>
      <c r="J374" s="379"/>
      <c r="K374" s="379"/>
      <c r="L374" s="379"/>
      <c r="M374" s="379"/>
      <c r="N374" s="379"/>
      <c r="O374" s="379"/>
      <c r="P374" s="379"/>
      <c r="Q374" s="341">
        <v>26.4</v>
      </c>
      <c r="R374" s="341">
        <v>26.4</v>
      </c>
      <c r="S374" s="345" t="str">
        <f t="shared" si="332"/>
        <v xml:space="preserve"> </v>
      </c>
      <c r="T374" s="341"/>
      <c r="U374" s="345" t="str">
        <f t="shared" si="315"/>
        <v xml:space="preserve"> </v>
      </c>
      <c r="V374" s="341"/>
      <c r="W374" s="345" t="str">
        <f t="shared" si="316"/>
        <v xml:space="preserve"> </v>
      </c>
      <c r="X374" s="341"/>
      <c r="Y374" s="345" t="str">
        <f t="shared" si="317"/>
        <v xml:space="preserve"> </v>
      </c>
      <c r="Z374" s="341"/>
      <c r="AA374" s="345" t="str">
        <f t="shared" si="318"/>
        <v xml:space="preserve"> </v>
      </c>
      <c r="AB374" s="341"/>
      <c r="AC374" s="345" t="str">
        <f t="shared" si="319"/>
        <v xml:space="preserve"> </v>
      </c>
      <c r="AD374" s="341"/>
      <c r="AE374" s="345" t="str">
        <f t="shared" si="320"/>
        <v xml:space="preserve"> </v>
      </c>
      <c r="AF374" s="341"/>
      <c r="AG374" s="345" t="str">
        <f t="shared" si="320"/>
        <v xml:space="preserve"> </v>
      </c>
      <c r="AH374" s="341"/>
      <c r="AI374" s="345" t="str">
        <f t="shared" si="320"/>
        <v xml:space="preserve"> </v>
      </c>
      <c r="AJ374" s="341"/>
      <c r="AK374" s="345" t="str">
        <f t="shared" si="320"/>
        <v xml:space="preserve"> </v>
      </c>
      <c r="AL374" s="341"/>
      <c r="AM374" s="345" t="str">
        <f t="shared" si="321"/>
        <v xml:space="preserve"> </v>
      </c>
      <c r="AN374" s="341"/>
      <c r="AO374" s="345" t="str">
        <f t="shared" si="322"/>
        <v xml:space="preserve"> </v>
      </c>
      <c r="AP374" s="483"/>
      <c r="AQ374" s="345" t="str">
        <f t="shared" si="301"/>
        <v xml:space="preserve"> </v>
      </c>
      <c r="AR374" s="345" t="str">
        <f t="shared" si="323"/>
        <v xml:space="preserve"> </v>
      </c>
      <c r="AS374" s="345" t="str">
        <f t="shared" si="302"/>
        <v xml:space="preserve"> </v>
      </c>
      <c r="AT374" s="345" t="str">
        <f t="shared" si="323"/>
        <v xml:space="preserve"> </v>
      </c>
      <c r="AU374" s="345" t="str">
        <f t="shared" si="303"/>
        <v xml:space="preserve"> </v>
      </c>
      <c r="AV374" s="345" t="str">
        <f t="shared" si="323"/>
        <v xml:space="preserve"> </v>
      </c>
      <c r="AW374" s="345" t="str">
        <f t="shared" si="304"/>
        <v xml:space="preserve"> </v>
      </c>
      <c r="AX374" s="345" t="str">
        <f t="shared" si="323"/>
        <v xml:space="preserve"> </v>
      </c>
      <c r="AY374" s="345" t="str">
        <f t="shared" si="305"/>
        <v xml:space="preserve"> </v>
      </c>
      <c r="AZ374" s="345" t="str">
        <f t="shared" si="324"/>
        <v xml:space="preserve"> </v>
      </c>
      <c r="BA374" s="345" t="str">
        <f t="shared" si="306"/>
        <v xml:space="preserve"> </v>
      </c>
      <c r="BB374" s="345" t="str">
        <f t="shared" si="325"/>
        <v xml:space="preserve"> </v>
      </c>
      <c r="BC374" s="345" t="str">
        <f t="shared" si="307"/>
        <v xml:space="preserve"> </v>
      </c>
      <c r="BD374" s="345" t="str">
        <f t="shared" si="326"/>
        <v xml:space="preserve"> </v>
      </c>
      <c r="BE374" s="345" t="str">
        <f t="shared" si="308"/>
        <v xml:space="preserve"> </v>
      </c>
      <c r="BF374" s="345" t="str">
        <f t="shared" si="327"/>
        <v xml:space="preserve"> </v>
      </c>
      <c r="BG374" s="345" t="str">
        <f t="shared" si="309"/>
        <v xml:space="preserve"> </v>
      </c>
      <c r="BH374" s="345" t="str">
        <f t="shared" si="328"/>
        <v xml:space="preserve"> </v>
      </c>
      <c r="BI374" s="345" t="str">
        <f t="shared" si="310"/>
        <v xml:space="preserve"> </v>
      </c>
      <c r="BJ374" s="345" t="str">
        <f t="shared" si="329"/>
        <v xml:space="preserve"> </v>
      </c>
      <c r="BK374" s="345" t="str">
        <f t="shared" si="311"/>
        <v xml:space="preserve"> </v>
      </c>
      <c r="BL374" s="345" t="str">
        <f t="shared" si="330"/>
        <v xml:space="preserve"> </v>
      </c>
      <c r="BM374" s="345" t="str">
        <f t="shared" si="312"/>
        <v xml:space="preserve"> </v>
      </c>
      <c r="BN374" s="345" t="str">
        <f t="shared" si="331"/>
        <v xml:space="preserve"> </v>
      </c>
      <c r="BO374" s="467"/>
    </row>
    <row r="375" spans="1:67">
      <c r="A375" s="466" t="s">
        <v>52</v>
      </c>
      <c r="B375" s="466" t="s">
        <v>416</v>
      </c>
      <c r="C375" s="466"/>
      <c r="D375" s="379"/>
      <c r="E375" s="467"/>
      <c r="F375" s="467"/>
      <c r="G375" s="379"/>
      <c r="H375" s="379"/>
      <c r="I375" s="379"/>
      <c r="J375" s="379"/>
      <c r="K375" s="379"/>
      <c r="L375" s="379"/>
      <c r="M375" s="379"/>
      <c r="N375" s="379"/>
      <c r="O375" s="379"/>
      <c r="P375" s="379"/>
      <c r="Q375" s="341"/>
      <c r="R375" s="341"/>
      <c r="S375" s="345" t="str">
        <f t="shared" si="332"/>
        <v xml:space="preserve"> </v>
      </c>
      <c r="T375" s="341"/>
      <c r="U375" s="345" t="str">
        <f t="shared" si="315"/>
        <v xml:space="preserve"> </v>
      </c>
      <c r="V375" s="341"/>
      <c r="W375" s="345" t="str">
        <f t="shared" si="316"/>
        <v xml:space="preserve"> </v>
      </c>
      <c r="X375" s="341"/>
      <c r="Y375" s="345" t="str">
        <f t="shared" si="317"/>
        <v xml:space="preserve"> </v>
      </c>
      <c r="Z375" s="341"/>
      <c r="AA375" s="345" t="str">
        <f t="shared" si="318"/>
        <v xml:space="preserve"> </v>
      </c>
      <c r="AB375" s="341"/>
      <c r="AC375" s="345" t="str">
        <f t="shared" si="319"/>
        <v xml:space="preserve"> </v>
      </c>
      <c r="AD375" s="341"/>
      <c r="AE375" s="345" t="str">
        <f t="shared" si="320"/>
        <v xml:space="preserve"> </v>
      </c>
      <c r="AF375" s="341"/>
      <c r="AG375" s="345" t="str">
        <f t="shared" si="320"/>
        <v xml:space="preserve"> </v>
      </c>
      <c r="AH375" s="341"/>
      <c r="AI375" s="345" t="str">
        <f t="shared" si="320"/>
        <v xml:space="preserve"> </v>
      </c>
      <c r="AJ375" s="341"/>
      <c r="AK375" s="345" t="str">
        <f t="shared" si="320"/>
        <v xml:space="preserve"> </v>
      </c>
      <c r="AL375" s="341"/>
      <c r="AM375" s="345" t="str">
        <f t="shared" si="321"/>
        <v xml:space="preserve"> </v>
      </c>
      <c r="AN375" s="341"/>
      <c r="AO375" s="345" t="str">
        <f t="shared" si="322"/>
        <v xml:space="preserve"> </v>
      </c>
      <c r="AP375" s="467"/>
      <c r="AQ375" s="345" t="str">
        <f t="shared" si="301"/>
        <v xml:space="preserve"> </v>
      </c>
      <c r="AR375" s="345" t="str">
        <f t="shared" si="323"/>
        <v xml:space="preserve"> </v>
      </c>
      <c r="AS375" s="345" t="str">
        <f t="shared" si="302"/>
        <v xml:space="preserve"> </v>
      </c>
      <c r="AT375" s="345" t="str">
        <f t="shared" si="323"/>
        <v xml:space="preserve"> </v>
      </c>
      <c r="AU375" s="345" t="str">
        <f t="shared" si="303"/>
        <v xml:space="preserve"> </v>
      </c>
      <c r="AV375" s="345" t="str">
        <f t="shared" si="323"/>
        <v xml:space="preserve"> </v>
      </c>
      <c r="AW375" s="345" t="str">
        <f t="shared" si="304"/>
        <v xml:space="preserve"> </v>
      </c>
      <c r="AX375" s="345" t="str">
        <f t="shared" si="323"/>
        <v xml:space="preserve"> </v>
      </c>
      <c r="AY375" s="345" t="str">
        <f t="shared" si="305"/>
        <v xml:space="preserve"> </v>
      </c>
      <c r="AZ375" s="345" t="str">
        <f t="shared" si="324"/>
        <v xml:space="preserve"> </v>
      </c>
      <c r="BA375" s="345" t="str">
        <f t="shared" si="306"/>
        <v xml:space="preserve"> </v>
      </c>
      <c r="BB375" s="345" t="str">
        <f t="shared" si="325"/>
        <v xml:space="preserve"> </v>
      </c>
      <c r="BC375" s="345" t="str">
        <f t="shared" si="307"/>
        <v xml:space="preserve"> </v>
      </c>
      <c r="BD375" s="345" t="str">
        <f t="shared" si="326"/>
        <v xml:space="preserve"> </v>
      </c>
      <c r="BE375" s="345" t="str">
        <f t="shared" si="308"/>
        <v xml:space="preserve"> </v>
      </c>
      <c r="BF375" s="345" t="str">
        <f t="shared" si="327"/>
        <v xml:space="preserve"> </v>
      </c>
      <c r="BG375" s="345" t="str">
        <f t="shared" si="309"/>
        <v xml:space="preserve"> </v>
      </c>
      <c r="BH375" s="345" t="str">
        <f t="shared" si="328"/>
        <v xml:space="preserve"> </v>
      </c>
      <c r="BI375" s="345" t="str">
        <f t="shared" si="310"/>
        <v xml:space="preserve"> </v>
      </c>
      <c r="BJ375" s="345" t="str">
        <f t="shared" si="329"/>
        <v xml:space="preserve"> </v>
      </c>
      <c r="BK375" s="345" t="str">
        <f t="shared" si="311"/>
        <v xml:space="preserve"> </v>
      </c>
      <c r="BL375" s="345" t="str">
        <f t="shared" si="330"/>
        <v xml:space="preserve"> </v>
      </c>
      <c r="BM375" s="345" t="str">
        <f t="shared" si="312"/>
        <v xml:space="preserve"> </v>
      </c>
      <c r="BN375" s="345" t="str">
        <f t="shared" si="331"/>
        <v xml:space="preserve"> </v>
      </c>
      <c r="BO375" s="467"/>
    </row>
    <row r="376" spans="1:67">
      <c r="A376" s="466">
        <v>1</v>
      </c>
      <c r="B376" s="184" t="s">
        <v>417</v>
      </c>
      <c r="C376" s="187" t="s">
        <v>55</v>
      </c>
      <c r="D376" s="340"/>
      <c r="E376" s="455">
        <v>340</v>
      </c>
      <c r="F376" s="455"/>
      <c r="G376" s="340"/>
      <c r="H376" s="340"/>
      <c r="I376" s="340"/>
      <c r="J376" s="340"/>
      <c r="K376" s="340"/>
      <c r="L376" s="340"/>
      <c r="M376" s="340"/>
      <c r="N376" s="340"/>
      <c r="O376" s="340"/>
      <c r="P376" s="340"/>
      <c r="Q376" s="454">
        <v>332</v>
      </c>
      <c r="R376" s="454">
        <v>332</v>
      </c>
      <c r="S376" s="345">
        <f t="shared" si="332"/>
        <v>332</v>
      </c>
      <c r="T376" s="342"/>
      <c r="U376" s="345">
        <f t="shared" si="315"/>
        <v>332</v>
      </c>
      <c r="V376" s="342"/>
      <c r="W376" s="345">
        <f t="shared" si="316"/>
        <v>332</v>
      </c>
      <c r="X376" s="342"/>
      <c r="Y376" s="345">
        <f t="shared" si="317"/>
        <v>332</v>
      </c>
      <c r="Z376" s="342"/>
      <c r="AA376" s="345">
        <f t="shared" si="318"/>
        <v>332</v>
      </c>
      <c r="AB376" s="342"/>
      <c r="AC376" s="345">
        <f t="shared" si="319"/>
        <v>332</v>
      </c>
      <c r="AD376" s="342"/>
      <c r="AE376" s="345">
        <f t="shared" si="320"/>
        <v>332</v>
      </c>
      <c r="AF376" s="342"/>
      <c r="AG376" s="345">
        <f t="shared" si="320"/>
        <v>332</v>
      </c>
      <c r="AH376" s="342"/>
      <c r="AI376" s="345">
        <f t="shared" si="320"/>
        <v>332</v>
      </c>
      <c r="AJ376" s="342"/>
      <c r="AK376" s="345">
        <f t="shared" si="320"/>
        <v>332</v>
      </c>
      <c r="AL376" s="342"/>
      <c r="AM376" s="345">
        <f t="shared" si="321"/>
        <v>332</v>
      </c>
      <c r="AN376" s="342"/>
      <c r="AO376" s="345">
        <f t="shared" si="322"/>
        <v>332</v>
      </c>
      <c r="AP376" s="558">
        <f>+W376</f>
        <v>332</v>
      </c>
      <c r="AQ376" s="345" t="e">
        <f t="shared" si="301"/>
        <v>#DIV/0!</v>
      </c>
      <c r="AR376" s="345">
        <f t="shared" si="323"/>
        <v>1</v>
      </c>
      <c r="AS376" s="345">
        <f t="shared" si="302"/>
        <v>0</v>
      </c>
      <c r="AT376" s="345">
        <f t="shared" si="323"/>
        <v>0</v>
      </c>
      <c r="AU376" s="345" t="e">
        <f t="shared" si="303"/>
        <v>#DIV/0!</v>
      </c>
      <c r="AV376" s="345">
        <f t="shared" si="323"/>
        <v>0</v>
      </c>
      <c r="AW376" s="345" t="e">
        <f t="shared" si="304"/>
        <v>#DIV/0!</v>
      </c>
      <c r="AX376" s="345">
        <f t="shared" si="323"/>
        <v>0</v>
      </c>
      <c r="AY376" s="345" t="e">
        <f t="shared" si="305"/>
        <v>#DIV/0!</v>
      </c>
      <c r="AZ376" s="345">
        <f t="shared" si="324"/>
        <v>0</v>
      </c>
      <c r="BA376" s="345" t="e">
        <f t="shared" si="306"/>
        <v>#DIV/0!</v>
      </c>
      <c r="BB376" s="345">
        <f t="shared" si="325"/>
        <v>0</v>
      </c>
      <c r="BC376" s="345" t="e">
        <f t="shared" si="307"/>
        <v>#DIV/0!</v>
      </c>
      <c r="BD376" s="345">
        <f t="shared" si="326"/>
        <v>0</v>
      </c>
      <c r="BE376" s="345" t="e">
        <f t="shared" si="308"/>
        <v>#DIV/0!</v>
      </c>
      <c r="BF376" s="345">
        <f t="shared" si="327"/>
        <v>0</v>
      </c>
      <c r="BG376" s="345" t="e">
        <f t="shared" si="309"/>
        <v>#DIV/0!</v>
      </c>
      <c r="BH376" s="345">
        <f t="shared" si="328"/>
        <v>0</v>
      </c>
      <c r="BI376" s="345" t="e">
        <f t="shared" si="310"/>
        <v>#DIV/0!</v>
      </c>
      <c r="BJ376" s="345">
        <f t="shared" si="329"/>
        <v>0</v>
      </c>
      <c r="BK376" s="345" t="e">
        <f t="shared" si="311"/>
        <v>#DIV/0!</v>
      </c>
      <c r="BL376" s="345">
        <f t="shared" si="330"/>
        <v>0</v>
      </c>
      <c r="BM376" s="345" t="e">
        <f t="shared" si="312"/>
        <v>#DIV/0!</v>
      </c>
      <c r="BN376" s="345">
        <f t="shared" si="331"/>
        <v>0</v>
      </c>
      <c r="BO376" s="467"/>
    </row>
    <row r="377" spans="1:67">
      <c r="A377" s="471"/>
      <c r="B377" s="186" t="s">
        <v>418</v>
      </c>
      <c r="C377" s="180"/>
      <c r="D377" s="379"/>
      <c r="E377" s="467"/>
      <c r="F377" s="467"/>
      <c r="G377" s="379"/>
      <c r="H377" s="379"/>
      <c r="I377" s="379"/>
      <c r="J377" s="379"/>
      <c r="K377" s="379"/>
      <c r="L377" s="379"/>
      <c r="M377" s="379"/>
      <c r="N377" s="379"/>
      <c r="O377" s="379"/>
      <c r="P377" s="379"/>
      <c r="Q377" s="341"/>
      <c r="R377" s="341"/>
      <c r="S377" s="345" t="str">
        <f t="shared" si="332"/>
        <v xml:space="preserve"> </v>
      </c>
      <c r="T377" s="341"/>
      <c r="U377" s="345" t="str">
        <f t="shared" si="315"/>
        <v xml:space="preserve"> </v>
      </c>
      <c r="V377" s="341"/>
      <c r="W377" s="345" t="str">
        <f t="shared" si="316"/>
        <v xml:space="preserve"> </v>
      </c>
      <c r="X377" s="341"/>
      <c r="Y377" s="345" t="str">
        <f t="shared" si="317"/>
        <v xml:space="preserve"> </v>
      </c>
      <c r="Z377" s="341"/>
      <c r="AA377" s="345" t="str">
        <f t="shared" si="318"/>
        <v xml:space="preserve"> </v>
      </c>
      <c r="AB377" s="341"/>
      <c r="AC377" s="345" t="str">
        <f t="shared" si="319"/>
        <v xml:space="preserve"> </v>
      </c>
      <c r="AD377" s="341"/>
      <c r="AE377" s="345" t="str">
        <f t="shared" si="320"/>
        <v xml:space="preserve"> </v>
      </c>
      <c r="AF377" s="341"/>
      <c r="AG377" s="345" t="str">
        <f t="shared" si="320"/>
        <v xml:space="preserve"> </v>
      </c>
      <c r="AH377" s="341"/>
      <c r="AI377" s="345" t="str">
        <f t="shared" si="320"/>
        <v xml:space="preserve"> </v>
      </c>
      <c r="AJ377" s="341"/>
      <c r="AK377" s="345" t="str">
        <f t="shared" si="320"/>
        <v xml:space="preserve"> </v>
      </c>
      <c r="AL377" s="341"/>
      <c r="AM377" s="345" t="str">
        <f t="shared" si="321"/>
        <v xml:space="preserve"> </v>
      </c>
      <c r="AN377" s="341"/>
      <c r="AO377" s="345" t="str">
        <f t="shared" si="322"/>
        <v xml:space="preserve"> </v>
      </c>
      <c r="AP377" s="467"/>
      <c r="AQ377" s="345" t="str">
        <f t="shared" si="301"/>
        <v xml:space="preserve"> </v>
      </c>
      <c r="AR377" s="345" t="str">
        <f t="shared" si="323"/>
        <v xml:space="preserve"> </v>
      </c>
      <c r="AS377" s="345" t="str">
        <f t="shared" si="302"/>
        <v xml:space="preserve"> </v>
      </c>
      <c r="AT377" s="345" t="str">
        <f t="shared" si="323"/>
        <v xml:space="preserve"> </v>
      </c>
      <c r="AU377" s="345" t="str">
        <f t="shared" si="303"/>
        <v xml:space="preserve"> </v>
      </c>
      <c r="AV377" s="345" t="str">
        <f t="shared" si="323"/>
        <v xml:space="preserve"> </v>
      </c>
      <c r="AW377" s="345" t="str">
        <f t="shared" si="304"/>
        <v xml:space="preserve"> </v>
      </c>
      <c r="AX377" s="345" t="str">
        <f t="shared" si="323"/>
        <v xml:space="preserve"> </v>
      </c>
      <c r="AY377" s="345" t="str">
        <f t="shared" si="305"/>
        <v xml:space="preserve"> </v>
      </c>
      <c r="AZ377" s="345" t="str">
        <f t="shared" si="324"/>
        <v xml:space="preserve"> </v>
      </c>
      <c r="BA377" s="345" t="str">
        <f t="shared" si="306"/>
        <v xml:space="preserve"> </v>
      </c>
      <c r="BB377" s="345" t="str">
        <f t="shared" si="325"/>
        <v xml:space="preserve"> </v>
      </c>
      <c r="BC377" s="345" t="str">
        <f t="shared" si="307"/>
        <v xml:space="preserve"> </v>
      </c>
      <c r="BD377" s="345" t="str">
        <f t="shared" si="326"/>
        <v xml:space="preserve"> </v>
      </c>
      <c r="BE377" s="345" t="str">
        <f t="shared" si="308"/>
        <v xml:space="preserve"> </v>
      </c>
      <c r="BF377" s="345" t="str">
        <f t="shared" si="327"/>
        <v xml:space="preserve"> </v>
      </c>
      <c r="BG377" s="345" t="str">
        <f t="shared" si="309"/>
        <v xml:space="preserve"> </v>
      </c>
      <c r="BH377" s="345" t="str">
        <f t="shared" si="328"/>
        <v xml:space="preserve"> </v>
      </c>
      <c r="BI377" s="345" t="str">
        <f t="shared" si="310"/>
        <v xml:space="preserve"> </v>
      </c>
      <c r="BJ377" s="345" t="str">
        <f t="shared" si="329"/>
        <v xml:space="preserve"> </v>
      </c>
      <c r="BK377" s="345" t="str">
        <f t="shared" si="311"/>
        <v xml:space="preserve"> </v>
      </c>
      <c r="BL377" s="345" t="str">
        <f t="shared" si="330"/>
        <v xml:space="preserve"> </v>
      </c>
      <c r="BM377" s="345" t="str">
        <f t="shared" si="312"/>
        <v xml:space="preserve"> </v>
      </c>
      <c r="BN377" s="345" t="str">
        <f t="shared" si="331"/>
        <v xml:space="preserve"> </v>
      </c>
      <c r="BO377" s="467"/>
    </row>
    <row r="378" spans="1:67" s="464" customFormat="1" ht="19.5">
      <c r="A378" s="465" t="s">
        <v>231</v>
      </c>
      <c r="B378" s="188" t="s">
        <v>419</v>
      </c>
      <c r="C378" s="189" t="s">
        <v>419</v>
      </c>
      <c r="D378" s="507"/>
      <c r="E378" s="520">
        <v>31</v>
      </c>
      <c r="F378" s="463"/>
      <c r="G378" s="507"/>
      <c r="H378" s="507"/>
      <c r="I378" s="507"/>
      <c r="J378" s="507"/>
      <c r="K378" s="507"/>
      <c r="L378" s="507"/>
      <c r="M378" s="507"/>
      <c r="N378" s="507"/>
      <c r="O378" s="507"/>
      <c r="P378" s="507"/>
      <c r="Q378" s="576">
        <v>40</v>
      </c>
      <c r="R378" s="577"/>
      <c r="S378" s="555">
        <f t="shared" si="332"/>
        <v>0</v>
      </c>
      <c r="T378" s="577"/>
      <c r="U378" s="555">
        <f t="shared" si="315"/>
        <v>0</v>
      </c>
      <c r="V378" s="577">
        <v>3</v>
      </c>
      <c r="W378" s="555">
        <f t="shared" si="316"/>
        <v>3</v>
      </c>
      <c r="X378" s="577"/>
      <c r="Y378" s="555">
        <f t="shared" si="317"/>
        <v>3</v>
      </c>
      <c r="Z378" s="577"/>
      <c r="AA378" s="555">
        <f t="shared" si="318"/>
        <v>3</v>
      </c>
      <c r="AB378" s="577"/>
      <c r="AC378" s="555">
        <f t="shared" si="319"/>
        <v>3</v>
      </c>
      <c r="AD378" s="577">
        <v>2</v>
      </c>
      <c r="AE378" s="555">
        <f t="shared" si="320"/>
        <v>5</v>
      </c>
      <c r="AF378" s="577"/>
      <c r="AG378" s="555">
        <f t="shared" si="320"/>
        <v>5</v>
      </c>
      <c r="AH378" s="577"/>
      <c r="AI378" s="555">
        <f t="shared" si="320"/>
        <v>5</v>
      </c>
      <c r="AJ378" s="577">
        <f>41-AI378</f>
        <v>36</v>
      </c>
      <c r="AK378" s="555">
        <f t="shared" si="320"/>
        <v>41</v>
      </c>
      <c r="AL378" s="577"/>
      <c r="AM378" s="555">
        <f t="shared" si="321"/>
        <v>41</v>
      </c>
      <c r="AN378" s="577"/>
      <c r="AO378" s="555">
        <f t="shared" si="322"/>
        <v>41</v>
      </c>
      <c r="AP378" s="576">
        <f t="shared" ref="AP378:AP385" si="334">+W378</f>
        <v>3</v>
      </c>
      <c r="AQ378" s="555" t="e">
        <f t="shared" si="301"/>
        <v>#DIV/0!</v>
      </c>
      <c r="AR378" s="555">
        <f t="shared" si="323"/>
        <v>0</v>
      </c>
      <c r="AS378" s="555">
        <f t="shared" si="302"/>
        <v>0</v>
      </c>
      <c r="AT378" s="555">
        <f t="shared" si="323"/>
        <v>0</v>
      </c>
      <c r="AU378" s="555" t="e">
        <f t="shared" si="303"/>
        <v>#DIV/0!</v>
      </c>
      <c r="AV378" s="555">
        <f t="shared" si="323"/>
        <v>7.4999999999999997E-2</v>
      </c>
      <c r="AW378" s="555" t="e">
        <f t="shared" si="304"/>
        <v>#DIV/0!</v>
      </c>
      <c r="AX378" s="555">
        <f t="shared" si="323"/>
        <v>0</v>
      </c>
      <c r="AY378" s="555" t="e">
        <f t="shared" si="305"/>
        <v>#DIV/0!</v>
      </c>
      <c r="AZ378" s="555">
        <f t="shared" si="324"/>
        <v>0</v>
      </c>
      <c r="BA378" s="555" t="e">
        <f t="shared" si="306"/>
        <v>#DIV/0!</v>
      </c>
      <c r="BB378" s="555">
        <f t="shared" si="325"/>
        <v>0</v>
      </c>
      <c r="BC378" s="555" t="e">
        <f t="shared" si="307"/>
        <v>#DIV/0!</v>
      </c>
      <c r="BD378" s="555">
        <f t="shared" si="326"/>
        <v>0.05</v>
      </c>
      <c r="BE378" s="555" t="e">
        <f t="shared" si="308"/>
        <v>#DIV/0!</v>
      </c>
      <c r="BF378" s="555">
        <f t="shared" si="327"/>
        <v>0</v>
      </c>
      <c r="BG378" s="555" t="e">
        <f t="shared" si="309"/>
        <v>#DIV/0!</v>
      </c>
      <c r="BH378" s="555">
        <f t="shared" si="328"/>
        <v>0</v>
      </c>
      <c r="BI378" s="555" t="e">
        <f t="shared" si="310"/>
        <v>#DIV/0!</v>
      </c>
      <c r="BJ378" s="555">
        <f t="shared" si="329"/>
        <v>0.9</v>
      </c>
      <c r="BK378" s="555" t="e">
        <f t="shared" si="311"/>
        <v>#DIV/0!</v>
      </c>
      <c r="BL378" s="555">
        <f t="shared" si="330"/>
        <v>0</v>
      </c>
      <c r="BM378" s="555" t="e">
        <f t="shared" si="312"/>
        <v>#DIV/0!</v>
      </c>
      <c r="BN378" s="555">
        <f t="shared" si="331"/>
        <v>0</v>
      </c>
      <c r="BO378" s="463"/>
    </row>
    <row r="379" spans="1:67" s="460" customFormat="1">
      <c r="A379" s="353"/>
      <c r="B379" s="186" t="s">
        <v>420</v>
      </c>
      <c r="C379" s="190" t="s">
        <v>421</v>
      </c>
      <c r="D379" s="506"/>
      <c r="E379" s="436">
        <v>4.79</v>
      </c>
      <c r="F379" s="459"/>
      <c r="G379" s="506"/>
      <c r="H379" s="506"/>
      <c r="I379" s="506"/>
      <c r="J379" s="506"/>
      <c r="K379" s="506"/>
      <c r="L379" s="506"/>
      <c r="M379" s="506"/>
      <c r="N379" s="506"/>
      <c r="O379" s="506"/>
      <c r="P379" s="506"/>
      <c r="Q379" s="609">
        <v>5.86</v>
      </c>
      <c r="R379" s="590">
        <f>+R378/68248*10000</f>
        <v>0</v>
      </c>
      <c r="S379" s="555">
        <f t="shared" si="332"/>
        <v>0</v>
      </c>
      <c r="T379" s="590"/>
      <c r="U379" s="555">
        <f t="shared" si="315"/>
        <v>0</v>
      </c>
      <c r="V379" s="590">
        <f>5.65-5.26</f>
        <v>0.39000000000000057</v>
      </c>
      <c r="W379" s="555">
        <f t="shared" si="316"/>
        <v>0.39000000000000057</v>
      </c>
      <c r="X379" s="590"/>
      <c r="Y379" s="555">
        <f t="shared" si="317"/>
        <v>0.39000000000000057</v>
      </c>
      <c r="Z379" s="590"/>
      <c r="AA379" s="555">
        <f>IF(LEN($C379)=0," ",Y379+Z379)</f>
        <v>0.39000000000000057</v>
      </c>
      <c r="AB379" s="590"/>
      <c r="AC379" s="555">
        <f t="shared" si="319"/>
        <v>0.39000000000000057</v>
      </c>
      <c r="AD379" s="590">
        <v>0.25</v>
      </c>
      <c r="AE379" s="555">
        <f>IF(LEN($C379)=0," ",AC379+AD379)</f>
        <v>0.64000000000000057</v>
      </c>
      <c r="AF379" s="590"/>
      <c r="AG379" s="555">
        <f t="shared" si="320"/>
        <v>0.64000000000000057</v>
      </c>
      <c r="AH379" s="590"/>
      <c r="AI379" s="555">
        <f t="shared" si="320"/>
        <v>0.64000000000000057</v>
      </c>
      <c r="AJ379" s="590">
        <f>6.1-AI379</f>
        <v>5.4599999999999991</v>
      </c>
      <c r="AK379" s="555">
        <f t="shared" si="320"/>
        <v>6.1</v>
      </c>
      <c r="AL379" s="590"/>
      <c r="AM379" s="555">
        <f t="shared" si="321"/>
        <v>6.1</v>
      </c>
      <c r="AN379" s="590"/>
      <c r="AO379" s="555">
        <f t="shared" si="322"/>
        <v>6.1</v>
      </c>
      <c r="AP379" s="589">
        <f t="shared" si="334"/>
        <v>0.39000000000000057</v>
      </c>
      <c r="AQ379" s="555" t="e">
        <f t="shared" si="301"/>
        <v>#DIV/0!</v>
      </c>
      <c r="AR379" s="555">
        <f t="shared" si="323"/>
        <v>0</v>
      </c>
      <c r="AS379" s="555">
        <f t="shared" si="302"/>
        <v>0</v>
      </c>
      <c r="AT379" s="555">
        <f t="shared" si="323"/>
        <v>0</v>
      </c>
      <c r="AU379" s="555" t="e">
        <f t="shared" si="303"/>
        <v>#DIV/0!</v>
      </c>
      <c r="AV379" s="555">
        <f t="shared" si="323"/>
        <v>6.6552901023890873E-2</v>
      </c>
      <c r="AW379" s="555" t="e">
        <f t="shared" si="304"/>
        <v>#DIV/0!</v>
      </c>
      <c r="AX379" s="555">
        <f t="shared" si="323"/>
        <v>0</v>
      </c>
      <c r="AY379" s="555" t="e">
        <f t="shared" si="305"/>
        <v>#DIV/0!</v>
      </c>
      <c r="AZ379" s="555">
        <f t="shared" si="324"/>
        <v>0</v>
      </c>
      <c r="BA379" s="555" t="e">
        <f t="shared" si="306"/>
        <v>#DIV/0!</v>
      </c>
      <c r="BB379" s="555">
        <f t="shared" si="325"/>
        <v>0</v>
      </c>
      <c r="BC379" s="555" t="e">
        <f t="shared" si="307"/>
        <v>#DIV/0!</v>
      </c>
      <c r="BD379" s="555">
        <f t="shared" si="326"/>
        <v>4.2662116040955628E-2</v>
      </c>
      <c r="BE379" s="555" t="e">
        <f t="shared" si="308"/>
        <v>#DIV/0!</v>
      </c>
      <c r="BF379" s="555">
        <f t="shared" si="327"/>
        <v>0</v>
      </c>
      <c r="BG379" s="555" t="e">
        <f t="shared" si="309"/>
        <v>#DIV/0!</v>
      </c>
      <c r="BH379" s="555">
        <f t="shared" si="328"/>
        <v>0</v>
      </c>
      <c r="BI379" s="555" t="e">
        <f t="shared" si="310"/>
        <v>#DIV/0!</v>
      </c>
      <c r="BJ379" s="555">
        <f t="shared" si="329"/>
        <v>0.93174061433447075</v>
      </c>
      <c r="BK379" s="555" t="e">
        <f t="shared" si="311"/>
        <v>#DIV/0!</v>
      </c>
      <c r="BL379" s="555">
        <f t="shared" si="330"/>
        <v>0</v>
      </c>
      <c r="BM379" s="555" t="e">
        <f t="shared" si="312"/>
        <v>#DIV/0!</v>
      </c>
      <c r="BN379" s="555">
        <f t="shared" si="331"/>
        <v>0</v>
      </c>
      <c r="BO379" s="459"/>
    </row>
    <row r="380" spans="1:67" s="464" customFormat="1" ht="19.5">
      <c r="A380" s="465" t="s">
        <v>232</v>
      </c>
      <c r="B380" s="188" t="s">
        <v>422</v>
      </c>
      <c r="C380" s="189" t="s">
        <v>422</v>
      </c>
      <c r="D380" s="507"/>
      <c r="E380" s="520">
        <v>3</v>
      </c>
      <c r="F380" s="463"/>
      <c r="G380" s="507"/>
      <c r="H380" s="507"/>
      <c r="I380" s="507"/>
      <c r="J380" s="507"/>
      <c r="K380" s="507"/>
      <c r="L380" s="507"/>
      <c r="M380" s="507"/>
      <c r="N380" s="507"/>
      <c r="O380" s="507"/>
      <c r="P380" s="507"/>
      <c r="Q380" s="462">
        <v>7</v>
      </c>
      <c r="R380" s="520"/>
      <c r="S380" s="555">
        <f t="shared" si="332"/>
        <v>0</v>
      </c>
      <c r="T380" s="520"/>
      <c r="U380" s="555">
        <f t="shared" si="315"/>
        <v>0</v>
      </c>
      <c r="V380" s="520">
        <v>1</v>
      </c>
      <c r="W380" s="555">
        <f t="shared" si="316"/>
        <v>1</v>
      </c>
      <c r="X380" s="520">
        <v>-1</v>
      </c>
      <c r="Y380" s="555">
        <f t="shared" si="317"/>
        <v>0</v>
      </c>
      <c r="Z380" s="520"/>
      <c r="AA380" s="555">
        <f t="shared" si="318"/>
        <v>0</v>
      </c>
      <c r="AB380" s="520"/>
      <c r="AC380" s="555">
        <f t="shared" si="319"/>
        <v>0</v>
      </c>
      <c r="AD380" s="520"/>
      <c r="AE380" s="555">
        <f t="shared" si="320"/>
        <v>0</v>
      </c>
      <c r="AF380" s="520"/>
      <c r="AG380" s="555">
        <f t="shared" si="320"/>
        <v>0</v>
      </c>
      <c r="AH380" s="520"/>
      <c r="AI380" s="555">
        <f t="shared" si="320"/>
        <v>0</v>
      </c>
      <c r="AJ380" s="520">
        <f>5-4</f>
        <v>1</v>
      </c>
      <c r="AK380" s="555">
        <f t="shared" si="320"/>
        <v>1</v>
      </c>
      <c r="AL380" s="520"/>
      <c r="AM380" s="555">
        <f t="shared" si="321"/>
        <v>1</v>
      </c>
      <c r="AN380" s="520"/>
      <c r="AO380" s="555">
        <f t="shared" si="322"/>
        <v>1</v>
      </c>
      <c r="AP380" s="462">
        <f t="shared" si="334"/>
        <v>1</v>
      </c>
      <c r="AQ380" s="555" t="e">
        <f t="shared" si="301"/>
        <v>#DIV/0!</v>
      </c>
      <c r="AR380" s="555">
        <f t="shared" si="323"/>
        <v>0</v>
      </c>
      <c r="AS380" s="555">
        <f t="shared" si="302"/>
        <v>0</v>
      </c>
      <c r="AT380" s="555">
        <f t="shared" si="323"/>
        <v>0</v>
      </c>
      <c r="AU380" s="555" t="e">
        <f t="shared" si="303"/>
        <v>#DIV/0!</v>
      </c>
      <c r="AV380" s="555">
        <f t="shared" si="323"/>
        <v>0.14285714285714285</v>
      </c>
      <c r="AW380" s="555" t="e">
        <f t="shared" si="304"/>
        <v>#DIV/0!</v>
      </c>
      <c r="AX380" s="555">
        <f t="shared" si="323"/>
        <v>-0.14285714285714285</v>
      </c>
      <c r="AY380" s="555" t="e">
        <f t="shared" si="305"/>
        <v>#DIV/0!</v>
      </c>
      <c r="AZ380" s="555">
        <f t="shared" si="324"/>
        <v>0</v>
      </c>
      <c r="BA380" s="555" t="e">
        <f t="shared" si="306"/>
        <v>#DIV/0!</v>
      </c>
      <c r="BB380" s="555">
        <f t="shared" si="325"/>
        <v>0</v>
      </c>
      <c r="BC380" s="555" t="e">
        <f t="shared" si="307"/>
        <v>#DIV/0!</v>
      </c>
      <c r="BD380" s="555">
        <f t="shared" si="326"/>
        <v>0</v>
      </c>
      <c r="BE380" s="555" t="e">
        <f t="shared" si="308"/>
        <v>#DIV/0!</v>
      </c>
      <c r="BF380" s="555">
        <f t="shared" si="327"/>
        <v>0</v>
      </c>
      <c r="BG380" s="555" t="e">
        <f t="shared" si="309"/>
        <v>#DIV/0!</v>
      </c>
      <c r="BH380" s="555">
        <f t="shared" si="328"/>
        <v>0</v>
      </c>
      <c r="BI380" s="555" t="e">
        <f t="shared" si="310"/>
        <v>#DIV/0!</v>
      </c>
      <c r="BJ380" s="555">
        <f t="shared" si="329"/>
        <v>0.14285714285714285</v>
      </c>
      <c r="BK380" s="555" t="e">
        <f t="shared" si="311"/>
        <v>#DIV/0!</v>
      </c>
      <c r="BL380" s="555">
        <f t="shared" si="330"/>
        <v>0</v>
      </c>
      <c r="BM380" s="555" t="e">
        <f t="shared" si="312"/>
        <v>#DIV/0!</v>
      </c>
      <c r="BN380" s="555">
        <f t="shared" si="331"/>
        <v>0</v>
      </c>
      <c r="BO380" s="463"/>
    </row>
    <row r="381" spans="1:67" s="460" customFormat="1">
      <c r="A381" s="353"/>
      <c r="B381" s="186" t="s">
        <v>423</v>
      </c>
      <c r="C381" s="190" t="s">
        <v>421</v>
      </c>
      <c r="D381" s="506"/>
      <c r="E381" s="436">
        <v>0.47</v>
      </c>
      <c r="F381" s="459"/>
      <c r="G381" s="506"/>
      <c r="H381" s="506"/>
      <c r="I381" s="506"/>
      <c r="J381" s="506"/>
      <c r="K381" s="506"/>
      <c r="L381" s="506"/>
      <c r="M381" s="506"/>
      <c r="N381" s="506"/>
      <c r="O381" s="506"/>
      <c r="P381" s="506"/>
      <c r="Q381" s="436">
        <v>1.03</v>
      </c>
      <c r="R381" s="436">
        <f>+R380/68248*10000</f>
        <v>0</v>
      </c>
      <c r="S381" s="555">
        <f t="shared" si="332"/>
        <v>0</v>
      </c>
      <c r="T381" s="436"/>
      <c r="U381" s="555">
        <f t="shared" si="315"/>
        <v>0</v>
      </c>
      <c r="V381" s="436">
        <v>0.14000000000000001</v>
      </c>
      <c r="W381" s="555">
        <f t="shared" si="316"/>
        <v>0.14000000000000001</v>
      </c>
      <c r="X381" s="436"/>
      <c r="Y381" s="555">
        <f t="shared" si="317"/>
        <v>0.14000000000000001</v>
      </c>
      <c r="Z381" s="436">
        <f>0.59-Y381</f>
        <v>0.44999999999999996</v>
      </c>
      <c r="AA381" s="555">
        <f t="shared" si="318"/>
        <v>0.59</v>
      </c>
      <c r="AB381" s="436"/>
      <c r="AC381" s="555">
        <f t="shared" si="319"/>
        <v>0.59</v>
      </c>
      <c r="AD381" s="436"/>
      <c r="AE381" s="555">
        <f t="shared" si="320"/>
        <v>0.59</v>
      </c>
      <c r="AF381" s="436"/>
      <c r="AG381" s="555">
        <f t="shared" si="320"/>
        <v>0.59</v>
      </c>
      <c r="AH381" s="436"/>
      <c r="AI381" s="555">
        <f t="shared" si="320"/>
        <v>0.59</v>
      </c>
      <c r="AJ381" s="436">
        <f>0.74-AI381</f>
        <v>0.15000000000000002</v>
      </c>
      <c r="AK381" s="555">
        <f t="shared" si="320"/>
        <v>0.74</v>
      </c>
      <c r="AL381" s="436"/>
      <c r="AM381" s="555">
        <f t="shared" si="321"/>
        <v>0.74</v>
      </c>
      <c r="AN381" s="436"/>
      <c r="AO381" s="555">
        <f t="shared" si="322"/>
        <v>0.74</v>
      </c>
      <c r="AP381" s="591">
        <f t="shared" si="334"/>
        <v>0.14000000000000001</v>
      </c>
      <c r="AQ381" s="555" t="e">
        <f t="shared" si="301"/>
        <v>#DIV/0!</v>
      </c>
      <c r="AR381" s="555">
        <f t="shared" si="323"/>
        <v>0</v>
      </c>
      <c r="AS381" s="555">
        <f t="shared" si="302"/>
        <v>0</v>
      </c>
      <c r="AT381" s="555">
        <f t="shared" si="323"/>
        <v>0</v>
      </c>
      <c r="AU381" s="555" t="e">
        <f t="shared" si="303"/>
        <v>#DIV/0!</v>
      </c>
      <c r="AV381" s="555">
        <f t="shared" si="323"/>
        <v>0.1359223300970874</v>
      </c>
      <c r="AW381" s="555" t="e">
        <f t="shared" si="304"/>
        <v>#DIV/0!</v>
      </c>
      <c r="AX381" s="555">
        <f t="shared" si="323"/>
        <v>0</v>
      </c>
      <c r="AY381" s="555" t="e">
        <f t="shared" si="305"/>
        <v>#DIV/0!</v>
      </c>
      <c r="AZ381" s="555">
        <f t="shared" si="324"/>
        <v>0.43689320388349512</v>
      </c>
      <c r="BA381" s="555" t="e">
        <f t="shared" si="306"/>
        <v>#DIV/0!</v>
      </c>
      <c r="BB381" s="555">
        <f t="shared" si="325"/>
        <v>0</v>
      </c>
      <c r="BC381" s="555" t="e">
        <f t="shared" si="307"/>
        <v>#DIV/0!</v>
      </c>
      <c r="BD381" s="555">
        <f t="shared" si="326"/>
        <v>0</v>
      </c>
      <c r="BE381" s="555" t="e">
        <f t="shared" si="308"/>
        <v>#DIV/0!</v>
      </c>
      <c r="BF381" s="555">
        <f t="shared" si="327"/>
        <v>0</v>
      </c>
      <c r="BG381" s="555" t="e">
        <f t="shared" si="309"/>
        <v>#DIV/0!</v>
      </c>
      <c r="BH381" s="555">
        <f t="shared" si="328"/>
        <v>0</v>
      </c>
      <c r="BI381" s="555" t="e">
        <f t="shared" si="310"/>
        <v>#DIV/0!</v>
      </c>
      <c r="BJ381" s="555">
        <f t="shared" si="329"/>
        <v>0.14563106796116507</v>
      </c>
      <c r="BK381" s="555" t="e">
        <f t="shared" si="311"/>
        <v>#DIV/0!</v>
      </c>
      <c r="BL381" s="555">
        <f t="shared" si="330"/>
        <v>0</v>
      </c>
      <c r="BM381" s="555" t="e">
        <f t="shared" si="312"/>
        <v>#DIV/0!</v>
      </c>
      <c r="BN381" s="555">
        <f t="shared" si="331"/>
        <v>0</v>
      </c>
      <c r="BO381" s="459"/>
    </row>
    <row r="382" spans="1:67" s="456" customFormat="1" ht="37.5">
      <c r="A382" s="187">
        <v>2</v>
      </c>
      <c r="B382" s="184" t="s">
        <v>738</v>
      </c>
      <c r="C382" s="187" t="s">
        <v>24</v>
      </c>
      <c r="D382" s="340"/>
      <c r="E382" s="342">
        <v>58.333333333333336</v>
      </c>
      <c r="F382" s="455"/>
      <c r="G382" s="340"/>
      <c r="H382" s="340"/>
      <c r="I382" s="340"/>
      <c r="J382" s="340"/>
      <c r="K382" s="340"/>
      <c r="L382" s="340"/>
      <c r="M382" s="340"/>
      <c r="N382" s="340"/>
      <c r="O382" s="340"/>
      <c r="P382" s="340"/>
      <c r="Q382" s="342">
        <v>100</v>
      </c>
      <c r="R382" s="454">
        <v>100</v>
      </c>
      <c r="S382" s="479">
        <v>100</v>
      </c>
      <c r="T382" s="342"/>
      <c r="U382" s="371">
        <f t="shared" si="315"/>
        <v>100</v>
      </c>
      <c r="V382" s="342"/>
      <c r="W382" s="371">
        <f t="shared" si="316"/>
        <v>100</v>
      </c>
      <c r="X382" s="342"/>
      <c r="Y382" s="371">
        <f t="shared" si="317"/>
        <v>100</v>
      </c>
      <c r="Z382" s="342"/>
      <c r="AA382" s="371">
        <f t="shared" si="318"/>
        <v>100</v>
      </c>
      <c r="AB382" s="342"/>
      <c r="AC382" s="371">
        <f t="shared" si="319"/>
        <v>100</v>
      </c>
      <c r="AD382" s="342"/>
      <c r="AE382" s="371">
        <f t="shared" si="320"/>
        <v>100</v>
      </c>
      <c r="AF382" s="342"/>
      <c r="AG382" s="371">
        <f t="shared" si="320"/>
        <v>100</v>
      </c>
      <c r="AH382" s="342"/>
      <c r="AI382" s="371">
        <f t="shared" si="320"/>
        <v>100</v>
      </c>
      <c r="AJ382" s="342"/>
      <c r="AK382" s="371">
        <f t="shared" si="320"/>
        <v>100</v>
      </c>
      <c r="AL382" s="342"/>
      <c r="AM382" s="371">
        <f t="shared" si="321"/>
        <v>100</v>
      </c>
      <c r="AN382" s="342"/>
      <c r="AO382" s="371">
        <f t="shared" si="322"/>
        <v>100</v>
      </c>
      <c r="AP382" s="558">
        <f t="shared" si="334"/>
        <v>100</v>
      </c>
      <c r="AQ382" s="371" t="e">
        <f t="shared" si="301"/>
        <v>#DIV/0!</v>
      </c>
      <c r="AR382" s="371">
        <f t="shared" si="323"/>
        <v>1</v>
      </c>
      <c r="AS382" s="371">
        <f t="shared" si="302"/>
        <v>0</v>
      </c>
      <c r="AT382" s="371">
        <f t="shared" si="323"/>
        <v>0</v>
      </c>
      <c r="AU382" s="371" t="e">
        <f t="shared" si="303"/>
        <v>#DIV/0!</v>
      </c>
      <c r="AV382" s="371">
        <f t="shared" si="323"/>
        <v>0</v>
      </c>
      <c r="AW382" s="371" t="e">
        <f t="shared" si="304"/>
        <v>#DIV/0!</v>
      </c>
      <c r="AX382" s="371">
        <f t="shared" si="323"/>
        <v>0</v>
      </c>
      <c r="AY382" s="371" t="e">
        <f t="shared" si="305"/>
        <v>#DIV/0!</v>
      </c>
      <c r="AZ382" s="371">
        <f t="shared" si="324"/>
        <v>0</v>
      </c>
      <c r="BA382" s="371" t="e">
        <f t="shared" si="306"/>
        <v>#DIV/0!</v>
      </c>
      <c r="BB382" s="371">
        <f t="shared" si="325"/>
        <v>0</v>
      </c>
      <c r="BC382" s="371" t="e">
        <f t="shared" si="307"/>
        <v>#DIV/0!</v>
      </c>
      <c r="BD382" s="371">
        <f t="shared" si="326"/>
        <v>0</v>
      </c>
      <c r="BE382" s="371" t="e">
        <f t="shared" si="308"/>
        <v>#DIV/0!</v>
      </c>
      <c r="BF382" s="371">
        <f t="shared" si="327"/>
        <v>0</v>
      </c>
      <c r="BG382" s="371" t="e">
        <f t="shared" si="309"/>
        <v>#DIV/0!</v>
      </c>
      <c r="BH382" s="371">
        <f t="shared" si="328"/>
        <v>0</v>
      </c>
      <c r="BI382" s="371" t="e">
        <f t="shared" si="310"/>
        <v>#DIV/0!</v>
      </c>
      <c r="BJ382" s="371">
        <f t="shared" si="329"/>
        <v>0</v>
      </c>
      <c r="BK382" s="371" t="e">
        <f t="shared" si="311"/>
        <v>#DIV/0!</v>
      </c>
      <c r="BL382" s="371">
        <f t="shared" si="330"/>
        <v>0</v>
      </c>
      <c r="BM382" s="371" t="e">
        <f t="shared" si="312"/>
        <v>#DIV/0!</v>
      </c>
      <c r="BN382" s="371">
        <f t="shared" si="331"/>
        <v>0</v>
      </c>
      <c r="BO382" s="455"/>
    </row>
    <row r="383" spans="1:67" s="456" customFormat="1" ht="37.5">
      <c r="A383" s="187">
        <v>3</v>
      </c>
      <c r="B383" s="184" t="s">
        <v>739</v>
      </c>
      <c r="C383" s="187" t="s">
        <v>24</v>
      </c>
      <c r="D383" s="340"/>
      <c r="E383" s="342">
        <v>41.7</v>
      </c>
      <c r="F383" s="455"/>
      <c r="G383" s="340"/>
      <c r="H383" s="340"/>
      <c r="I383" s="340"/>
      <c r="J383" s="340"/>
      <c r="K383" s="340"/>
      <c r="L383" s="340"/>
      <c r="M383" s="340"/>
      <c r="N383" s="340"/>
      <c r="O383" s="340"/>
      <c r="P383" s="340"/>
      <c r="Q383" s="376">
        <v>41.7</v>
      </c>
      <c r="R383" s="376">
        <v>41.7</v>
      </c>
      <c r="S383" s="478">
        <v>58.3</v>
      </c>
      <c r="T383" s="342"/>
      <c r="U383" s="371">
        <f t="shared" si="315"/>
        <v>58.3</v>
      </c>
      <c r="V383" s="342"/>
      <c r="W383" s="371">
        <f t="shared" si="316"/>
        <v>58.3</v>
      </c>
      <c r="X383" s="342"/>
      <c r="Y383" s="371">
        <f t="shared" si="317"/>
        <v>58.3</v>
      </c>
      <c r="Z383" s="342"/>
      <c r="AA383" s="371">
        <f t="shared" si="318"/>
        <v>58.3</v>
      </c>
      <c r="AB383" s="342"/>
      <c r="AC383" s="371">
        <f t="shared" si="319"/>
        <v>58.3</v>
      </c>
      <c r="AD383" s="342"/>
      <c r="AE383" s="371">
        <f t="shared" si="320"/>
        <v>58.3</v>
      </c>
      <c r="AF383" s="342"/>
      <c r="AG383" s="371">
        <f t="shared" si="320"/>
        <v>58.3</v>
      </c>
      <c r="AH383" s="342"/>
      <c r="AI383" s="371">
        <f t="shared" si="320"/>
        <v>58.3</v>
      </c>
      <c r="AJ383" s="342"/>
      <c r="AK383" s="371">
        <f t="shared" si="320"/>
        <v>58.3</v>
      </c>
      <c r="AL383" s="342"/>
      <c r="AM383" s="371">
        <f t="shared" si="321"/>
        <v>58.3</v>
      </c>
      <c r="AN383" s="342"/>
      <c r="AO383" s="371">
        <f t="shared" si="322"/>
        <v>58.3</v>
      </c>
      <c r="AP383" s="558">
        <f t="shared" si="334"/>
        <v>58.3</v>
      </c>
      <c r="AQ383" s="371" t="e">
        <f t="shared" si="301"/>
        <v>#DIV/0!</v>
      </c>
      <c r="AR383" s="371">
        <f t="shared" si="323"/>
        <v>1</v>
      </c>
      <c r="AS383" s="371">
        <f t="shared" si="302"/>
        <v>0</v>
      </c>
      <c r="AT383" s="371">
        <f t="shared" si="323"/>
        <v>0</v>
      </c>
      <c r="AU383" s="371" t="e">
        <f t="shared" si="303"/>
        <v>#DIV/0!</v>
      </c>
      <c r="AV383" s="371">
        <f t="shared" si="323"/>
        <v>0</v>
      </c>
      <c r="AW383" s="371" t="e">
        <f t="shared" si="304"/>
        <v>#DIV/0!</v>
      </c>
      <c r="AX383" s="371">
        <f t="shared" si="323"/>
        <v>0</v>
      </c>
      <c r="AY383" s="371" t="e">
        <f t="shared" si="305"/>
        <v>#DIV/0!</v>
      </c>
      <c r="AZ383" s="371">
        <f t="shared" si="324"/>
        <v>0</v>
      </c>
      <c r="BA383" s="371" t="e">
        <f t="shared" si="306"/>
        <v>#DIV/0!</v>
      </c>
      <c r="BB383" s="371">
        <f t="shared" si="325"/>
        <v>0</v>
      </c>
      <c r="BC383" s="371" t="e">
        <f t="shared" si="307"/>
        <v>#DIV/0!</v>
      </c>
      <c r="BD383" s="371">
        <f t="shared" si="326"/>
        <v>0</v>
      </c>
      <c r="BE383" s="371" t="e">
        <f t="shared" si="308"/>
        <v>#DIV/0!</v>
      </c>
      <c r="BF383" s="371">
        <f t="shared" si="327"/>
        <v>0</v>
      </c>
      <c r="BG383" s="371" t="e">
        <f t="shared" si="309"/>
        <v>#DIV/0!</v>
      </c>
      <c r="BH383" s="371">
        <f t="shared" si="328"/>
        <v>0</v>
      </c>
      <c r="BI383" s="371" t="e">
        <f t="shared" si="310"/>
        <v>#DIV/0!</v>
      </c>
      <c r="BJ383" s="371">
        <f t="shared" si="329"/>
        <v>0</v>
      </c>
      <c r="BK383" s="371" t="e">
        <f t="shared" si="311"/>
        <v>#DIV/0!</v>
      </c>
      <c r="BL383" s="371">
        <f t="shared" si="330"/>
        <v>0</v>
      </c>
      <c r="BM383" s="371" t="e">
        <f t="shared" si="312"/>
        <v>#DIV/0!</v>
      </c>
      <c r="BN383" s="371">
        <f t="shared" si="331"/>
        <v>0</v>
      </c>
      <c r="BO383" s="455"/>
    </row>
    <row r="384" spans="1:67" s="456" customFormat="1" ht="37.5">
      <c r="A384" s="187">
        <v>4</v>
      </c>
      <c r="B384" s="184" t="s">
        <v>740</v>
      </c>
      <c r="C384" s="189" t="s">
        <v>24</v>
      </c>
      <c r="D384" s="340"/>
      <c r="E384" s="455">
        <v>100</v>
      </c>
      <c r="F384" s="455"/>
      <c r="G384" s="340"/>
      <c r="H384" s="340"/>
      <c r="I384" s="340"/>
      <c r="J384" s="340"/>
      <c r="K384" s="340"/>
      <c r="L384" s="340"/>
      <c r="M384" s="340"/>
      <c r="N384" s="340"/>
      <c r="O384" s="340"/>
      <c r="P384" s="340"/>
      <c r="Q384" s="454">
        <v>100</v>
      </c>
      <c r="R384" s="454">
        <v>100</v>
      </c>
      <c r="S384" s="479">
        <v>100</v>
      </c>
      <c r="T384" s="342"/>
      <c r="U384" s="371">
        <f t="shared" si="315"/>
        <v>100</v>
      </c>
      <c r="V384" s="342"/>
      <c r="W384" s="371">
        <f t="shared" si="316"/>
        <v>100</v>
      </c>
      <c r="X384" s="342"/>
      <c r="Y384" s="371">
        <f t="shared" si="317"/>
        <v>100</v>
      </c>
      <c r="Z384" s="342"/>
      <c r="AA384" s="371">
        <f t="shared" si="318"/>
        <v>100</v>
      </c>
      <c r="AB384" s="342"/>
      <c r="AC384" s="371">
        <f t="shared" si="319"/>
        <v>100</v>
      </c>
      <c r="AD384" s="342"/>
      <c r="AE384" s="371">
        <f t="shared" si="320"/>
        <v>100</v>
      </c>
      <c r="AF384" s="342"/>
      <c r="AG384" s="371">
        <f t="shared" si="320"/>
        <v>100</v>
      </c>
      <c r="AH384" s="342"/>
      <c r="AI384" s="371">
        <f t="shared" si="320"/>
        <v>100</v>
      </c>
      <c r="AJ384" s="342"/>
      <c r="AK384" s="371">
        <f t="shared" si="320"/>
        <v>100</v>
      </c>
      <c r="AL384" s="342"/>
      <c r="AM384" s="371">
        <f t="shared" si="321"/>
        <v>100</v>
      </c>
      <c r="AN384" s="342"/>
      <c r="AO384" s="371">
        <f t="shared" si="322"/>
        <v>100</v>
      </c>
      <c r="AP384" s="558">
        <f t="shared" si="334"/>
        <v>100</v>
      </c>
      <c r="AQ384" s="371" t="e">
        <f t="shared" si="301"/>
        <v>#DIV/0!</v>
      </c>
      <c r="AR384" s="371">
        <f t="shared" si="323"/>
        <v>1</v>
      </c>
      <c r="AS384" s="371">
        <f t="shared" si="302"/>
        <v>0</v>
      </c>
      <c r="AT384" s="371">
        <f t="shared" si="323"/>
        <v>0</v>
      </c>
      <c r="AU384" s="371" t="e">
        <f t="shared" si="303"/>
        <v>#DIV/0!</v>
      </c>
      <c r="AV384" s="371">
        <f t="shared" si="323"/>
        <v>0</v>
      </c>
      <c r="AW384" s="371" t="e">
        <f t="shared" si="304"/>
        <v>#DIV/0!</v>
      </c>
      <c r="AX384" s="371">
        <f t="shared" si="323"/>
        <v>0</v>
      </c>
      <c r="AY384" s="371" t="e">
        <f t="shared" si="305"/>
        <v>#DIV/0!</v>
      </c>
      <c r="AZ384" s="371">
        <f t="shared" si="324"/>
        <v>0</v>
      </c>
      <c r="BA384" s="371" t="e">
        <f t="shared" si="306"/>
        <v>#DIV/0!</v>
      </c>
      <c r="BB384" s="371">
        <f t="shared" si="325"/>
        <v>0</v>
      </c>
      <c r="BC384" s="371" t="e">
        <f t="shared" si="307"/>
        <v>#DIV/0!</v>
      </c>
      <c r="BD384" s="371">
        <f t="shared" si="326"/>
        <v>0</v>
      </c>
      <c r="BE384" s="371" t="e">
        <f t="shared" si="308"/>
        <v>#DIV/0!</v>
      </c>
      <c r="BF384" s="371">
        <f t="shared" si="327"/>
        <v>0</v>
      </c>
      <c r="BG384" s="371" t="e">
        <f t="shared" si="309"/>
        <v>#DIV/0!</v>
      </c>
      <c r="BH384" s="371">
        <f t="shared" si="328"/>
        <v>0</v>
      </c>
      <c r="BI384" s="371" t="e">
        <f t="shared" si="310"/>
        <v>#DIV/0!</v>
      </c>
      <c r="BJ384" s="371">
        <f t="shared" si="329"/>
        <v>0</v>
      </c>
      <c r="BK384" s="371" t="e">
        <f t="shared" si="311"/>
        <v>#DIV/0!</v>
      </c>
      <c r="BL384" s="371">
        <f t="shared" si="330"/>
        <v>0</v>
      </c>
      <c r="BM384" s="371" t="e">
        <f t="shared" si="312"/>
        <v>#DIV/0!</v>
      </c>
      <c r="BN384" s="371">
        <f t="shared" si="331"/>
        <v>0</v>
      </c>
      <c r="BO384" s="455"/>
    </row>
    <row r="385" spans="1:67" s="456" customFormat="1" ht="19.5">
      <c r="A385" s="187">
        <v>5</v>
      </c>
      <c r="B385" s="184" t="s">
        <v>430</v>
      </c>
      <c r="C385" s="189" t="s">
        <v>24</v>
      </c>
      <c r="D385" s="340"/>
      <c r="E385" s="455">
        <v>98.8</v>
      </c>
      <c r="F385" s="455"/>
      <c r="G385" s="340"/>
      <c r="H385" s="340"/>
      <c r="I385" s="340"/>
      <c r="J385" s="340"/>
      <c r="K385" s="340"/>
      <c r="L385" s="340"/>
      <c r="M385" s="340"/>
      <c r="N385" s="340"/>
      <c r="O385" s="340"/>
      <c r="P385" s="340"/>
      <c r="Q385" s="559">
        <v>98.2</v>
      </c>
      <c r="R385" s="559">
        <v>98.2</v>
      </c>
      <c r="S385" s="478">
        <v>98.2</v>
      </c>
      <c r="T385" s="525"/>
      <c r="U385" s="371">
        <f t="shared" si="315"/>
        <v>98.2</v>
      </c>
      <c r="V385" s="525"/>
      <c r="W385" s="371">
        <f t="shared" si="316"/>
        <v>98.2</v>
      </c>
      <c r="X385" s="525"/>
      <c r="Y385" s="371">
        <f t="shared" si="317"/>
        <v>98.2</v>
      </c>
      <c r="Z385" s="525"/>
      <c r="AA385" s="371">
        <f t="shared" si="318"/>
        <v>98.2</v>
      </c>
      <c r="AB385" s="525"/>
      <c r="AC385" s="371">
        <f t="shared" si="319"/>
        <v>98.2</v>
      </c>
      <c r="AD385" s="525"/>
      <c r="AE385" s="371">
        <f t="shared" si="320"/>
        <v>98.2</v>
      </c>
      <c r="AF385" s="525"/>
      <c r="AG385" s="371">
        <f t="shared" si="320"/>
        <v>98.2</v>
      </c>
      <c r="AH385" s="525"/>
      <c r="AI385" s="371">
        <f t="shared" si="320"/>
        <v>98.2</v>
      </c>
      <c r="AJ385" s="525"/>
      <c r="AK385" s="371">
        <f t="shared" si="320"/>
        <v>98.2</v>
      </c>
      <c r="AL385" s="525"/>
      <c r="AM385" s="371">
        <f t="shared" si="321"/>
        <v>98.2</v>
      </c>
      <c r="AN385" s="525"/>
      <c r="AO385" s="371">
        <f t="shared" si="322"/>
        <v>98.2</v>
      </c>
      <c r="AP385" s="441">
        <f t="shared" si="334"/>
        <v>98.2</v>
      </c>
      <c r="AQ385" s="371" t="e">
        <f t="shared" si="301"/>
        <v>#DIV/0!</v>
      </c>
      <c r="AR385" s="371">
        <f t="shared" si="323"/>
        <v>1</v>
      </c>
      <c r="AS385" s="371">
        <f t="shared" si="302"/>
        <v>0</v>
      </c>
      <c r="AT385" s="371">
        <f t="shared" si="323"/>
        <v>0</v>
      </c>
      <c r="AU385" s="371" t="e">
        <f t="shared" si="303"/>
        <v>#DIV/0!</v>
      </c>
      <c r="AV385" s="371">
        <f t="shared" si="323"/>
        <v>0</v>
      </c>
      <c r="AW385" s="371" t="e">
        <f t="shared" si="304"/>
        <v>#DIV/0!</v>
      </c>
      <c r="AX385" s="371">
        <f t="shared" si="323"/>
        <v>0</v>
      </c>
      <c r="AY385" s="371" t="e">
        <f t="shared" si="305"/>
        <v>#DIV/0!</v>
      </c>
      <c r="AZ385" s="371">
        <f t="shared" si="324"/>
        <v>0</v>
      </c>
      <c r="BA385" s="371" t="e">
        <f t="shared" si="306"/>
        <v>#DIV/0!</v>
      </c>
      <c r="BB385" s="371">
        <f t="shared" si="325"/>
        <v>0</v>
      </c>
      <c r="BC385" s="371" t="e">
        <f t="shared" si="307"/>
        <v>#DIV/0!</v>
      </c>
      <c r="BD385" s="371">
        <f t="shared" si="326"/>
        <v>0</v>
      </c>
      <c r="BE385" s="371" t="e">
        <f t="shared" si="308"/>
        <v>#DIV/0!</v>
      </c>
      <c r="BF385" s="371">
        <f t="shared" si="327"/>
        <v>0</v>
      </c>
      <c r="BG385" s="371" t="e">
        <f t="shared" si="309"/>
        <v>#DIV/0!</v>
      </c>
      <c r="BH385" s="371">
        <f t="shared" si="328"/>
        <v>0</v>
      </c>
      <c r="BI385" s="371" t="e">
        <f t="shared" si="310"/>
        <v>#DIV/0!</v>
      </c>
      <c r="BJ385" s="371">
        <f t="shared" si="329"/>
        <v>0</v>
      </c>
      <c r="BK385" s="371" t="e">
        <f t="shared" si="311"/>
        <v>#DIV/0!</v>
      </c>
      <c r="BL385" s="371">
        <f t="shared" si="330"/>
        <v>0</v>
      </c>
      <c r="BM385" s="371" t="e">
        <f t="shared" si="312"/>
        <v>#DIV/0!</v>
      </c>
      <c r="BN385" s="371">
        <f t="shared" si="331"/>
        <v>0</v>
      </c>
      <c r="BO385" s="455"/>
    </row>
    <row r="386" spans="1:67" s="456" customFormat="1">
      <c r="A386" s="466" t="s">
        <v>88</v>
      </c>
      <c r="B386" s="466" t="s">
        <v>431</v>
      </c>
      <c r="C386" s="466"/>
      <c r="D386" s="340"/>
      <c r="E386" s="455"/>
      <c r="F386" s="455"/>
      <c r="G386" s="340"/>
      <c r="H386" s="340"/>
      <c r="I386" s="340"/>
      <c r="J386" s="340"/>
      <c r="K386" s="340"/>
      <c r="L386" s="340"/>
      <c r="M386" s="340"/>
      <c r="N386" s="340"/>
      <c r="O386" s="340"/>
      <c r="P386" s="340"/>
      <c r="Q386" s="342">
        <v>0</v>
      </c>
      <c r="R386" s="342"/>
      <c r="S386" s="345" t="str">
        <f t="shared" si="332"/>
        <v xml:space="preserve"> </v>
      </c>
      <c r="T386" s="342"/>
      <c r="U386" s="345" t="str">
        <f t="shared" si="315"/>
        <v xml:space="preserve"> </v>
      </c>
      <c r="V386" s="342"/>
      <c r="W386" s="345" t="str">
        <f t="shared" si="316"/>
        <v xml:space="preserve"> </v>
      </c>
      <c r="X386" s="342"/>
      <c r="Y386" s="345" t="str">
        <f t="shared" si="317"/>
        <v xml:space="preserve"> </v>
      </c>
      <c r="Z386" s="342"/>
      <c r="AA386" s="345" t="str">
        <f t="shared" si="318"/>
        <v xml:space="preserve"> </v>
      </c>
      <c r="AB386" s="342"/>
      <c r="AC386" s="345" t="str">
        <f t="shared" si="319"/>
        <v xml:space="preserve"> </v>
      </c>
      <c r="AD386" s="342"/>
      <c r="AE386" s="345" t="str">
        <f t="shared" si="320"/>
        <v xml:space="preserve"> </v>
      </c>
      <c r="AF386" s="342"/>
      <c r="AG386" s="345" t="str">
        <f t="shared" si="320"/>
        <v xml:space="preserve"> </v>
      </c>
      <c r="AH386" s="342"/>
      <c r="AI386" s="345" t="str">
        <f t="shared" si="320"/>
        <v xml:space="preserve"> </v>
      </c>
      <c r="AJ386" s="342"/>
      <c r="AK386" s="345" t="str">
        <f t="shared" si="320"/>
        <v xml:space="preserve"> </v>
      </c>
      <c r="AL386" s="342"/>
      <c r="AM386" s="345" t="str">
        <f t="shared" si="321"/>
        <v xml:space="preserve"> </v>
      </c>
      <c r="AN386" s="342"/>
      <c r="AO386" s="345" t="str">
        <f t="shared" si="322"/>
        <v xml:space="preserve"> </v>
      </c>
      <c r="AP386" s="455"/>
      <c r="AQ386" s="345" t="str">
        <f t="shared" si="301"/>
        <v xml:space="preserve"> </v>
      </c>
      <c r="AR386" s="345" t="str">
        <f t="shared" si="323"/>
        <v xml:space="preserve"> </v>
      </c>
      <c r="AS386" s="345" t="str">
        <f t="shared" si="302"/>
        <v xml:space="preserve"> </v>
      </c>
      <c r="AT386" s="345" t="str">
        <f t="shared" si="323"/>
        <v xml:space="preserve"> </v>
      </c>
      <c r="AU386" s="345" t="str">
        <f t="shared" si="303"/>
        <v xml:space="preserve"> </v>
      </c>
      <c r="AV386" s="345" t="str">
        <f t="shared" si="323"/>
        <v xml:space="preserve"> </v>
      </c>
      <c r="AW386" s="345" t="str">
        <f t="shared" si="304"/>
        <v xml:space="preserve"> </v>
      </c>
      <c r="AX386" s="345" t="str">
        <f t="shared" si="323"/>
        <v xml:space="preserve"> </v>
      </c>
      <c r="AY386" s="345" t="str">
        <f t="shared" si="305"/>
        <v xml:space="preserve"> </v>
      </c>
      <c r="AZ386" s="345" t="str">
        <f t="shared" si="324"/>
        <v xml:space="preserve"> </v>
      </c>
      <c r="BA386" s="345" t="str">
        <f t="shared" si="306"/>
        <v xml:space="preserve"> </v>
      </c>
      <c r="BB386" s="345" t="str">
        <f t="shared" si="325"/>
        <v xml:space="preserve"> </v>
      </c>
      <c r="BC386" s="345" t="str">
        <f t="shared" si="307"/>
        <v xml:space="preserve"> </v>
      </c>
      <c r="BD386" s="345" t="str">
        <f t="shared" si="326"/>
        <v xml:space="preserve"> </v>
      </c>
      <c r="BE386" s="345" t="str">
        <f t="shared" si="308"/>
        <v xml:space="preserve"> </v>
      </c>
      <c r="BF386" s="345" t="str">
        <f t="shared" si="327"/>
        <v xml:space="preserve"> </v>
      </c>
      <c r="BG386" s="345" t="str">
        <f t="shared" si="309"/>
        <v xml:space="preserve"> </v>
      </c>
      <c r="BH386" s="345" t="str">
        <f t="shared" si="328"/>
        <v xml:space="preserve"> </v>
      </c>
      <c r="BI386" s="345" t="str">
        <f t="shared" si="310"/>
        <v xml:space="preserve"> </v>
      </c>
      <c r="BJ386" s="345" t="str">
        <f t="shared" si="329"/>
        <v xml:space="preserve"> </v>
      </c>
      <c r="BK386" s="345" t="str">
        <f t="shared" si="311"/>
        <v xml:space="preserve"> </v>
      </c>
      <c r="BL386" s="345" t="str">
        <f t="shared" si="330"/>
        <v xml:space="preserve"> </v>
      </c>
      <c r="BM386" s="345" t="str">
        <f t="shared" si="312"/>
        <v xml:space="preserve"> </v>
      </c>
      <c r="BN386" s="345" t="str">
        <f t="shared" si="331"/>
        <v xml:space="preserve"> </v>
      </c>
      <c r="BO386" s="455"/>
    </row>
    <row r="387" spans="1:67" s="456" customFormat="1" ht="19.5">
      <c r="A387" s="466">
        <v>1</v>
      </c>
      <c r="B387" s="184" t="s">
        <v>432</v>
      </c>
      <c r="C387" s="189" t="s">
        <v>433</v>
      </c>
      <c r="D387" s="340"/>
      <c r="E387" s="455"/>
      <c r="F387" s="455"/>
      <c r="G387" s="340"/>
      <c r="H387" s="340"/>
      <c r="I387" s="340"/>
      <c r="J387" s="340"/>
      <c r="K387" s="340"/>
      <c r="L387" s="340"/>
      <c r="M387" s="340"/>
      <c r="N387" s="340"/>
      <c r="O387" s="340"/>
      <c r="P387" s="340"/>
      <c r="Q387" s="454">
        <v>12</v>
      </c>
      <c r="R387" s="342">
        <v>12</v>
      </c>
      <c r="S387" s="345">
        <f t="shared" si="332"/>
        <v>12</v>
      </c>
      <c r="T387" s="342"/>
      <c r="U387" s="345">
        <f t="shared" si="315"/>
        <v>12</v>
      </c>
      <c r="V387" s="342"/>
      <c r="W387" s="345">
        <f t="shared" si="316"/>
        <v>12</v>
      </c>
      <c r="X387" s="342"/>
      <c r="Y387" s="345">
        <f t="shared" si="317"/>
        <v>12</v>
      </c>
      <c r="Z387" s="342"/>
      <c r="AA387" s="345">
        <f t="shared" si="318"/>
        <v>12</v>
      </c>
      <c r="AB387" s="342"/>
      <c r="AC387" s="345">
        <f t="shared" si="319"/>
        <v>12</v>
      </c>
      <c r="AD387" s="342"/>
      <c r="AE387" s="345">
        <f t="shared" si="320"/>
        <v>12</v>
      </c>
      <c r="AF387" s="342"/>
      <c r="AG387" s="345">
        <f t="shared" si="320"/>
        <v>12</v>
      </c>
      <c r="AH387" s="342"/>
      <c r="AI387" s="345">
        <f t="shared" si="320"/>
        <v>12</v>
      </c>
      <c r="AJ387" s="342"/>
      <c r="AK387" s="345">
        <f t="shared" si="320"/>
        <v>12</v>
      </c>
      <c r="AL387" s="342"/>
      <c r="AM387" s="345">
        <f t="shared" si="321"/>
        <v>12</v>
      </c>
      <c r="AN387" s="342"/>
      <c r="AO387" s="345">
        <f t="shared" si="322"/>
        <v>12</v>
      </c>
      <c r="AP387" s="455">
        <v>12</v>
      </c>
      <c r="AQ387" s="345" t="e">
        <f t="shared" si="301"/>
        <v>#DIV/0!</v>
      </c>
      <c r="AR387" s="345">
        <f t="shared" si="323"/>
        <v>1</v>
      </c>
      <c r="AS387" s="345" t="e">
        <f t="shared" si="302"/>
        <v>#DIV/0!</v>
      </c>
      <c r="AT387" s="345">
        <f t="shared" si="323"/>
        <v>0</v>
      </c>
      <c r="AU387" s="345" t="e">
        <f t="shared" si="303"/>
        <v>#DIV/0!</v>
      </c>
      <c r="AV387" s="345">
        <f t="shared" si="323"/>
        <v>0</v>
      </c>
      <c r="AW387" s="345" t="e">
        <f t="shared" si="304"/>
        <v>#DIV/0!</v>
      </c>
      <c r="AX387" s="345">
        <f t="shared" si="323"/>
        <v>0</v>
      </c>
      <c r="AY387" s="345" t="e">
        <f t="shared" si="305"/>
        <v>#DIV/0!</v>
      </c>
      <c r="AZ387" s="345">
        <f t="shared" si="324"/>
        <v>0</v>
      </c>
      <c r="BA387" s="345" t="e">
        <f t="shared" si="306"/>
        <v>#DIV/0!</v>
      </c>
      <c r="BB387" s="345">
        <f t="shared" si="325"/>
        <v>0</v>
      </c>
      <c r="BC387" s="345" t="e">
        <f t="shared" si="307"/>
        <v>#DIV/0!</v>
      </c>
      <c r="BD387" s="345">
        <f t="shared" si="326"/>
        <v>0</v>
      </c>
      <c r="BE387" s="345" t="e">
        <f t="shared" si="308"/>
        <v>#DIV/0!</v>
      </c>
      <c r="BF387" s="345">
        <f t="shared" si="327"/>
        <v>0</v>
      </c>
      <c r="BG387" s="345" t="e">
        <f t="shared" si="309"/>
        <v>#DIV/0!</v>
      </c>
      <c r="BH387" s="345">
        <f t="shared" si="328"/>
        <v>0</v>
      </c>
      <c r="BI387" s="345" t="e">
        <f t="shared" si="310"/>
        <v>#DIV/0!</v>
      </c>
      <c r="BJ387" s="345">
        <f t="shared" si="329"/>
        <v>0</v>
      </c>
      <c r="BK387" s="345" t="e">
        <f t="shared" si="311"/>
        <v>#DIV/0!</v>
      </c>
      <c r="BL387" s="345">
        <f t="shared" si="330"/>
        <v>0</v>
      </c>
      <c r="BM387" s="345" t="e">
        <f t="shared" si="312"/>
        <v>#DIV/0!</v>
      </c>
      <c r="BN387" s="345">
        <f t="shared" si="331"/>
        <v>0</v>
      </c>
      <c r="BO387" s="455"/>
    </row>
    <row r="388" spans="1:67" s="456" customFormat="1">
      <c r="A388" s="471"/>
      <c r="B388" s="186" t="s">
        <v>434</v>
      </c>
      <c r="C388" s="190"/>
      <c r="D388" s="340"/>
      <c r="E388" s="455"/>
      <c r="F388" s="455"/>
      <c r="G388" s="340"/>
      <c r="H388" s="340"/>
      <c r="I388" s="340"/>
      <c r="J388" s="340"/>
      <c r="K388" s="340"/>
      <c r="L388" s="340"/>
      <c r="M388" s="340"/>
      <c r="N388" s="340"/>
      <c r="O388" s="340"/>
      <c r="P388" s="340"/>
      <c r="Q388" s="454"/>
      <c r="R388" s="342">
        <v>0</v>
      </c>
      <c r="S388" s="345" t="str">
        <f t="shared" si="332"/>
        <v xml:space="preserve"> </v>
      </c>
      <c r="T388" s="342"/>
      <c r="U388" s="345" t="str">
        <f t="shared" si="315"/>
        <v xml:space="preserve"> </v>
      </c>
      <c r="V388" s="342"/>
      <c r="W388" s="345" t="str">
        <f t="shared" si="316"/>
        <v xml:space="preserve"> </v>
      </c>
      <c r="X388" s="342"/>
      <c r="Y388" s="345" t="str">
        <f t="shared" si="317"/>
        <v xml:space="preserve"> </v>
      </c>
      <c r="Z388" s="342"/>
      <c r="AA388" s="345" t="str">
        <f t="shared" si="318"/>
        <v xml:space="preserve"> </v>
      </c>
      <c r="AB388" s="342"/>
      <c r="AC388" s="345" t="str">
        <f t="shared" si="319"/>
        <v xml:space="preserve"> </v>
      </c>
      <c r="AD388" s="342"/>
      <c r="AE388" s="345" t="str">
        <f t="shared" si="320"/>
        <v xml:space="preserve"> </v>
      </c>
      <c r="AF388" s="342"/>
      <c r="AG388" s="345" t="str">
        <f t="shared" si="320"/>
        <v xml:space="preserve"> </v>
      </c>
      <c r="AH388" s="342"/>
      <c r="AI388" s="345" t="str">
        <f t="shared" si="320"/>
        <v xml:space="preserve"> </v>
      </c>
      <c r="AJ388" s="342"/>
      <c r="AK388" s="345" t="str">
        <f t="shared" si="320"/>
        <v xml:space="preserve"> </v>
      </c>
      <c r="AL388" s="342"/>
      <c r="AM388" s="345" t="str">
        <f t="shared" si="321"/>
        <v xml:space="preserve"> </v>
      </c>
      <c r="AN388" s="342"/>
      <c r="AO388" s="345" t="str">
        <f t="shared" si="322"/>
        <v xml:space="preserve"> </v>
      </c>
      <c r="AP388" s="455"/>
      <c r="AQ388" s="345" t="str">
        <f t="shared" si="301"/>
        <v xml:space="preserve"> </v>
      </c>
      <c r="AR388" s="345" t="str">
        <f t="shared" si="323"/>
        <v xml:space="preserve"> </v>
      </c>
      <c r="AS388" s="345" t="str">
        <f t="shared" si="302"/>
        <v xml:space="preserve"> </v>
      </c>
      <c r="AT388" s="345" t="str">
        <f t="shared" si="323"/>
        <v xml:space="preserve"> </v>
      </c>
      <c r="AU388" s="345" t="str">
        <f t="shared" si="303"/>
        <v xml:space="preserve"> </v>
      </c>
      <c r="AV388" s="345" t="str">
        <f t="shared" si="323"/>
        <v xml:space="preserve"> </v>
      </c>
      <c r="AW388" s="345" t="str">
        <f t="shared" si="304"/>
        <v xml:space="preserve"> </v>
      </c>
      <c r="AX388" s="345" t="str">
        <f t="shared" si="323"/>
        <v xml:space="preserve"> </v>
      </c>
      <c r="AY388" s="345" t="str">
        <f t="shared" si="305"/>
        <v xml:space="preserve"> </v>
      </c>
      <c r="AZ388" s="345" t="str">
        <f t="shared" si="324"/>
        <v xml:space="preserve"> </v>
      </c>
      <c r="BA388" s="345" t="str">
        <f t="shared" si="306"/>
        <v xml:space="preserve"> </v>
      </c>
      <c r="BB388" s="345" t="str">
        <f t="shared" si="325"/>
        <v xml:space="preserve"> </v>
      </c>
      <c r="BC388" s="345" t="str">
        <f t="shared" si="307"/>
        <v xml:space="preserve"> </v>
      </c>
      <c r="BD388" s="345" t="str">
        <f t="shared" si="326"/>
        <v xml:space="preserve"> </v>
      </c>
      <c r="BE388" s="345" t="str">
        <f t="shared" si="308"/>
        <v xml:space="preserve"> </v>
      </c>
      <c r="BF388" s="345" t="str">
        <f t="shared" si="327"/>
        <v xml:space="preserve"> </v>
      </c>
      <c r="BG388" s="345" t="str">
        <f t="shared" si="309"/>
        <v xml:space="preserve"> </v>
      </c>
      <c r="BH388" s="345" t="str">
        <f t="shared" si="328"/>
        <v xml:space="preserve"> </v>
      </c>
      <c r="BI388" s="345" t="str">
        <f t="shared" si="310"/>
        <v xml:space="preserve"> </v>
      </c>
      <c r="BJ388" s="345" t="str">
        <f t="shared" si="329"/>
        <v xml:space="preserve"> </v>
      </c>
      <c r="BK388" s="345" t="str">
        <f t="shared" si="311"/>
        <v xml:space="preserve"> </v>
      </c>
      <c r="BL388" s="345" t="str">
        <f t="shared" si="330"/>
        <v xml:space="preserve"> </v>
      </c>
      <c r="BM388" s="345" t="str">
        <f t="shared" si="312"/>
        <v xml:space="preserve"> </v>
      </c>
      <c r="BN388" s="345" t="str">
        <f t="shared" si="331"/>
        <v xml:space="preserve"> </v>
      </c>
      <c r="BO388" s="455"/>
    </row>
    <row r="389" spans="1:67">
      <c r="A389" s="471"/>
      <c r="B389" s="186" t="s">
        <v>435</v>
      </c>
      <c r="C389" s="190" t="s">
        <v>24</v>
      </c>
      <c r="D389" s="379"/>
      <c r="E389" s="467"/>
      <c r="F389" s="467"/>
      <c r="G389" s="379"/>
      <c r="H389" s="379"/>
      <c r="I389" s="379"/>
      <c r="J389" s="379"/>
      <c r="K389" s="379"/>
      <c r="L389" s="379"/>
      <c r="M389" s="379"/>
      <c r="N389" s="379"/>
      <c r="O389" s="379"/>
      <c r="P389" s="379"/>
      <c r="Q389" s="468">
        <v>100</v>
      </c>
      <c r="R389" s="341">
        <v>100</v>
      </c>
      <c r="S389" s="345">
        <f t="shared" si="332"/>
        <v>100</v>
      </c>
      <c r="T389" s="341"/>
      <c r="U389" s="345">
        <f t="shared" si="315"/>
        <v>100</v>
      </c>
      <c r="V389" s="341"/>
      <c r="W389" s="345">
        <f t="shared" si="316"/>
        <v>100</v>
      </c>
      <c r="X389" s="341"/>
      <c r="Y389" s="345">
        <f t="shared" si="317"/>
        <v>100</v>
      </c>
      <c r="Z389" s="341"/>
      <c r="AA389" s="345">
        <f t="shared" si="318"/>
        <v>100</v>
      </c>
      <c r="AB389" s="341"/>
      <c r="AC389" s="345">
        <f t="shared" si="319"/>
        <v>100</v>
      </c>
      <c r="AD389" s="341"/>
      <c r="AE389" s="345">
        <f t="shared" si="320"/>
        <v>100</v>
      </c>
      <c r="AF389" s="341"/>
      <c r="AG389" s="345">
        <f t="shared" si="320"/>
        <v>100</v>
      </c>
      <c r="AH389" s="341"/>
      <c r="AI389" s="345">
        <f t="shared" si="320"/>
        <v>100</v>
      </c>
      <c r="AJ389" s="341"/>
      <c r="AK389" s="345">
        <f t="shared" si="320"/>
        <v>100</v>
      </c>
      <c r="AL389" s="341"/>
      <c r="AM389" s="345">
        <f t="shared" si="321"/>
        <v>100</v>
      </c>
      <c r="AN389" s="341"/>
      <c r="AO389" s="345">
        <f t="shared" si="322"/>
        <v>100</v>
      </c>
      <c r="AP389" s="467">
        <v>100</v>
      </c>
      <c r="AQ389" s="345" t="e">
        <f t="shared" si="301"/>
        <v>#DIV/0!</v>
      </c>
      <c r="AR389" s="345">
        <f t="shared" si="323"/>
        <v>1</v>
      </c>
      <c r="AS389" s="345" t="e">
        <f t="shared" si="302"/>
        <v>#DIV/0!</v>
      </c>
      <c r="AT389" s="345">
        <f t="shared" si="323"/>
        <v>0</v>
      </c>
      <c r="AU389" s="345" t="e">
        <f t="shared" si="303"/>
        <v>#DIV/0!</v>
      </c>
      <c r="AV389" s="345">
        <f t="shared" si="323"/>
        <v>0</v>
      </c>
      <c r="AW389" s="345" t="e">
        <f t="shared" si="304"/>
        <v>#DIV/0!</v>
      </c>
      <c r="AX389" s="345">
        <f t="shared" si="323"/>
        <v>0</v>
      </c>
      <c r="AY389" s="345" t="e">
        <f t="shared" si="305"/>
        <v>#DIV/0!</v>
      </c>
      <c r="AZ389" s="345">
        <f t="shared" si="324"/>
        <v>0</v>
      </c>
      <c r="BA389" s="345" t="e">
        <f t="shared" si="306"/>
        <v>#DIV/0!</v>
      </c>
      <c r="BB389" s="345">
        <f t="shared" si="325"/>
        <v>0</v>
      </c>
      <c r="BC389" s="345" t="e">
        <f t="shared" si="307"/>
        <v>#DIV/0!</v>
      </c>
      <c r="BD389" s="345">
        <f t="shared" si="326"/>
        <v>0</v>
      </c>
      <c r="BE389" s="345" t="e">
        <f t="shared" si="308"/>
        <v>#DIV/0!</v>
      </c>
      <c r="BF389" s="345">
        <f t="shared" si="327"/>
        <v>0</v>
      </c>
      <c r="BG389" s="345" t="e">
        <f t="shared" si="309"/>
        <v>#DIV/0!</v>
      </c>
      <c r="BH389" s="345">
        <f t="shared" si="328"/>
        <v>0</v>
      </c>
      <c r="BI389" s="345" t="e">
        <f t="shared" si="310"/>
        <v>#DIV/0!</v>
      </c>
      <c r="BJ389" s="345">
        <f t="shared" si="329"/>
        <v>0</v>
      </c>
      <c r="BK389" s="345" t="e">
        <f t="shared" si="311"/>
        <v>#DIV/0!</v>
      </c>
      <c r="BL389" s="345">
        <f t="shared" si="330"/>
        <v>0</v>
      </c>
      <c r="BM389" s="345" t="e">
        <f t="shared" si="312"/>
        <v>#DIV/0!</v>
      </c>
      <c r="BN389" s="345">
        <f t="shared" si="331"/>
        <v>0</v>
      </c>
      <c r="BO389" s="467"/>
    </row>
    <row r="390" spans="1:67" s="456" customFormat="1">
      <c r="A390" s="466">
        <v>2</v>
      </c>
      <c r="B390" s="184" t="s">
        <v>741</v>
      </c>
      <c r="C390" s="466" t="s">
        <v>437</v>
      </c>
      <c r="D390" s="340"/>
      <c r="E390" s="455"/>
      <c r="F390" s="455"/>
      <c r="G390" s="340"/>
      <c r="H390" s="340"/>
      <c r="I390" s="340"/>
      <c r="J390" s="340"/>
      <c r="K390" s="340"/>
      <c r="L390" s="340"/>
      <c r="M390" s="340"/>
      <c r="N390" s="340"/>
      <c r="O390" s="340"/>
      <c r="P390" s="340"/>
      <c r="Q390" s="376">
        <v>26.5</v>
      </c>
      <c r="R390" s="342"/>
      <c r="S390" s="371"/>
      <c r="T390" s="342"/>
      <c r="U390" s="371">
        <f t="shared" si="315"/>
        <v>0</v>
      </c>
      <c r="V390" s="342"/>
      <c r="W390" s="371">
        <v>30.5</v>
      </c>
      <c r="X390" s="342"/>
      <c r="Y390" s="371">
        <f t="shared" si="317"/>
        <v>30.5</v>
      </c>
      <c r="Z390" s="342">
        <f>30.5-Y390</f>
        <v>0</v>
      </c>
      <c r="AA390" s="371">
        <f t="shared" si="318"/>
        <v>30.5</v>
      </c>
      <c r="AB390" s="342"/>
      <c r="AC390" s="371">
        <f t="shared" si="319"/>
        <v>30.5</v>
      </c>
      <c r="AD390" s="342">
        <v>-3.4</v>
      </c>
      <c r="AE390" s="371">
        <f t="shared" si="320"/>
        <v>27.1</v>
      </c>
      <c r="AF390" s="342">
        <v>5.0999999999999996</v>
      </c>
      <c r="AG390" s="371">
        <f t="shared" si="320"/>
        <v>32.200000000000003</v>
      </c>
      <c r="AH390" s="342"/>
      <c r="AI390" s="371">
        <f t="shared" si="320"/>
        <v>32.200000000000003</v>
      </c>
      <c r="AJ390" s="342"/>
      <c r="AK390" s="371">
        <f t="shared" si="320"/>
        <v>32.200000000000003</v>
      </c>
      <c r="AL390" s="342"/>
      <c r="AM390" s="371">
        <f t="shared" si="321"/>
        <v>32.200000000000003</v>
      </c>
      <c r="AN390" s="342"/>
      <c r="AO390" s="371">
        <f t="shared" si="322"/>
        <v>32.200000000000003</v>
      </c>
      <c r="AP390" s="376">
        <f>+W390</f>
        <v>30.5</v>
      </c>
      <c r="AQ390" s="371" t="e">
        <f t="shared" si="301"/>
        <v>#DIV/0!</v>
      </c>
      <c r="AR390" s="371">
        <f t="shared" si="323"/>
        <v>0</v>
      </c>
      <c r="AS390" s="371" t="e">
        <f t="shared" si="302"/>
        <v>#DIV/0!</v>
      </c>
      <c r="AT390" s="371">
        <f t="shared" si="323"/>
        <v>0</v>
      </c>
      <c r="AU390" s="371" t="e">
        <f t="shared" si="303"/>
        <v>#DIV/0!</v>
      </c>
      <c r="AV390" s="371">
        <f t="shared" si="323"/>
        <v>0</v>
      </c>
      <c r="AW390" s="371" t="e">
        <f t="shared" si="304"/>
        <v>#DIV/0!</v>
      </c>
      <c r="AX390" s="371">
        <f t="shared" si="323"/>
        <v>0</v>
      </c>
      <c r="AY390" s="371" t="e">
        <f t="shared" si="305"/>
        <v>#DIV/0!</v>
      </c>
      <c r="AZ390" s="371">
        <f t="shared" si="324"/>
        <v>0</v>
      </c>
      <c r="BA390" s="371" t="e">
        <f t="shared" si="306"/>
        <v>#DIV/0!</v>
      </c>
      <c r="BB390" s="371">
        <f t="shared" si="325"/>
        <v>0</v>
      </c>
      <c r="BC390" s="371" t="e">
        <f t="shared" si="307"/>
        <v>#DIV/0!</v>
      </c>
      <c r="BD390" s="371">
        <f t="shared" si="326"/>
        <v>-0.12830188679245283</v>
      </c>
      <c r="BE390" s="371" t="e">
        <f t="shared" si="308"/>
        <v>#DIV/0!</v>
      </c>
      <c r="BF390" s="371">
        <f t="shared" si="327"/>
        <v>0.19245283018867923</v>
      </c>
      <c r="BG390" s="371" t="e">
        <f t="shared" si="309"/>
        <v>#DIV/0!</v>
      </c>
      <c r="BH390" s="371">
        <f t="shared" si="328"/>
        <v>0</v>
      </c>
      <c r="BI390" s="371" t="e">
        <f t="shared" si="310"/>
        <v>#DIV/0!</v>
      </c>
      <c r="BJ390" s="371">
        <f t="shared" si="329"/>
        <v>0</v>
      </c>
      <c r="BK390" s="371" t="e">
        <f t="shared" si="311"/>
        <v>#DIV/0!</v>
      </c>
      <c r="BL390" s="371">
        <f t="shared" si="330"/>
        <v>0</v>
      </c>
      <c r="BM390" s="371" t="e">
        <f t="shared" si="312"/>
        <v>#DIV/0!</v>
      </c>
      <c r="BN390" s="371">
        <f t="shared" si="331"/>
        <v>0</v>
      </c>
      <c r="BO390" s="455"/>
    </row>
    <row r="391" spans="1:67" s="456" customFormat="1">
      <c r="A391" s="466">
        <v>3</v>
      </c>
      <c r="B391" s="184" t="s">
        <v>742</v>
      </c>
      <c r="C391" s="466" t="s">
        <v>437</v>
      </c>
      <c r="D391" s="340"/>
      <c r="E391" s="455"/>
      <c r="F391" s="455"/>
      <c r="G391" s="340"/>
      <c r="H391" s="340"/>
      <c r="I391" s="340"/>
      <c r="J391" s="340"/>
      <c r="K391" s="340"/>
      <c r="L391" s="340"/>
      <c r="M391" s="340"/>
      <c r="N391" s="340"/>
      <c r="O391" s="340"/>
      <c r="P391" s="340"/>
      <c r="Q391" s="376">
        <v>41</v>
      </c>
      <c r="R391" s="342"/>
      <c r="S391" s="371"/>
      <c r="T391" s="342"/>
      <c r="U391" s="371">
        <f t="shared" si="315"/>
        <v>0</v>
      </c>
      <c r="V391" s="342"/>
      <c r="W391" s="371">
        <v>32.4</v>
      </c>
      <c r="X391" s="342"/>
      <c r="Y391" s="371">
        <f t="shared" si="317"/>
        <v>32.4</v>
      </c>
      <c r="Z391" s="342">
        <f>41.5-Y391</f>
        <v>9.1000000000000014</v>
      </c>
      <c r="AA391" s="371">
        <f t="shared" si="318"/>
        <v>41.5</v>
      </c>
      <c r="AB391" s="342"/>
      <c r="AC391" s="371">
        <f t="shared" si="319"/>
        <v>41.5</v>
      </c>
      <c r="AD391" s="342">
        <v>-7.6</v>
      </c>
      <c r="AE391" s="371">
        <f t="shared" si="320"/>
        <v>33.9</v>
      </c>
      <c r="AF391" s="342">
        <v>5</v>
      </c>
      <c r="AG391" s="371">
        <f t="shared" si="320"/>
        <v>38.9</v>
      </c>
      <c r="AH391" s="342"/>
      <c r="AI391" s="371">
        <f t="shared" si="320"/>
        <v>38.9</v>
      </c>
      <c r="AJ391" s="342">
        <f>37.9-AI391</f>
        <v>-1</v>
      </c>
      <c r="AK391" s="371">
        <f t="shared" si="320"/>
        <v>37.9</v>
      </c>
      <c r="AL391" s="342"/>
      <c r="AM391" s="371">
        <f t="shared" si="321"/>
        <v>37.9</v>
      </c>
      <c r="AN391" s="342"/>
      <c r="AO391" s="371">
        <f t="shared" si="322"/>
        <v>37.9</v>
      </c>
      <c r="AP391" s="376">
        <f>+W391</f>
        <v>32.4</v>
      </c>
      <c r="AQ391" s="371" t="e">
        <f t="shared" si="301"/>
        <v>#DIV/0!</v>
      </c>
      <c r="AR391" s="371">
        <f t="shared" si="323"/>
        <v>0</v>
      </c>
      <c r="AS391" s="371" t="e">
        <f t="shared" si="302"/>
        <v>#DIV/0!</v>
      </c>
      <c r="AT391" s="371">
        <f t="shared" si="323"/>
        <v>0</v>
      </c>
      <c r="AU391" s="371" t="e">
        <f t="shared" si="303"/>
        <v>#DIV/0!</v>
      </c>
      <c r="AV391" s="371">
        <f t="shared" si="323"/>
        <v>0</v>
      </c>
      <c r="AW391" s="371" t="e">
        <f t="shared" si="304"/>
        <v>#DIV/0!</v>
      </c>
      <c r="AX391" s="371">
        <f t="shared" si="323"/>
        <v>0</v>
      </c>
      <c r="AY391" s="371" t="e">
        <f t="shared" si="305"/>
        <v>#DIV/0!</v>
      </c>
      <c r="AZ391" s="371">
        <f t="shared" si="324"/>
        <v>0.22195121951219515</v>
      </c>
      <c r="BA391" s="371" t="e">
        <f t="shared" si="306"/>
        <v>#DIV/0!</v>
      </c>
      <c r="BB391" s="371">
        <f t="shared" si="325"/>
        <v>0</v>
      </c>
      <c r="BC391" s="371" t="e">
        <f t="shared" si="307"/>
        <v>#DIV/0!</v>
      </c>
      <c r="BD391" s="371">
        <f t="shared" si="326"/>
        <v>-0.18536585365853658</v>
      </c>
      <c r="BE391" s="371" t="e">
        <f t="shared" si="308"/>
        <v>#DIV/0!</v>
      </c>
      <c r="BF391" s="371">
        <f t="shared" si="327"/>
        <v>0.12195121951219512</v>
      </c>
      <c r="BG391" s="371" t="e">
        <f t="shared" si="309"/>
        <v>#DIV/0!</v>
      </c>
      <c r="BH391" s="371">
        <f t="shared" si="328"/>
        <v>0</v>
      </c>
      <c r="BI391" s="371" t="e">
        <f t="shared" si="310"/>
        <v>#DIV/0!</v>
      </c>
      <c r="BJ391" s="371">
        <f t="shared" si="329"/>
        <v>-2.4390243902439025E-2</v>
      </c>
      <c r="BK391" s="371" t="e">
        <f t="shared" si="311"/>
        <v>#DIV/0!</v>
      </c>
      <c r="BL391" s="371">
        <f t="shared" si="330"/>
        <v>0</v>
      </c>
      <c r="BM391" s="371" t="e">
        <f t="shared" si="312"/>
        <v>#DIV/0!</v>
      </c>
      <c r="BN391" s="371">
        <f t="shared" si="331"/>
        <v>0</v>
      </c>
      <c r="BO391" s="455"/>
    </row>
    <row r="392" spans="1:67" s="456" customFormat="1" ht="37.5">
      <c r="A392" s="466">
        <v>4</v>
      </c>
      <c r="B392" s="184" t="s">
        <v>744</v>
      </c>
      <c r="C392" s="466" t="s">
        <v>24</v>
      </c>
      <c r="D392" s="340"/>
      <c r="E392" s="455"/>
      <c r="F392" s="455"/>
      <c r="G392" s="340"/>
      <c r="H392" s="340"/>
      <c r="I392" s="340"/>
      <c r="J392" s="340"/>
      <c r="K392" s="340"/>
      <c r="L392" s="340"/>
      <c r="M392" s="340"/>
      <c r="N392" s="340"/>
      <c r="O392" s="340"/>
      <c r="P392" s="340"/>
      <c r="Q392" s="376">
        <v>18</v>
      </c>
      <c r="R392" s="342"/>
      <c r="S392" s="371"/>
      <c r="T392" s="342"/>
      <c r="U392" s="371">
        <f t="shared" si="315"/>
        <v>0</v>
      </c>
      <c r="V392" s="342"/>
      <c r="W392" s="371">
        <f t="shared" si="316"/>
        <v>0</v>
      </c>
      <c r="X392" s="342"/>
      <c r="Y392" s="371">
        <f>IF(LEN($C392)=0," ",W392+X392)</f>
        <v>0</v>
      </c>
      <c r="Z392" s="342"/>
      <c r="AA392" s="371">
        <f t="shared" si="318"/>
        <v>0</v>
      </c>
      <c r="AB392" s="342"/>
      <c r="AC392" s="371">
        <f t="shared" si="319"/>
        <v>0</v>
      </c>
      <c r="AD392" s="342">
        <v>-0.4</v>
      </c>
      <c r="AE392" s="371">
        <f t="shared" si="320"/>
        <v>-0.4</v>
      </c>
      <c r="AF392" s="342"/>
      <c r="AG392" s="371">
        <f t="shared" si="320"/>
        <v>-0.4</v>
      </c>
      <c r="AH392" s="342"/>
      <c r="AI392" s="371">
        <f t="shared" si="320"/>
        <v>-0.4</v>
      </c>
      <c r="AJ392" s="342"/>
      <c r="AK392" s="371">
        <f t="shared" si="320"/>
        <v>-0.4</v>
      </c>
      <c r="AL392" s="342"/>
      <c r="AM392" s="371">
        <f t="shared" si="321"/>
        <v>-0.4</v>
      </c>
      <c r="AN392" s="342"/>
      <c r="AO392" s="371">
        <f t="shared" si="322"/>
        <v>-0.4</v>
      </c>
      <c r="AP392" s="342"/>
      <c r="AQ392" s="371" t="e">
        <f t="shared" si="301"/>
        <v>#DIV/0!</v>
      </c>
      <c r="AR392" s="371">
        <f t="shared" si="323"/>
        <v>0</v>
      </c>
      <c r="AS392" s="371" t="e">
        <f t="shared" si="302"/>
        <v>#DIV/0!</v>
      </c>
      <c r="AT392" s="371">
        <f t="shared" si="323"/>
        <v>0</v>
      </c>
      <c r="AU392" s="371" t="e">
        <f t="shared" si="303"/>
        <v>#DIV/0!</v>
      </c>
      <c r="AV392" s="371">
        <f t="shared" si="323"/>
        <v>0</v>
      </c>
      <c r="AW392" s="371" t="e">
        <f t="shared" si="304"/>
        <v>#DIV/0!</v>
      </c>
      <c r="AX392" s="371">
        <f t="shared" si="323"/>
        <v>0</v>
      </c>
      <c r="AY392" s="371" t="e">
        <f t="shared" si="305"/>
        <v>#DIV/0!</v>
      </c>
      <c r="AZ392" s="371">
        <f t="shared" si="324"/>
        <v>0</v>
      </c>
      <c r="BA392" s="371" t="e">
        <f t="shared" si="306"/>
        <v>#DIV/0!</v>
      </c>
      <c r="BB392" s="371">
        <f t="shared" si="325"/>
        <v>0</v>
      </c>
      <c r="BC392" s="371" t="e">
        <f t="shared" si="307"/>
        <v>#DIV/0!</v>
      </c>
      <c r="BD392" s="371">
        <f t="shared" si="326"/>
        <v>-2.2222222222222223E-2</v>
      </c>
      <c r="BE392" s="371" t="e">
        <f t="shared" si="308"/>
        <v>#DIV/0!</v>
      </c>
      <c r="BF392" s="371">
        <f t="shared" si="327"/>
        <v>0</v>
      </c>
      <c r="BG392" s="371" t="e">
        <f t="shared" si="309"/>
        <v>#DIV/0!</v>
      </c>
      <c r="BH392" s="371">
        <f t="shared" si="328"/>
        <v>0</v>
      </c>
      <c r="BI392" s="371" t="e">
        <f t="shared" si="310"/>
        <v>#DIV/0!</v>
      </c>
      <c r="BJ392" s="371">
        <f t="shared" si="329"/>
        <v>0</v>
      </c>
      <c r="BK392" s="371" t="e">
        <f t="shared" si="311"/>
        <v>#DIV/0!</v>
      </c>
      <c r="BL392" s="371">
        <f t="shared" si="330"/>
        <v>0</v>
      </c>
      <c r="BM392" s="371" t="e">
        <f t="shared" si="312"/>
        <v>#DIV/0!</v>
      </c>
      <c r="BN392" s="371">
        <f t="shared" si="331"/>
        <v>0</v>
      </c>
      <c r="BO392" s="455"/>
    </row>
    <row r="393" spans="1:67" s="456" customFormat="1">
      <c r="A393" s="466">
        <v>5</v>
      </c>
      <c r="B393" s="184" t="s">
        <v>743</v>
      </c>
      <c r="C393" s="187" t="s">
        <v>24</v>
      </c>
      <c r="D393" s="340"/>
      <c r="E393" s="342">
        <v>54.4</v>
      </c>
      <c r="F393" s="455"/>
      <c r="G393" s="340"/>
      <c r="H393" s="340"/>
      <c r="I393" s="340"/>
      <c r="J393" s="340"/>
      <c r="K393" s="340"/>
      <c r="L393" s="340"/>
      <c r="M393" s="340"/>
      <c r="N393" s="340"/>
      <c r="O393" s="340"/>
      <c r="P393" s="340"/>
      <c r="Q393" s="376">
        <v>96.3</v>
      </c>
      <c r="R393" s="342"/>
      <c r="S393" s="371">
        <f t="shared" si="332"/>
        <v>0</v>
      </c>
      <c r="T393" s="342"/>
      <c r="U393" s="371">
        <f t="shared" si="315"/>
        <v>0</v>
      </c>
      <c r="V393" s="342"/>
      <c r="W393" s="371">
        <v>67.8</v>
      </c>
      <c r="X393" s="342">
        <f>66.5-W393</f>
        <v>-1.2999999999999972</v>
      </c>
      <c r="Y393" s="371">
        <f t="shared" si="317"/>
        <v>66.5</v>
      </c>
      <c r="Z393" s="342">
        <f>73-Y393</f>
        <v>6.5</v>
      </c>
      <c r="AA393" s="371">
        <f t="shared" si="318"/>
        <v>73</v>
      </c>
      <c r="AB393" s="342"/>
      <c r="AC393" s="371">
        <f t="shared" si="319"/>
        <v>73</v>
      </c>
      <c r="AD393" s="342">
        <v>6.3</v>
      </c>
      <c r="AE393" s="371">
        <f t="shared" si="320"/>
        <v>79.3</v>
      </c>
      <c r="AF393" s="342">
        <v>9.1999999999999993</v>
      </c>
      <c r="AG393" s="371">
        <f t="shared" si="320"/>
        <v>88.5</v>
      </c>
      <c r="AH393" s="342"/>
      <c r="AI393" s="371">
        <f t="shared" si="320"/>
        <v>88.5</v>
      </c>
      <c r="AJ393" s="342">
        <f>94.9-AI393</f>
        <v>6.4000000000000057</v>
      </c>
      <c r="AK393" s="371">
        <f t="shared" si="320"/>
        <v>94.9</v>
      </c>
      <c r="AL393" s="342"/>
      <c r="AM393" s="371">
        <f t="shared" si="321"/>
        <v>94.9</v>
      </c>
      <c r="AN393" s="342"/>
      <c r="AO393" s="371">
        <f t="shared" si="322"/>
        <v>94.9</v>
      </c>
      <c r="AP393" s="342">
        <f>+W393</f>
        <v>67.8</v>
      </c>
      <c r="AQ393" s="371" t="e">
        <f t="shared" si="301"/>
        <v>#DIV/0!</v>
      </c>
      <c r="AR393" s="371">
        <f t="shared" si="323"/>
        <v>0</v>
      </c>
      <c r="AS393" s="371">
        <f t="shared" si="302"/>
        <v>0</v>
      </c>
      <c r="AT393" s="371">
        <f t="shared" si="323"/>
        <v>0</v>
      </c>
      <c r="AU393" s="371" t="e">
        <f t="shared" si="303"/>
        <v>#DIV/0!</v>
      </c>
      <c r="AV393" s="371">
        <f t="shared" si="323"/>
        <v>0</v>
      </c>
      <c r="AW393" s="371" t="e">
        <f t="shared" si="304"/>
        <v>#DIV/0!</v>
      </c>
      <c r="AX393" s="371">
        <f t="shared" si="323"/>
        <v>-1.3499480789200387E-2</v>
      </c>
      <c r="AY393" s="371" t="e">
        <f t="shared" si="305"/>
        <v>#DIV/0!</v>
      </c>
      <c r="AZ393" s="371">
        <f t="shared" si="324"/>
        <v>6.749740394600208E-2</v>
      </c>
      <c r="BA393" s="371" t="e">
        <f t="shared" si="306"/>
        <v>#DIV/0!</v>
      </c>
      <c r="BB393" s="371">
        <f t="shared" si="325"/>
        <v>0</v>
      </c>
      <c r="BC393" s="371" t="e">
        <f t="shared" si="307"/>
        <v>#DIV/0!</v>
      </c>
      <c r="BD393" s="371">
        <f t="shared" si="326"/>
        <v>6.5420560747663545E-2</v>
      </c>
      <c r="BE393" s="371" t="e">
        <f t="shared" si="308"/>
        <v>#DIV/0!</v>
      </c>
      <c r="BF393" s="371">
        <f t="shared" si="327"/>
        <v>9.5534787123572162E-2</v>
      </c>
      <c r="BG393" s="371" t="e">
        <f t="shared" si="309"/>
        <v>#DIV/0!</v>
      </c>
      <c r="BH393" s="371">
        <f t="shared" si="328"/>
        <v>0</v>
      </c>
      <c r="BI393" s="371" t="e">
        <f t="shared" si="310"/>
        <v>#DIV/0!</v>
      </c>
      <c r="BJ393" s="371">
        <f t="shared" si="329"/>
        <v>6.6458982346832882E-2</v>
      </c>
      <c r="BK393" s="371" t="e">
        <f t="shared" si="311"/>
        <v>#DIV/0!</v>
      </c>
      <c r="BL393" s="371">
        <f t="shared" si="330"/>
        <v>0</v>
      </c>
      <c r="BM393" s="371" t="e">
        <f t="shared" si="312"/>
        <v>#DIV/0!</v>
      </c>
      <c r="BN393" s="371">
        <f t="shared" si="331"/>
        <v>0</v>
      </c>
      <c r="BO393" s="455"/>
    </row>
    <row r="394" spans="1:67" s="456" customFormat="1">
      <c r="A394" s="466">
        <v>6</v>
      </c>
      <c r="B394" s="184" t="s">
        <v>441</v>
      </c>
      <c r="C394" s="187" t="s">
        <v>24</v>
      </c>
      <c r="D394" s="340"/>
      <c r="E394" s="455"/>
      <c r="F394" s="455"/>
      <c r="G394" s="340"/>
      <c r="H394" s="340"/>
      <c r="I394" s="340"/>
      <c r="J394" s="340"/>
      <c r="K394" s="340"/>
      <c r="L394" s="340"/>
      <c r="M394" s="340"/>
      <c r="N394" s="340"/>
      <c r="O394" s="340"/>
      <c r="P394" s="340"/>
      <c r="Q394" s="454">
        <v>75</v>
      </c>
      <c r="R394" s="342"/>
      <c r="S394" s="371"/>
      <c r="T394" s="342"/>
      <c r="U394" s="371">
        <f t="shared" si="315"/>
        <v>0</v>
      </c>
      <c r="V394" s="342"/>
      <c r="W394" s="371">
        <v>81.599999999999994</v>
      </c>
      <c r="X394" s="342">
        <f>83.4-W394</f>
        <v>1.8000000000000114</v>
      </c>
      <c r="Y394" s="371">
        <f t="shared" si="317"/>
        <v>83.4</v>
      </c>
      <c r="Z394" s="342"/>
      <c r="AA394" s="371">
        <f t="shared" si="318"/>
        <v>83.4</v>
      </c>
      <c r="AB394" s="342"/>
      <c r="AC394" s="371">
        <f t="shared" si="319"/>
        <v>83.4</v>
      </c>
      <c r="AD394" s="342">
        <v>-0.5</v>
      </c>
      <c r="AE394" s="371">
        <f t="shared" si="320"/>
        <v>82.9</v>
      </c>
      <c r="AF394" s="342">
        <v>-2.2999999999999998</v>
      </c>
      <c r="AG394" s="371">
        <f t="shared" si="320"/>
        <v>80.600000000000009</v>
      </c>
      <c r="AH394" s="342"/>
      <c r="AI394" s="371">
        <f t="shared" si="320"/>
        <v>80.600000000000009</v>
      </c>
      <c r="AJ394" s="342">
        <f>79.6-AI394</f>
        <v>-1.0000000000000142</v>
      </c>
      <c r="AK394" s="371">
        <f t="shared" si="320"/>
        <v>79.599999999999994</v>
      </c>
      <c r="AL394" s="342"/>
      <c r="AM394" s="371">
        <f t="shared" si="321"/>
        <v>79.599999999999994</v>
      </c>
      <c r="AN394" s="342"/>
      <c r="AO394" s="371">
        <f t="shared" si="322"/>
        <v>79.599999999999994</v>
      </c>
      <c r="AP394" s="342">
        <f>+W394</f>
        <v>81.599999999999994</v>
      </c>
      <c r="AQ394" s="371" t="e">
        <f t="shared" si="301"/>
        <v>#DIV/0!</v>
      </c>
      <c r="AR394" s="371">
        <f t="shared" si="323"/>
        <v>0</v>
      </c>
      <c r="AS394" s="371" t="e">
        <f t="shared" si="302"/>
        <v>#DIV/0!</v>
      </c>
      <c r="AT394" s="371">
        <f t="shared" si="323"/>
        <v>0</v>
      </c>
      <c r="AU394" s="371" t="e">
        <f t="shared" si="303"/>
        <v>#DIV/0!</v>
      </c>
      <c r="AV394" s="371">
        <f t="shared" si="323"/>
        <v>0</v>
      </c>
      <c r="AW394" s="371" t="e">
        <f t="shared" si="304"/>
        <v>#DIV/0!</v>
      </c>
      <c r="AX394" s="371">
        <f t="shared" si="323"/>
        <v>2.4000000000000153E-2</v>
      </c>
      <c r="AY394" s="371" t="e">
        <f t="shared" si="305"/>
        <v>#DIV/0!</v>
      </c>
      <c r="AZ394" s="371">
        <f t="shared" si="324"/>
        <v>0</v>
      </c>
      <c r="BA394" s="371" t="e">
        <f t="shared" si="306"/>
        <v>#DIV/0!</v>
      </c>
      <c r="BB394" s="371">
        <f t="shared" si="325"/>
        <v>0</v>
      </c>
      <c r="BC394" s="371" t="e">
        <f t="shared" si="307"/>
        <v>#DIV/0!</v>
      </c>
      <c r="BD394" s="371">
        <f t="shared" si="326"/>
        <v>-6.6666666666666671E-3</v>
      </c>
      <c r="BE394" s="371" t="e">
        <f t="shared" si="308"/>
        <v>#DIV/0!</v>
      </c>
      <c r="BF394" s="371">
        <f t="shared" si="327"/>
        <v>-3.0666666666666665E-2</v>
      </c>
      <c r="BG394" s="371" t="e">
        <f t="shared" si="309"/>
        <v>#DIV/0!</v>
      </c>
      <c r="BH394" s="371">
        <f t="shared" si="328"/>
        <v>0</v>
      </c>
      <c r="BI394" s="371" t="e">
        <f t="shared" si="310"/>
        <v>#DIV/0!</v>
      </c>
      <c r="BJ394" s="371">
        <f t="shared" si="329"/>
        <v>-1.3333333333333523E-2</v>
      </c>
      <c r="BK394" s="371" t="e">
        <f t="shared" si="311"/>
        <v>#DIV/0!</v>
      </c>
      <c r="BL394" s="371">
        <f t="shared" si="330"/>
        <v>0</v>
      </c>
      <c r="BM394" s="371" t="e">
        <f t="shared" si="312"/>
        <v>#DIV/0!</v>
      </c>
      <c r="BN394" s="371">
        <f t="shared" si="331"/>
        <v>0</v>
      </c>
      <c r="BO394" s="455"/>
    </row>
    <row r="395" spans="1:67" s="456" customFormat="1">
      <c r="A395" s="466">
        <v>7</v>
      </c>
      <c r="B395" s="184" t="s">
        <v>442</v>
      </c>
      <c r="C395" s="187" t="s">
        <v>24</v>
      </c>
      <c r="D395" s="340"/>
      <c r="E395" s="455"/>
      <c r="F395" s="455"/>
      <c r="G395" s="340"/>
      <c r="H395" s="340"/>
      <c r="I395" s="340"/>
      <c r="J395" s="340"/>
      <c r="K395" s="340"/>
      <c r="L395" s="340"/>
      <c r="M395" s="340"/>
      <c r="N395" s="340"/>
      <c r="O395" s="340"/>
      <c r="P395" s="340"/>
      <c r="Q395" s="454">
        <v>77</v>
      </c>
      <c r="R395" s="342"/>
      <c r="S395" s="371"/>
      <c r="T395" s="342"/>
      <c r="U395" s="371">
        <f t="shared" si="315"/>
        <v>0</v>
      </c>
      <c r="V395" s="342"/>
      <c r="W395" s="371">
        <v>91</v>
      </c>
      <c r="X395" s="342">
        <f>84.8-W395</f>
        <v>-6.2000000000000028</v>
      </c>
      <c r="Y395" s="371">
        <f t="shared" si="317"/>
        <v>84.8</v>
      </c>
      <c r="Z395" s="342"/>
      <c r="AA395" s="371">
        <f t="shared" si="318"/>
        <v>84.8</v>
      </c>
      <c r="AB395" s="342"/>
      <c r="AC395" s="371">
        <f t="shared" si="319"/>
        <v>84.8</v>
      </c>
      <c r="AD395" s="342">
        <v>2.2000000000000002</v>
      </c>
      <c r="AE395" s="371">
        <f t="shared" si="320"/>
        <v>87</v>
      </c>
      <c r="AF395" s="342"/>
      <c r="AG395" s="371">
        <f t="shared" si="320"/>
        <v>87</v>
      </c>
      <c r="AH395" s="342"/>
      <c r="AI395" s="371">
        <f t="shared" si="320"/>
        <v>87</v>
      </c>
      <c r="AJ395" s="342">
        <f>81.9-AI395</f>
        <v>-5.0999999999999943</v>
      </c>
      <c r="AK395" s="371">
        <f t="shared" si="320"/>
        <v>81.900000000000006</v>
      </c>
      <c r="AL395" s="342"/>
      <c r="AM395" s="371">
        <f t="shared" si="321"/>
        <v>81.900000000000006</v>
      </c>
      <c r="AN395" s="342"/>
      <c r="AO395" s="371">
        <f t="shared" si="322"/>
        <v>81.900000000000006</v>
      </c>
      <c r="AP395" s="342">
        <v>91</v>
      </c>
      <c r="AQ395" s="371" t="e">
        <f t="shared" si="301"/>
        <v>#DIV/0!</v>
      </c>
      <c r="AR395" s="371">
        <f t="shared" si="323"/>
        <v>0</v>
      </c>
      <c r="AS395" s="371" t="e">
        <f t="shared" si="302"/>
        <v>#DIV/0!</v>
      </c>
      <c r="AT395" s="371">
        <f t="shared" si="323"/>
        <v>0</v>
      </c>
      <c r="AU395" s="371" t="e">
        <f t="shared" si="303"/>
        <v>#DIV/0!</v>
      </c>
      <c r="AV395" s="371">
        <f t="shared" si="323"/>
        <v>0</v>
      </c>
      <c r="AW395" s="371" t="e">
        <f t="shared" si="304"/>
        <v>#DIV/0!</v>
      </c>
      <c r="AX395" s="371">
        <f t="shared" si="323"/>
        <v>-8.051948051948056E-2</v>
      </c>
      <c r="AY395" s="371" t="e">
        <f t="shared" si="305"/>
        <v>#DIV/0!</v>
      </c>
      <c r="AZ395" s="371">
        <f t="shared" si="324"/>
        <v>0</v>
      </c>
      <c r="BA395" s="371" t="e">
        <f t="shared" si="306"/>
        <v>#DIV/0!</v>
      </c>
      <c r="BB395" s="371">
        <f t="shared" si="325"/>
        <v>0</v>
      </c>
      <c r="BC395" s="371" t="e">
        <f t="shared" si="307"/>
        <v>#DIV/0!</v>
      </c>
      <c r="BD395" s="371">
        <f t="shared" si="326"/>
        <v>2.8571428571428574E-2</v>
      </c>
      <c r="BE395" s="371" t="e">
        <f t="shared" si="308"/>
        <v>#DIV/0!</v>
      </c>
      <c r="BF395" s="371">
        <f t="shared" si="327"/>
        <v>0</v>
      </c>
      <c r="BG395" s="371" t="e">
        <f t="shared" si="309"/>
        <v>#DIV/0!</v>
      </c>
      <c r="BH395" s="371">
        <f t="shared" si="328"/>
        <v>0</v>
      </c>
      <c r="BI395" s="371" t="e">
        <f t="shared" si="310"/>
        <v>#DIV/0!</v>
      </c>
      <c r="BJ395" s="371">
        <f t="shared" si="329"/>
        <v>-6.6233766233766159E-2</v>
      </c>
      <c r="BK395" s="371" t="e">
        <f t="shared" si="311"/>
        <v>#DIV/0!</v>
      </c>
      <c r="BL395" s="371">
        <f t="shared" si="330"/>
        <v>0</v>
      </c>
      <c r="BM395" s="371" t="e">
        <f t="shared" si="312"/>
        <v>#DIV/0!</v>
      </c>
      <c r="BN395" s="371">
        <f t="shared" si="331"/>
        <v>0</v>
      </c>
      <c r="BO395" s="455"/>
    </row>
    <row r="396" spans="1:67" s="456" customFormat="1">
      <c r="A396" s="466">
        <v>8</v>
      </c>
      <c r="B396" s="184" t="s">
        <v>443</v>
      </c>
      <c r="C396" s="187"/>
      <c r="D396" s="340"/>
      <c r="E396" s="455"/>
      <c r="F396" s="455"/>
      <c r="G396" s="340"/>
      <c r="H396" s="340"/>
      <c r="I396" s="340"/>
      <c r="J396" s="340"/>
      <c r="K396" s="340"/>
      <c r="L396" s="340"/>
      <c r="M396" s="340"/>
      <c r="N396" s="340"/>
      <c r="O396" s="340"/>
      <c r="P396" s="340"/>
      <c r="Q396" s="342"/>
      <c r="R396" s="342"/>
      <c r="S396" s="371" t="str">
        <f t="shared" si="332"/>
        <v xml:space="preserve"> </v>
      </c>
      <c r="T396" s="342"/>
      <c r="U396" s="371" t="str">
        <f t="shared" si="315"/>
        <v xml:space="preserve"> </v>
      </c>
      <c r="V396" s="342"/>
      <c r="W396" s="371" t="str">
        <f t="shared" si="316"/>
        <v xml:space="preserve"> </v>
      </c>
      <c r="X396" s="342"/>
      <c r="Y396" s="371" t="str">
        <f t="shared" si="317"/>
        <v xml:space="preserve"> </v>
      </c>
      <c r="Z396" s="342"/>
      <c r="AA396" s="371" t="str">
        <f t="shared" si="318"/>
        <v xml:space="preserve"> </v>
      </c>
      <c r="AB396" s="342"/>
      <c r="AC396" s="371" t="str">
        <f t="shared" si="319"/>
        <v xml:space="preserve"> </v>
      </c>
      <c r="AD396" s="342"/>
      <c r="AE396" s="371" t="str">
        <f t="shared" si="320"/>
        <v xml:space="preserve"> </v>
      </c>
      <c r="AF396" s="342"/>
      <c r="AG396" s="371" t="str">
        <f t="shared" si="320"/>
        <v xml:space="preserve"> </v>
      </c>
      <c r="AH396" s="342"/>
      <c r="AI396" s="371" t="str">
        <f t="shared" si="320"/>
        <v xml:space="preserve"> </v>
      </c>
      <c r="AJ396" s="342"/>
      <c r="AK396" s="371" t="str">
        <f t="shared" si="320"/>
        <v xml:space="preserve"> </v>
      </c>
      <c r="AL396" s="342"/>
      <c r="AM396" s="371" t="str">
        <f t="shared" si="321"/>
        <v xml:space="preserve"> </v>
      </c>
      <c r="AN396" s="342"/>
      <c r="AO396" s="371" t="str">
        <f t="shared" si="322"/>
        <v xml:space="preserve"> </v>
      </c>
      <c r="AP396" s="342"/>
      <c r="AQ396" s="371" t="str">
        <f t="shared" ref="AQ396:AQ459" si="335">IF(LEN($C396)=0," ",R396/D396*100)</f>
        <v xml:space="preserve"> </v>
      </c>
      <c r="AR396" s="371" t="str">
        <f t="shared" si="323"/>
        <v xml:space="preserve"> </v>
      </c>
      <c r="AS396" s="371" t="str">
        <f t="shared" ref="AS396:AS459" si="336">IF(LEN($C396)=0," ",T396/E396*100)</f>
        <v xml:space="preserve"> </v>
      </c>
      <c r="AT396" s="371" t="str">
        <f t="shared" si="323"/>
        <v xml:space="preserve"> </v>
      </c>
      <c r="AU396" s="371" t="str">
        <f t="shared" ref="AU396:AU459" si="337">IF(LEN($C396)=0," ",V396/F396*100)</f>
        <v xml:space="preserve"> </v>
      </c>
      <c r="AV396" s="371" t="str">
        <f t="shared" si="323"/>
        <v xml:space="preserve"> </v>
      </c>
      <c r="AW396" s="371" t="str">
        <f t="shared" ref="AW396:AW459" si="338">IF(LEN($C396)=0," ",X396/G396*100)</f>
        <v xml:space="preserve"> </v>
      </c>
      <c r="AX396" s="371" t="str">
        <f t="shared" si="323"/>
        <v xml:space="preserve"> </v>
      </c>
      <c r="AY396" s="371" t="str">
        <f t="shared" ref="AY396:AY459" si="339">IF(LEN($C396)=0," ",Z396/H396*100)</f>
        <v xml:space="preserve"> </v>
      </c>
      <c r="AZ396" s="371" t="str">
        <f t="shared" si="324"/>
        <v xml:space="preserve"> </v>
      </c>
      <c r="BA396" s="371" t="str">
        <f t="shared" ref="BA396:BA459" si="340">IF(LEN($C396)=0," ",AB396/I396*100)</f>
        <v xml:space="preserve"> </v>
      </c>
      <c r="BB396" s="371" t="str">
        <f t="shared" si="325"/>
        <v xml:space="preserve"> </v>
      </c>
      <c r="BC396" s="371" t="str">
        <f t="shared" ref="BC396:BC459" si="341">IF(LEN($C396)=0," ",AD396/J396*100)</f>
        <v xml:space="preserve"> </v>
      </c>
      <c r="BD396" s="371" t="str">
        <f t="shared" si="326"/>
        <v xml:space="preserve"> </v>
      </c>
      <c r="BE396" s="371" t="str">
        <f t="shared" ref="BE396:BE459" si="342">IF(LEN($C396)=0," ",AF396/K396*100)</f>
        <v xml:space="preserve"> </v>
      </c>
      <c r="BF396" s="371" t="str">
        <f t="shared" si="327"/>
        <v xml:space="preserve"> </v>
      </c>
      <c r="BG396" s="371" t="str">
        <f t="shared" ref="BG396:BG459" si="343">IF(LEN($C396)=0," ",AH396/L396*100)</f>
        <v xml:space="preserve"> </v>
      </c>
      <c r="BH396" s="371" t="str">
        <f t="shared" si="328"/>
        <v xml:space="preserve"> </v>
      </c>
      <c r="BI396" s="371" t="str">
        <f t="shared" ref="BI396:BI459" si="344">IF(LEN($C396)=0," ",AJ396/M396*100)</f>
        <v xml:space="preserve"> </v>
      </c>
      <c r="BJ396" s="371" t="str">
        <f t="shared" si="329"/>
        <v xml:space="preserve"> </v>
      </c>
      <c r="BK396" s="371" t="str">
        <f t="shared" ref="BK396:BK459" si="345">IF(LEN($C396)=0," ",AL396/N396*100)</f>
        <v xml:space="preserve"> </v>
      </c>
      <c r="BL396" s="371" t="str">
        <f t="shared" si="330"/>
        <v xml:space="preserve"> </v>
      </c>
      <c r="BM396" s="371" t="str">
        <f t="shared" ref="BM396:BM459" si="346">IF(LEN($C396)=0," ",AN396/O396*100)</f>
        <v xml:space="preserve"> </v>
      </c>
      <c r="BN396" s="371" t="str">
        <f t="shared" si="331"/>
        <v xml:space="preserve"> </v>
      </c>
      <c r="BO396" s="455"/>
    </row>
    <row r="397" spans="1:67" s="456" customFormat="1">
      <c r="A397" s="353"/>
      <c r="B397" s="410" t="s">
        <v>745</v>
      </c>
      <c r="C397" s="190" t="s">
        <v>861</v>
      </c>
      <c r="D397" s="340"/>
      <c r="E397" s="455"/>
      <c r="F397" s="455"/>
      <c r="G397" s="340"/>
      <c r="H397" s="340"/>
      <c r="I397" s="340"/>
      <c r="J397" s="340"/>
      <c r="K397" s="340"/>
      <c r="L397" s="340"/>
      <c r="M397" s="340"/>
      <c r="N397" s="340"/>
      <c r="O397" s="340"/>
      <c r="P397" s="340"/>
      <c r="Q397" s="342"/>
      <c r="R397" s="342"/>
      <c r="S397" s="345">
        <f t="shared" si="332"/>
        <v>0</v>
      </c>
      <c r="T397" s="342"/>
      <c r="U397" s="345">
        <f t="shared" si="315"/>
        <v>0</v>
      </c>
      <c r="V397" s="342"/>
      <c r="W397" s="345">
        <f t="shared" si="316"/>
        <v>0</v>
      </c>
      <c r="X397" s="342"/>
      <c r="Y397" s="345">
        <f t="shared" si="317"/>
        <v>0</v>
      </c>
      <c r="Z397" s="342"/>
      <c r="AA397" s="345">
        <f t="shared" si="318"/>
        <v>0</v>
      </c>
      <c r="AB397" s="342"/>
      <c r="AC397" s="345">
        <f t="shared" si="319"/>
        <v>0</v>
      </c>
      <c r="AD397" s="342"/>
      <c r="AE397" s="345">
        <f t="shared" si="320"/>
        <v>0</v>
      </c>
      <c r="AF397" s="342"/>
      <c r="AG397" s="345">
        <f t="shared" si="320"/>
        <v>0</v>
      </c>
      <c r="AH397" s="342"/>
      <c r="AI397" s="345">
        <f t="shared" si="320"/>
        <v>0</v>
      </c>
      <c r="AJ397" s="342"/>
      <c r="AK397" s="345">
        <f t="shared" si="320"/>
        <v>0</v>
      </c>
      <c r="AL397" s="342"/>
      <c r="AM397" s="345">
        <f t="shared" si="321"/>
        <v>0</v>
      </c>
      <c r="AN397" s="342"/>
      <c r="AO397" s="345">
        <f t="shared" si="322"/>
        <v>0</v>
      </c>
      <c r="AP397" s="342"/>
      <c r="AQ397" s="345" t="e">
        <f t="shared" si="335"/>
        <v>#DIV/0!</v>
      </c>
      <c r="AR397" s="345" t="e">
        <f t="shared" si="323"/>
        <v>#DIV/0!</v>
      </c>
      <c r="AS397" s="345" t="e">
        <f t="shared" si="336"/>
        <v>#DIV/0!</v>
      </c>
      <c r="AT397" s="345" t="e">
        <f t="shared" si="323"/>
        <v>#DIV/0!</v>
      </c>
      <c r="AU397" s="345" t="e">
        <f t="shared" si="337"/>
        <v>#DIV/0!</v>
      </c>
      <c r="AV397" s="345" t="e">
        <f t="shared" si="323"/>
        <v>#DIV/0!</v>
      </c>
      <c r="AW397" s="345" t="e">
        <f t="shared" si="338"/>
        <v>#DIV/0!</v>
      </c>
      <c r="AX397" s="345" t="e">
        <f t="shared" si="323"/>
        <v>#DIV/0!</v>
      </c>
      <c r="AY397" s="345" t="e">
        <f t="shared" si="339"/>
        <v>#DIV/0!</v>
      </c>
      <c r="AZ397" s="345" t="e">
        <f t="shared" si="324"/>
        <v>#DIV/0!</v>
      </c>
      <c r="BA397" s="345" t="e">
        <f t="shared" si="340"/>
        <v>#DIV/0!</v>
      </c>
      <c r="BB397" s="345" t="e">
        <f t="shared" si="325"/>
        <v>#DIV/0!</v>
      </c>
      <c r="BC397" s="345" t="e">
        <f t="shared" si="341"/>
        <v>#DIV/0!</v>
      </c>
      <c r="BD397" s="345" t="e">
        <f t="shared" si="326"/>
        <v>#DIV/0!</v>
      </c>
      <c r="BE397" s="345" t="e">
        <f t="shared" si="342"/>
        <v>#DIV/0!</v>
      </c>
      <c r="BF397" s="345" t="e">
        <f t="shared" si="327"/>
        <v>#DIV/0!</v>
      </c>
      <c r="BG397" s="345" t="e">
        <f t="shared" si="343"/>
        <v>#DIV/0!</v>
      </c>
      <c r="BH397" s="345" t="e">
        <f t="shared" si="328"/>
        <v>#DIV/0!</v>
      </c>
      <c r="BI397" s="345" t="e">
        <f t="shared" si="344"/>
        <v>#DIV/0!</v>
      </c>
      <c r="BJ397" s="345" t="e">
        <f t="shared" si="329"/>
        <v>#DIV/0!</v>
      </c>
      <c r="BK397" s="345" t="e">
        <f t="shared" si="345"/>
        <v>#DIV/0!</v>
      </c>
      <c r="BL397" s="345" t="e">
        <f t="shared" si="330"/>
        <v>#DIV/0!</v>
      </c>
      <c r="BM397" s="345" t="e">
        <f t="shared" si="346"/>
        <v>#DIV/0!</v>
      </c>
      <c r="BN397" s="345" t="e">
        <f t="shared" si="331"/>
        <v>#DIV/0!</v>
      </c>
      <c r="BO397" s="455"/>
    </row>
    <row r="398" spans="1:67" s="456" customFormat="1">
      <c r="A398" s="471"/>
      <c r="B398" s="186" t="s">
        <v>444</v>
      </c>
      <c r="C398" s="438" t="s">
        <v>57</v>
      </c>
      <c r="D398" s="340"/>
      <c r="E398" s="455"/>
      <c r="F398" s="455"/>
      <c r="G398" s="340"/>
      <c r="H398" s="340"/>
      <c r="I398" s="340"/>
      <c r="J398" s="340"/>
      <c r="K398" s="340"/>
      <c r="L398" s="340"/>
      <c r="M398" s="340"/>
      <c r="N398" s="340"/>
      <c r="O398" s="340"/>
      <c r="P398" s="340"/>
      <c r="Q398" s="342">
        <v>0.31</v>
      </c>
      <c r="R398" s="342"/>
      <c r="S398" s="345">
        <f t="shared" si="332"/>
        <v>0</v>
      </c>
      <c r="T398" s="342"/>
      <c r="U398" s="345">
        <f t="shared" si="315"/>
        <v>0</v>
      </c>
      <c r="V398" s="341"/>
      <c r="W398" s="345">
        <f t="shared" si="316"/>
        <v>0</v>
      </c>
      <c r="X398" s="342"/>
      <c r="Y398" s="345">
        <f t="shared" si="317"/>
        <v>0</v>
      </c>
      <c r="Z398" s="342"/>
      <c r="AA398" s="345">
        <f t="shared" si="318"/>
        <v>0</v>
      </c>
      <c r="AB398" s="342"/>
      <c r="AC398" s="345">
        <f t="shared" si="319"/>
        <v>0</v>
      </c>
      <c r="AD398" s="342"/>
      <c r="AE398" s="345">
        <f t="shared" si="320"/>
        <v>0</v>
      </c>
      <c r="AF398" s="342"/>
      <c r="AG398" s="345">
        <f t="shared" si="320"/>
        <v>0</v>
      </c>
      <c r="AH398" s="342"/>
      <c r="AI398" s="345">
        <f t="shared" si="320"/>
        <v>0</v>
      </c>
      <c r="AJ398" s="342"/>
      <c r="AK398" s="345">
        <f t="shared" si="320"/>
        <v>0</v>
      </c>
      <c r="AL398" s="342"/>
      <c r="AM398" s="345">
        <f t="shared" si="321"/>
        <v>0</v>
      </c>
      <c r="AN398" s="342"/>
      <c r="AO398" s="345">
        <f t="shared" si="322"/>
        <v>0</v>
      </c>
      <c r="AP398" s="342"/>
      <c r="AQ398" s="345" t="e">
        <f t="shared" si="335"/>
        <v>#DIV/0!</v>
      </c>
      <c r="AR398" s="345">
        <f t="shared" si="323"/>
        <v>0</v>
      </c>
      <c r="AS398" s="345" t="e">
        <f t="shared" si="336"/>
        <v>#DIV/0!</v>
      </c>
      <c r="AT398" s="345">
        <f t="shared" si="323"/>
        <v>0</v>
      </c>
      <c r="AU398" s="345" t="e">
        <f t="shared" si="337"/>
        <v>#DIV/0!</v>
      </c>
      <c r="AV398" s="345">
        <f t="shared" si="323"/>
        <v>0</v>
      </c>
      <c r="AW398" s="345" t="e">
        <f t="shared" si="338"/>
        <v>#DIV/0!</v>
      </c>
      <c r="AX398" s="345">
        <f t="shared" si="323"/>
        <v>0</v>
      </c>
      <c r="AY398" s="345" t="e">
        <f t="shared" si="339"/>
        <v>#DIV/0!</v>
      </c>
      <c r="AZ398" s="345">
        <f t="shared" si="324"/>
        <v>0</v>
      </c>
      <c r="BA398" s="345" t="e">
        <f t="shared" si="340"/>
        <v>#DIV/0!</v>
      </c>
      <c r="BB398" s="345">
        <f t="shared" si="325"/>
        <v>0</v>
      </c>
      <c r="BC398" s="345" t="e">
        <f t="shared" si="341"/>
        <v>#DIV/0!</v>
      </c>
      <c r="BD398" s="345">
        <f t="shared" si="326"/>
        <v>0</v>
      </c>
      <c r="BE398" s="345" t="e">
        <f t="shared" si="342"/>
        <v>#DIV/0!</v>
      </c>
      <c r="BF398" s="345">
        <f t="shared" si="327"/>
        <v>0</v>
      </c>
      <c r="BG398" s="345" t="e">
        <f t="shared" si="343"/>
        <v>#DIV/0!</v>
      </c>
      <c r="BH398" s="345">
        <f t="shared" si="328"/>
        <v>0</v>
      </c>
      <c r="BI398" s="345" t="e">
        <f t="shared" si="344"/>
        <v>#DIV/0!</v>
      </c>
      <c r="BJ398" s="345">
        <f t="shared" si="329"/>
        <v>0</v>
      </c>
      <c r="BK398" s="345" t="e">
        <f t="shared" si="345"/>
        <v>#DIV/0!</v>
      </c>
      <c r="BL398" s="345">
        <f t="shared" si="330"/>
        <v>0</v>
      </c>
      <c r="BM398" s="345" t="e">
        <f t="shared" si="346"/>
        <v>#DIV/0!</v>
      </c>
      <c r="BN398" s="345">
        <f t="shared" si="331"/>
        <v>0</v>
      </c>
      <c r="BO398" s="455"/>
    </row>
    <row r="399" spans="1:67">
      <c r="A399" s="471"/>
      <c r="B399" s="186" t="s">
        <v>445</v>
      </c>
      <c r="C399" s="190" t="s">
        <v>861</v>
      </c>
      <c r="D399" s="379"/>
      <c r="E399" s="467"/>
      <c r="F399" s="467"/>
      <c r="G399" s="379"/>
      <c r="H399" s="379"/>
      <c r="I399" s="379"/>
      <c r="J399" s="379"/>
      <c r="K399" s="379"/>
      <c r="L399" s="379"/>
      <c r="M399" s="379"/>
      <c r="N399" s="379"/>
      <c r="O399" s="379"/>
      <c r="P399" s="379"/>
      <c r="Q399" s="578">
        <v>22.24</v>
      </c>
      <c r="R399" s="341"/>
      <c r="S399" s="345">
        <f t="shared" si="332"/>
        <v>0</v>
      </c>
      <c r="T399" s="341"/>
      <c r="U399" s="345">
        <f t="shared" si="315"/>
        <v>0</v>
      </c>
      <c r="V399" s="341"/>
      <c r="W399" s="345">
        <f t="shared" si="316"/>
        <v>0</v>
      </c>
      <c r="X399" s="341"/>
      <c r="Y399" s="345">
        <f t="shared" si="317"/>
        <v>0</v>
      </c>
      <c r="Z399" s="341"/>
      <c r="AA399" s="345">
        <f t="shared" si="318"/>
        <v>0</v>
      </c>
      <c r="AB399" s="341"/>
      <c r="AC399" s="345">
        <f t="shared" si="319"/>
        <v>0</v>
      </c>
      <c r="AD399" s="341"/>
      <c r="AE399" s="345">
        <f t="shared" si="320"/>
        <v>0</v>
      </c>
      <c r="AF399" s="341"/>
      <c r="AG399" s="345">
        <f t="shared" si="320"/>
        <v>0</v>
      </c>
      <c r="AH399" s="341"/>
      <c r="AI399" s="345">
        <f t="shared" si="320"/>
        <v>0</v>
      </c>
      <c r="AJ399" s="341"/>
      <c r="AK399" s="345">
        <f t="shared" si="320"/>
        <v>0</v>
      </c>
      <c r="AL399" s="341"/>
      <c r="AM399" s="345">
        <f t="shared" si="321"/>
        <v>0</v>
      </c>
      <c r="AN399" s="341"/>
      <c r="AO399" s="345">
        <f t="shared" si="322"/>
        <v>0</v>
      </c>
      <c r="AP399" s="341"/>
      <c r="AQ399" s="345" t="e">
        <f t="shared" si="335"/>
        <v>#DIV/0!</v>
      </c>
      <c r="AR399" s="345">
        <f t="shared" si="323"/>
        <v>0</v>
      </c>
      <c r="AS399" s="345" t="e">
        <f t="shared" si="336"/>
        <v>#DIV/0!</v>
      </c>
      <c r="AT399" s="345">
        <f t="shared" si="323"/>
        <v>0</v>
      </c>
      <c r="AU399" s="345" t="e">
        <f t="shared" si="337"/>
        <v>#DIV/0!</v>
      </c>
      <c r="AV399" s="345">
        <f t="shared" si="323"/>
        <v>0</v>
      </c>
      <c r="AW399" s="345" t="e">
        <f t="shared" si="338"/>
        <v>#DIV/0!</v>
      </c>
      <c r="AX399" s="345">
        <f t="shared" si="323"/>
        <v>0</v>
      </c>
      <c r="AY399" s="345" t="e">
        <f t="shared" si="339"/>
        <v>#DIV/0!</v>
      </c>
      <c r="AZ399" s="345">
        <f t="shared" si="324"/>
        <v>0</v>
      </c>
      <c r="BA399" s="345" t="e">
        <f t="shared" si="340"/>
        <v>#DIV/0!</v>
      </c>
      <c r="BB399" s="345">
        <f t="shared" si="325"/>
        <v>0</v>
      </c>
      <c r="BC399" s="345" t="e">
        <f t="shared" si="341"/>
        <v>#DIV/0!</v>
      </c>
      <c r="BD399" s="345">
        <f t="shared" si="326"/>
        <v>0</v>
      </c>
      <c r="BE399" s="345" t="e">
        <f t="shared" si="342"/>
        <v>#DIV/0!</v>
      </c>
      <c r="BF399" s="345">
        <f t="shared" si="327"/>
        <v>0</v>
      </c>
      <c r="BG399" s="345" t="e">
        <f t="shared" si="343"/>
        <v>#DIV/0!</v>
      </c>
      <c r="BH399" s="345">
        <f t="shared" si="328"/>
        <v>0</v>
      </c>
      <c r="BI399" s="345" t="e">
        <f t="shared" si="344"/>
        <v>#DIV/0!</v>
      </c>
      <c r="BJ399" s="345">
        <f t="shared" si="329"/>
        <v>0</v>
      </c>
      <c r="BK399" s="345" t="e">
        <f t="shared" si="345"/>
        <v>#DIV/0!</v>
      </c>
      <c r="BL399" s="345">
        <f t="shared" si="330"/>
        <v>0</v>
      </c>
      <c r="BM399" s="345" t="e">
        <f t="shared" si="346"/>
        <v>#DIV/0!</v>
      </c>
      <c r="BN399" s="345">
        <f t="shared" si="331"/>
        <v>0</v>
      </c>
      <c r="BO399" s="467"/>
    </row>
    <row r="400" spans="1:67">
      <c r="A400" s="471"/>
      <c r="B400" s="186" t="s">
        <v>446</v>
      </c>
      <c r="C400" s="190" t="s">
        <v>24</v>
      </c>
      <c r="D400" s="379"/>
      <c r="E400" s="467"/>
      <c r="F400" s="467"/>
      <c r="G400" s="379"/>
      <c r="H400" s="379"/>
      <c r="I400" s="379"/>
      <c r="J400" s="379"/>
      <c r="K400" s="379"/>
      <c r="L400" s="379"/>
      <c r="M400" s="379"/>
      <c r="N400" s="379"/>
      <c r="O400" s="379"/>
      <c r="P400" s="379"/>
      <c r="Q400" s="341">
        <v>0.24</v>
      </c>
      <c r="R400" s="341"/>
      <c r="S400" s="345">
        <f t="shared" si="332"/>
        <v>0</v>
      </c>
      <c r="T400" s="341"/>
      <c r="U400" s="345">
        <f t="shared" si="315"/>
        <v>0</v>
      </c>
      <c r="V400" s="341"/>
      <c r="W400" s="345">
        <f t="shared" si="316"/>
        <v>0</v>
      </c>
      <c r="X400" s="341"/>
      <c r="Y400" s="345">
        <f t="shared" si="317"/>
        <v>0</v>
      </c>
      <c r="Z400" s="341"/>
      <c r="AA400" s="345">
        <f t="shared" si="318"/>
        <v>0</v>
      </c>
      <c r="AB400" s="341"/>
      <c r="AC400" s="345">
        <f t="shared" si="319"/>
        <v>0</v>
      </c>
      <c r="AD400" s="341"/>
      <c r="AE400" s="345">
        <f t="shared" si="320"/>
        <v>0</v>
      </c>
      <c r="AF400" s="341"/>
      <c r="AG400" s="345">
        <f t="shared" si="320"/>
        <v>0</v>
      </c>
      <c r="AH400" s="341"/>
      <c r="AI400" s="345">
        <f t="shared" si="320"/>
        <v>0</v>
      </c>
      <c r="AJ400" s="341"/>
      <c r="AK400" s="345">
        <f t="shared" si="320"/>
        <v>0</v>
      </c>
      <c r="AL400" s="341"/>
      <c r="AM400" s="345">
        <f t="shared" si="321"/>
        <v>0</v>
      </c>
      <c r="AN400" s="341"/>
      <c r="AO400" s="345">
        <f t="shared" si="322"/>
        <v>0</v>
      </c>
      <c r="AP400" s="341"/>
      <c r="AQ400" s="345" t="e">
        <f t="shared" si="335"/>
        <v>#DIV/0!</v>
      </c>
      <c r="AR400" s="345">
        <f t="shared" si="323"/>
        <v>0</v>
      </c>
      <c r="AS400" s="345" t="e">
        <f t="shared" si="336"/>
        <v>#DIV/0!</v>
      </c>
      <c r="AT400" s="345">
        <f t="shared" si="323"/>
        <v>0</v>
      </c>
      <c r="AU400" s="345" t="e">
        <f t="shared" si="337"/>
        <v>#DIV/0!</v>
      </c>
      <c r="AV400" s="345">
        <f t="shared" si="323"/>
        <v>0</v>
      </c>
      <c r="AW400" s="345" t="e">
        <f t="shared" si="338"/>
        <v>#DIV/0!</v>
      </c>
      <c r="AX400" s="345">
        <f t="shared" si="323"/>
        <v>0</v>
      </c>
      <c r="AY400" s="345" t="e">
        <f t="shared" si="339"/>
        <v>#DIV/0!</v>
      </c>
      <c r="AZ400" s="345">
        <f t="shared" si="324"/>
        <v>0</v>
      </c>
      <c r="BA400" s="345" t="e">
        <f t="shared" si="340"/>
        <v>#DIV/0!</v>
      </c>
      <c r="BB400" s="345">
        <f t="shared" si="325"/>
        <v>0</v>
      </c>
      <c r="BC400" s="345" t="e">
        <f t="shared" si="341"/>
        <v>#DIV/0!</v>
      </c>
      <c r="BD400" s="345">
        <f t="shared" si="326"/>
        <v>0</v>
      </c>
      <c r="BE400" s="345" t="e">
        <f t="shared" si="342"/>
        <v>#DIV/0!</v>
      </c>
      <c r="BF400" s="345">
        <f t="shared" si="327"/>
        <v>0</v>
      </c>
      <c r="BG400" s="345" t="e">
        <f t="shared" si="343"/>
        <v>#DIV/0!</v>
      </c>
      <c r="BH400" s="345">
        <f t="shared" si="328"/>
        <v>0</v>
      </c>
      <c r="BI400" s="345" t="e">
        <f t="shared" si="344"/>
        <v>#DIV/0!</v>
      </c>
      <c r="BJ400" s="345">
        <f t="shared" si="329"/>
        <v>0</v>
      </c>
      <c r="BK400" s="345" t="e">
        <f t="shared" si="345"/>
        <v>#DIV/0!</v>
      </c>
      <c r="BL400" s="345">
        <f t="shared" si="330"/>
        <v>0</v>
      </c>
      <c r="BM400" s="345" t="e">
        <f t="shared" si="346"/>
        <v>#DIV/0!</v>
      </c>
      <c r="BN400" s="345">
        <f t="shared" si="331"/>
        <v>0</v>
      </c>
      <c r="BO400" s="467"/>
    </row>
    <row r="401" spans="1:67">
      <c r="A401" s="466" t="s">
        <v>186</v>
      </c>
      <c r="B401" s="187" t="s">
        <v>447</v>
      </c>
      <c r="C401" s="187"/>
      <c r="D401" s="506"/>
      <c r="E401" s="459"/>
      <c r="F401" s="459"/>
      <c r="G401" s="506"/>
      <c r="H401" s="506"/>
      <c r="I401" s="506"/>
      <c r="J401" s="506"/>
      <c r="K401" s="506"/>
      <c r="L401" s="506"/>
      <c r="M401" s="506"/>
      <c r="N401" s="506"/>
      <c r="O401" s="506"/>
      <c r="P401" s="506"/>
      <c r="Q401" s="341"/>
      <c r="R401" s="341"/>
      <c r="S401" s="345" t="str">
        <f t="shared" si="332"/>
        <v xml:space="preserve"> </v>
      </c>
      <c r="T401" s="341"/>
      <c r="U401" s="345" t="str">
        <f t="shared" si="315"/>
        <v xml:space="preserve"> </v>
      </c>
      <c r="V401" s="341"/>
      <c r="W401" s="345" t="str">
        <f t="shared" si="316"/>
        <v xml:space="preserve"> </v>
      </c>
      <c r="X401" s="341"/>
      <c r="Y401" s="345" t="str">
        <f t="shared" si="317"/>
        <v xml:space="preserve"> </v>
      </c>
      <c r="Z401" s="341"/>
      <c r="AA401" s="345" t="str">
        <f t="shared" si="318"/>
        <v xml:space="preserve"> </v>
      </c>
      <c r="AB401" s="341"/>
      <c r="AC401" s="345" t="str">
        <f t="shared" si="319"/>
        <v xml:space="preserve"> </v>
      </c>
      <c r="AD401" s="341"/>
      <c r="AE401" s="345" t="str">
        <f t="shared" si="320"/>
        <v xml:space="preserve"> </v>
      </c>
      <c r="AF401" s="341"/>
      <c r="AG401" s="345" t="str">
        <f t="shared" si="320"/>
        <v xml:space="preserve"> </v>
      </c>
      <c r="AH401" s="341"/>
      <c r="AI401" s="345" t="str">
        <f t="shared" si="320"/>
        <v xml:space="preserve"> </v>
      </c>
      <c r="AJ401" s="341"/>
      <c r="AK401" s="345" t="str">
        <f t="shared" si="320"/>
        <v xml:space="preserve"> </v>
      </c>
      <c r="AL401" s="341"/>
      <c r="AM401" s="345" t="str">
        <f t="shared" si="321"/>
        <v xml:space="preserve"> </v>
      </c>
      <c r="AN401" s="341"/>
      <c r="AO401" s="345" t="str">
        <f t="shared" si="322"/>
        <v xml:space="preserve"> </v>
      </c>
      <c r="AP401" s="341"/>
      <c r="AQ401" s="345" t="str">
        <f t="shared" si="335"/>
        <v xml:space="preserve"> </v>
      </c>
      <c r="AR401" s="345" t="str">
        <f t="shared" si="323"/>
        <v xml:space="preserve"> </v>
      </c>
      <c r="AS401" s="345" t="str">
        <f t="shared" si="336"/>
        <v xml:space="preserve"> </v>
      </c>
      <c r="AT401" s="345" t="str">
        <f t="shared" si="323"/>
        <v xml:space="preserve"> </v>
      </c>
      <c r="AU401" s="345" t="str">
        <f t="shared" si="337"/>
        <v xml:space="preserve"> </v>
      </c>
      <c r="AV401" s="345" t="str">
        <f t="shared" si="323"/>
        <v xml:space="preserve"> </v>
      </c>
      <c r="AW401" s="345" t="str">
        <f t="shared" si="338"/>
        <v xml:space="preserve"> </v>
      </c>
      <c r="AX401" s="345" t="str">
        <f t="shared" si="323"/>
        <v xml:space="preserve"> </v>
      </c>
      <c r="AY401" s="345" t="str">
        <f t="shared" si="339"/>
        <v xml:space="preserve"> </v>
      </c>
      <c r="AZ401" s="345" t="str">
        <f t="shared" si="324"/>
        <v xml:space="preserve"> </v>
      </c>
      <c r="BA401" s="345" t="str">
        <f t="shared" si="340"/>
        <v xml:space="preserve"> </v>
      </c>
      <c r="BB401" s="345" t="str">
        <f t="shared" si="325"/>
        <v xml:space="preserve"> </v>
      </c>
      <c r="BC401" s="345" t="str">
        <f t="shared" si="341"/>
        <v xml:space="preserve"> </v>
      </c>
      <c r="BD401" s="345" t="str">
        <f t="shared" si="326"/>
        <v xml:space="preserve"> </v>
      </c>
      <c r="BE401" s="345" t="str">
        <f t="shared" si="342"/>
        <v xml:space="preserve"> </v>
      </c>
      <c r="BF401" s="345" t="str">
        <f t="shared" si="327"/>
        <v xml:space="preserve"> </v>
      </c>
      <c r="BG401" s="345" t="str">
        <f t="shared" si="343"/>
        <v xml:space="preserve"> </v>
      </c>
      <c r="BH401" s="345" t="str">
        <f t="shared" si="328"/>
        <v xml:space="preserve"> </v>
      </c>
      <c r="BI401" s="345" t="str">
        <f t="shared" si="344"/>
        <v xml:space="preserve"> </v>
      </c>
      <c r="BJ401" s="345" t="str">
        <f t="shared" si="329"/>
        <v xml:space="preserve"> </v>
      </c>
      <c r="BK401" s="345" t="str">
        <f t="shared" si="345"/>
        <v xml:space="preserve"> </v>
      </c>
      <c r="BL401" s="345" t="str">
        <f t="shared" si="330"/>
        <v xml:space="preserve"> </v>
      </c>
      <c r="BM401" s="345" t="str">
        <f t="shared" si="346"/>
        <v xml:space="preserve"> </v>
      </c>
      <c r="BN401" s="345" t="str">
        <f t="shared" si="331"/>
        <v xml:space="preserve"> </v>
      </c>
      <c r="BO401" s="467"/>
    </row>
    <row r="402" spans="1:67">
      <c r="A402" s="466">
        <v>1</v>
      </c>
      <c r="B402" s="184" t="s">
        <v>448</v>
      </c>
      <c r="C402" s="187"/>
      <c r="D402" s="379"/>
      <c r="E402" s="467"/>
      <c r="F402" s="467"/>
      <c r="G402" s="379"/>
      <c r="H402" s="379"/>
      <c r="I402" s="379"/>
      <c r="J402" s="379"/>
      <c r="K402" s="379"/>
      <c r="L402" s="379"/>
      <c r="M402" s="379"/>
      <c r="N402" s="379"/>
      <c r="O402" s="379"/>
      <c r="P402" s="379"/>
      <c r="Q402" s="341"/>
      <c r="R402" s="341"/>
      <c r="S402" s="345" t="str">
        <f t="shared" si="332"/>
        <v xml:space="preserve"> </v>
      </c>
      <c r="T402" s="341"/>
      <c r="U402" s="345" t="str">
        <f t="shared" si="315"/>
        <v xml:space="preserve"> </v>
      </c>
      <c r="V402" s="341"/>
      <c r="W402" s="345" t="str">
        <f t="shared" si="316"/>
        <v xml:space="preserve"> </v>
      </c>
      <c r="X402" s="341"/>
      <c r="Y402" s="345" t="str">
        <f t="shared" si="317"/>
        <v xml:space="preserve"> </v>
      </c>
      <c r="Z402" s="341"/>
      <c r="AA402" s="345" t="str">
        <f t="shared" si="318"/>
        <v xml:space="preserve"> </v>
      </c>
      <c r="AB402" s="341"/>
      <c r="AC402" s="345" t="str">
        <f t="shared" si="319"/>
        <v xml:space="preserve"> </v>
      </c>
      <c r="AD402" s="341"/>
      <c r="AE402" s="345" t="str">
        <f t="shared" si="320"/>
        <v xml:space="preserve"> </v>
      </c>
      <c r="AF402" s="341"/>
      <c r="AG402" s="345" t="str">
        <f t="shared" si="320"/>
        <v xml:space="preserve"> </v>
      </c>
      <c r="AH402" s="341"/>
      <c r="AI402" s="345" t="str">
        <f t="shared" si="320"/>
        <v xml:space="preserve"> </v>
      </c>
      <c r="AJ402" s="341"/>
      <c r="AK402" s="345" t="str">
        <f t="shared" si="320"/>
        <v xml:space="preserve"> </v>
      </c>
      <c r="AL402" s="341"/>
      <c r="AM402" s="345" t="str">
        <f t="shared" si="321"/>
        <v xml:space="preserve"> </v>
      </c>
      <c r="AN402" s="341"/>
      <c r="AO402" s="345" t="str">
        <f t="shared" si="322"/>
        <v xml:space="preserve"> </v>
      </c>
      <c r="AP402" s="467"/>
      <c r="AQ402" s="345" t="str">
        <f t="shared" si="335"/>
        <v xml:space="preserve"> </v>
      </c>
      <c r="AR402" s="345" t="str">
        <f t="shared" si="323"/>
        <v xml:space="preserve"> </v>
      </c>
      <c r="AS402" s="345" t="str">
        <f t="shared" si="336"/>
        <v xml:space="preserve"> </v>
      </c>
      <c r="AT402" s="345" t="str">
        <f t="shared" si="323"/>
        <v xml:space="preserve"> </v>
      </c>
      <c r="AU402" s="345" t="str">
        <f t="shared" si="337"/>
        <v xml:space="preserve"> </v>
      </c>
      <c r="AV402" s="345" t="str">
        <f t="shared" si="323"/>
        <v xml:space="preserve"> </v>
      </c>
      <c r="AW402" s="345" t="str">
        <f t="shared" si="338"/>
        <v xml:space="preserve"> </v>
      </c>
      <c r="AX402" s="345" t="str">
        <f t="shared" si="323"/>
        <v xml:space="preserve"> </v>
      </c>
      <c r="AY402" s="345" t="str">
        <f t="shared" si="339"/>
        <v xml:space="preserve"> </v>
      </c>
      <c r="AZ402" s="345" t="str">
        <f t="shared" si="324"/>
        <v xml:space="preserve"> </v>
      </c>
      <c r="BA402" s="345" t="str">
        <f t="shared" si="340"/>
        <v xml:space="preserve"> </v>
      </c>
      <c r="BB402" s="345" t="str">
        <f t="shared" si="325"/>
        <v xml:space="preserve"> </v>
      </c>
      <c r="BC402" s="345" t="str">
        <f t="shared" si="341"/>
        <v xml:space="preserve"> </v>
      </c>
      <c r="BD402" s="345" t="str">
        <f t="shared" si="326"/>
        <v xml:space="preserve"> </v>
      </c>
      <c r="BE402" s="345" t="str">
        <f t="shared" si="342"/>
        <v xml:space="preserve"> </v>
      </c>
      <c r="BF402" s="345" t="str">
        <f t="shared" si="327"/>
        <v xml:space="preserve"> </v>
      </c>
      <c r="BG402" s="345" t="str">
        <f t="shared" si="343"/>
        <v xml:space="preserve"> </v>
      </c>
      <c r="BH402" s="345" t="str">
        <f t="shared" si="328"/>
        <v xml:space="preserve"> </v>
      </c>
      <c r="BI402" s="345" t="str">
        <f t="shared" si="344"/>
        <v xml:space="preserve"> </v>
      </c>
      <c r="BJ402" s="345" t="str">
        <f t="shared" si="329"/>
        <v xml:space="preserve"> </v>
      </c>
      <c r="BK402" s="345" t="str">
        <f t="shared" si="345"/>
        <v xml:space="preserve"> </v>
      </c>
      <c r="BL402" s="345" t="str">
        <f t="shared" si="330"/>
        <v xml:space="preserve"> </v>
      </c>
      <c r="BM402" s="345" t="str">
        <f t="shared" si="346"/>
        <v xml:space="preserve"> </v>
      </c>
      <c r="BN402" s="345" t="str">
        <f t="shared" si="331"/>
        <v xml:space="preserve"> </v>
      </c>
      <c r="BO402" s="467"/>
    </row>
    <row r="403" spans="1:67">
      <c r="A403" s="471"/>
      <c r="B403" s="475" t="s">
        <v>746</v>
      </c>
      <c r="C403" s="180" t="s">
        <v>55</v>
      </c>
      <c r="D403" s="379"/>
      <c r="E403" s="467"/>
      <c r="F403" s="467"/>
      <c r="G403" s="379"/>
      <c r="H403" s="379"/>
      <c r="I403" s="379"/>
      <c r="J403" s="379"/>
      <c r="K403" s="379"/>
      <c r="L403" s="379"/>
      <c r="M403" s="379"/>
      <c r="N403" s="379"/>
      <c r="O403" s="379"/>
      <c r="P403" s="379"/>
      <c r="Q403" s="468">
        <v>5</v>
      </c>
      <c r="R403" s="468"/>
      <c r="S403" s="345">
        <f t="shared" si="332"/>
        <v>0</v>
      </c>
      <c r="T403" s="468"/>
      <c r="U403" s="339">
        <f t="shared" si="315"/>
        <v>0</v>
      </c>
      <c r="V403" s="341"/>
      <c r="W403" s="345">
        <f t="shared" si="316"/>
        <v>0</v>
      </c>
      <c r="X403" s="341"/>
      <c r="Y403" s="345">
        <f t="shared" si="317"/>
        <v>0</v>
      </c>
      <c r="Z403" s="341"/>
      <c r="AA403" s="345">
        <f t="shared" si="318"/>
        <v>0</v>
      </c>
      <c r="AB403" s="341"/>
      <c r="AC403" s="345">
        <f t="shared" si="319"/>
        <v>0</v>
      </c>
      <c r="AD403" s="341"/>
      <c r="AE403" s="345">
        <f t="shared" si="320"/>
        <v>0</v>
      </c>
      <c r="AF403" s="341"/>
      <c r="AG403" s="345">
        <f t="shared" si="320"/>
        <v>0</v>
      </c>
      <c r="AH403" s="341"/>
      <c r="AI403" s="345">
        <f t="shared" si="320"/>
        <v>0</v>
      </c>
      <c r="AJ403" s="341"/>
      <c r="AK403" s="345">
        <f t="shared" si="320"/>
        <v>0</v>
      </c>
      <c r="AL403" s="341"/>
      <c r="AM403" s="345">
        <f t="shared" si="321"/>
        <v>0</v>
      </c>
      <c r="AN403" s="341"/>
      <c r="AO403" s="345">
        <f t="shared" si="322"/>
        <v>0</v>
      </c>
      <c r="AP403" s="467">
        <v>7</v>
      </c>
      <c r="AQ403" s="345" t="e">
        <f t="shared" si="335"/>
        <v>#DIV/0!</v>
      </c>
      <c r="AR403" s="345">
        <f t="shared" si="323"/>
        <v>0</v>
      </c>
      <c r="AS403" s="345" t="e">
        <f t="shared" si="336"/>
        <v>#DIV/0!</v>
      </c>
      <c r="AT403" s="345">
        <f t="shared" si="323"/>
        <v>0</v>
      </c>
      <c r="AU403" s="345" t="e">
        <f t="shared" si="337"/>
        <v>#DIV/0!</v>
      </c>
      <c r="AV403" s="345">
        <f t="shared" si="323"/>
        <v>0</v>
      </c>
      <c r="AW403" s="345" t="e">
        <f t="shared" si="338"/>
        <v>#DIV/0!</v>
      </c>
      <c r="AX403" s="345">
        <f t="shared" si="323"/>
        <v>0</v>
      </c>
      <c r="AY403" s="345" t="e">
        <f t="shared" si="339"/>
        <v>#DIV/0!</v>
      </c>
      <c r="AZ403" s="345">
        <f t="shared" si="324"/>
        <v>0</v>
      </c>
      <c r="BA403" s="345" t="e">
        <f t="shared" si="340"/>
        <v>#DIV/0!</v>
      </c>
      <c r="BB403" s="345">
        <f t="shared" si="325"/>
        <v>0</v>
      </c>
      <c r="BC403" s="345" t="e">
        <f t="shared" si="341"/>
        <v>#DIV/0!</v>
      </c>
      <c r="BD403" s="345">
        <f t="shared" si="326"/>
        <v>0</v>
      </c>
      <c r="BE403" s="345" t="e">
        <f t="shared" si="342"/>
        <v>#DIV/0!</v>
      </c>
      <c r="BF403" s="345">
        <f t="shared" si="327"/>
        <v>0</v>
      </c>
      <c r="BG403" s="345" t="e">
        <f t="shared" si="343"/>
        <v>#DIV/0!</v>
      </c>
      <c r="BH403" s="345">
        <f t="shared" si="328"/>
        <v>0</v>
      </c>
      <c r="BI403" s="345" t="e">
        <f t="shared" si="344"/>
        <v>#DIV/0!</v>
      </c>
      <c r="BJ403" s="345">
        <f t="shared" si="329"/>
        <v>0</v>
      </c>
      <c r="BK403" s="345" t="e">
        <f t="shared" si="345"/>
        <v>#DIV/0!</v>
      </c>
      <c r="BL403" s="345">
        <f t="shared" si="330"/>
        <v>0</v>
      </c>
      <c r="BM403" s="345" t="e">
        <f t="shared" si="346"/>
        <v>#DIV/0!</v>
      </c>
      <c r="BN403" s="345">
        <f t="shared" si="331"/>
        <v>0</v>
      </c>
      <c r="BO403" s="467"/>
    </row>
    <row r="404" spans="1:67">
      <c r="A404" s="471"/>
      <c r="B404" s="475" t="s">
        <v>749</v>
      </c>
      <c r="C404" s="180" t="s">
        <v>55</v>
      </c>
      <c r="D404" s="379"/>
      <c r="E404" s="467"/>
      <c r="F404" s="467"/>
      <c r="G404" s="379"/>
      <c r="H404" s="379"/>
      <c r="I404" s="379"/>
      <c r="J404" s="379"/>
      <c r="K404" s="379"/>
      <c r="L404" s="379"/>
      <c r="M404" s="379"/>
      <c r="N404" s="379"/>
      <c r="O404" s="379"/>
      <c r="P404" s="379"/>
      <c r="Q404" s="468">
        <v>12</v>
      </c>
      <c r="R404" s="468"/>
      <c r="S404" s="345">
        <f t="shared" si="332"/>
        <v>0</v>
      </c>
      <c r="T404" s="468"/>
      <c r="U404" s="339">
        <f t="shared" si="315"/>
        <v>0</v>
      </c>
      <c r="V404" s="341"/>
      <c r="W404" s="345"/>
      <c r="X404" s="341"/>
      <c r="Y404" s="345">
        <f t="shared" si="317"/>
        <v>0</v>
      </c>
      <c r="Z404" s="341"/>
      <c r="AA404" s="345">
        <f t="shared" si="318"/>
        <v>0</v>
      </c>
      <c r="AB404" s="341"/>
      <c r="AC404" s="345">
        <f t="shared" si="319"/>
        <v>0</v>
      </c>
      <c r="AD404" s="341"/>
      <c r="AE404" s="345">
        <f t="shared" si="320"/>
        <v>0</v>
      </c>
      <c r="AF404" s="341"/>
      <c r="AG404" s="345">
        <f t="shared" si="320"/>
        <v>0</v>
      </c>
      <c r="AH404" s="341"/>
      <c r="AI404" s="345">
        <f t="shared" si="320"/>
        <v>0</v>
      </c>
      <c r="AJ404" s="341"/>
      <c r="AK404" s="345">
        <f t="shared" si="320"/>
        <v>0</v>
      </c>
      <c r="AL404" s="341"/>
      <c r="AM404" s="345">
        <f t="shared" si="321"/>
        <v>0</v>
      </c>
      <c r="AN404" s="341"/>
      <c r="AO404" s="345">
        <f t="shared" si="322"/>
        <v>0</v>
      </c>
      <c r="AP404" s="467">
        <v>12</v>
      </c>
      <c r="AQ404" s="345" t="e">
        <f t="shared" si="335"/>
        <v>#DIV/0!</v>
      </c>
      <c r="AR404" s="345">
        <f t="shared" si="323"/>
        <v>0</v>
      </c>
      <c r="AS404" s="345" t="e">
        <f t="shared" si="336"/>
        <v>#DIV/0!</v>
      </c>
      <c r="AT404" s="345">
        <f t="shared" si="323"/>
        <v>0</v>
      </c>
      <c r="AU404" s="345" t="e">
        <f t="shared" si="337"/>
        <v>#DIV/0!</v>
      </c>
      <c r="AV404" s="345">
        <f t="shared" si="323"/>
        <v>0</v>
      </c>
      <c r="AW404" s="345" t="e">
        <f t="shared" si="338"/>
        <v>#DIV/0!</v>
      </c>
      <c r="AX404" s="345">
        <f t="shared" si="323"/>
        <v>0</v>
      </c>
      <c r="AY404" s="345" t="e">
        <f t="shared" si="339"/>
        <v>#DIV/0!</v>
      </c>
      <c r="AZ404" s="345">
        <f t="shared" si="324"/>
        <v>0</v>
      </c>
      <c r="BA404" s="345" t="e">
        <f t="shared" si="340"/>
        <v>#DIV/0!</v>
      </c>
      <c r="BB404" s="345">
        <f t="shared" si="325"/>
        <v>0</v>
      </c>
      <c r="BC404" s="345" t="e">
        <f t="shared" si="341"/>
        <v>#DIV/0!</v>
      </c>
      <c r="BD404" s="345">
        <f t="shared" si="326"/>
        <v>0</v>
      </c>
      <c r="BE404" s="345" t="e">
        <f t="shared" si="342"/>
        <v>#DIV/0!</v>
      </c>
      <c r="BF404" s="345">
        <f t="shared" si="327"/>
        <v>0</v>
      </c>
      <c r="BG404" s="345" t="e">
        <f t="shared" si="343"/>
        <v>#DIV/0!</v>
      </c>
      <c r="BH404" s="345">
        <f t="shared" si="328"/>
        <v>0</v>
      </c>
      <c r="BI404" s="345" t="e">
        <f t="shared" si="344"/>
        <v>#DIV/0!</v>
      </c>
      <c r="BJ404" s="345">
        <f t="shared" si="329"/>
        <v>0</v>
      </c>
      <c r="BK404" s="345" t="e">
        <f t="shared" si="345"/>
        <v>#DIV/0!</v>
      </c>
      <c r="BL404" s="345">
        <f t="shared" si="330"/>
        <v>0</v>
      </c>
      <c r="BM404" s="345" t="e">
        <f t="shared" si="346"/>
        <v>#DIV/0!</v>
      </c>
      <c r="BN404" s="345">
        <f t="shared" si="331"/>
        <v>0</v>
      </c>
      <c r="BO404" s="467"/>
    </row>
    <row r="405" spans="1:67">
      <c r="A405" s="471"/>
      <c r="B405" s="475" t="s">
        <v>747</v>
      </c>
      <c r="C405" s="180" t="s">
        <v>55</v>
      </c>
      <c r="D405" s="379"/>
      <c r="E405" s="467"/>
      <c r="F405" s="467"/>
      <c r="G405" s="379"/>
      <c r="H405" s="379"/>
      <c r="I405" s="379"/>
      <c r="J405" s="379"/>
      <c r="K405" s="379"/>
      <c r="L405" s="379"/>
      <c r="M405" s="379"/>
      <c r="N405" s="379"/>
      <c r="O405" s="379"/>
      <c r="P405" s="379"/>
      <c r="Q405" s="468">
        <v>14</v>
      </c>
      <c r="R405" s="468"/>
      <c r="S405" s="345">
        <f t="shared" si="332"/>
        <v>0</v>
      </c>
      <c r="T405" s="468"/>
      <c r="U405" s="339">
        <f t="shared" si="315"/>
        <v>0</v>
      </c>
      <c r="V405" s="341"/>
      <c r="W405" s="345"/>
      <c r="X405" s="341"/>
      <c r="Y405" s="345">
        <f t="shared" si="317"/>
        <v>0</v>
      </c>
      <c r="Z405" s="341">
        <f>5-Y405</f>
        <v>5</v>
      </c>
      <c r="AA405" s="345">
        <f t="shared" si="318"/>
        <v>5</v>
      </c>
      <c r="AB405" s="341"/>
      <c r="AC405" s="345">
        <f t="shared" si="319"/>
        <v>5</v>
      </c>
      <c r="AD405" s="341"/>
      <c r="AE405" s="345">
        <f t="shared" si="320"/>
        <v>5</v>
      </c>
      <c r="AF405" s="341"/>
      <c r="AG405" s="345">
        <f t="shared" si="320"/>
        <v>5</v>
      </c>
      <c r="AH405" s="341"/>
      <c r="AI405" s="345">
        <f t="shared" si="320"/>
        <v>5</v>
      </c>
      <c r="AJ405" s="341"/>
      <c r="AK405" s="345">
        <f t="shared" si="320"/>
        <v>5</v>
      </c>
      <c r="AL405" s="341"/>
      <c r="AM405" s="345">
        <f t="shared" si="321"/>
        <v>5</v>
      </c>
      <c r="AN405" s="341"/>
      <c r="AO405" s="345">
        <f t="shared" si="322"/>
        <v>5</v>
      </c>
      <c r="AP405" s="635">
        <v>8</v>
      </c>
      <c r="AQ405" s="345" t="e">
        <f t="shared" si="335"/>
        <v>#DIV/0!</v>
      </c>
      <c r="AR405" s="345">
        <f t="shared" si="323"/>
        <v>0</v>
      </c>
      <c r="AS405" s="345" t="e">
        <f t="shared" si="336"/>
        <v>#DIV/0!</v>
      </c>
      <c r="AT405" s="345">
        <f t="shared" si="323"/>
        <v>0</v>
      </c>
      <c r="AU405" s="345" t="e">
        <f t="shared" si="337"/>
        <v>#DIV/0!</v>
      </c>
      <c r="AV405" s="345">
        <f t="shared" si="323"/>
        <v>0</v>
      </c>
      <c r="AW405" s="345" t="e">
        <f t="shared" si="338"/>
        <v>#DIV/0!</v>
      </c>
      <c r="AX405" s="345">
        <f t="shared" si="323"/>
        <v>0</v>
      </c>
      <c r="AY405" s="345" t="e">
        <f t="shared" si="339"/>
        <v>#DIV/0!</v>
      </c>
      <c r="AZ405" s="345">
        <f t="shared" si="324"/>
        <v>0.35714285714285715</v>
      </c>
      <c r="BA405" s="345" t="e">
        <f t="shared" si="340"/>
        <v>#DIV/0!</v>
      </c>
      <c r="BB405" s="345">
        <f t="shared" si="325"/>
        <v>0</v>
      </c>
      <c r="BC405" s="345" t="e">
        <f t="shared" si="341"/>
        <v>#DIV/0!</v>
      </c>
      <c r="BD405" s="345">
        <f t="shared" si="326"/>
        <v>0</v>
      </c>
      <c r="BE405" s="345" t="e">
        <f t="shared" si="342"/>
        <v>#DIV/0!</v>
      </c>
      <c r="BF405" s="345">
        <f t="shared" si="327"/>
        <v>0</v>
      </c>
      <c r="BG405" s="345" t="e">
        <f t="shared" si="343"/>
        <v>#DIV/0!</v>
      </c>
      <c r="BH405" s="345">
        <f t="shared" si="328"/>
        <v>0</v>
      </c>
      <c r="BI405" s="345" t="e">
        <f t="shared" si="344"/>
        <v>#DIV/0!</v>
      </c>
      <c r="BJ405" s="345">
        <f t="shared" si="329"/>
        <v>0</v>
      </c>
      <c r="BK405" s="345" t="e">
        <f t="shared" si="345"/>
        <v>#DIV/0!</v>
      </c>
      <c r="BL405" s="345">
        <f t="shared" si="330"/>
        <v>0</v>
      </c>
      <c r="BM405" s="345" t="e">
        <f t="shared" si="346"/>
        <v>#DIV/0!</v>
      </c>
      <c r="BN405" s="345">
        <f t="shared" si="331"/>
        <v>0</v>
      </c>
      <c r="BO405" s="467"/>
    </row>
    <row r="406" spans="1:67">
      <c r="A406" s="379"/>
      <c r="B406" s="485" t="s">
        <v>748</v>
      </c>
      <c r="C406" s="379" t="str">
        <f>+C405</f>
        <v>Người</v>
      </c>
      <c r="D406" s="379"/>
      <c r="E406" s="467"/>
      <c r="F406" s="467"/>
      <c r="G406" s="379"/>
      <c r="H406" s="379"/>
      <c r="I406" s="379"/>
      <c r="J406" s="379"/>
      <c r="K406" s="379"/>
      <c r="L406" s="379"/>
      <c r="M406" s="379"/>
      <c r="N406" s="379"/>
      <c r="O406" s="379"/>
      <c r="P406" s="379"/>
      <c r="Q406" s="341"/>
      <c r="R406" s="341"/>
      <c r="S406" s="345">
        <f t="shared" si="332"/>
        <v>0</v>
      </c>
      <c r="T406" s="341"/>
      <c r="U406" s="345">
        <f t="shared" si="315"/>
        <v>0</v>
      </c>
      <c r="V406" s="341"/>
      <c r="W406" s="345">
        <f t="shared" si="316"/>
        <v>0</v>
      </c>
      <c r="X406" s="341"/>
      <c r="Y406" s="345">
        <f t="shared" si="317"/>
        <v>0</v>
      </c>
      <c r="Z406" s="341"/>
      <c r="AA406" s="345">
        <f t="shared" si="318"/>
        <v>0</v>
      </c>
      <c r="AB406" s="341"/>
      <c r="AC406" s="345">
        <f t="shared" si="319"/>
        <v>0</v>
      </c>
      <c r="AD406" s="341"/>
      <c r="AE406" s="345">
        <f t="shared" si="320"/>
        <v>0</v>
      </c>
      <c r="AF406" s="341"/>
      <c r="AG406" s="345">
        <f t="shared" si="320"/>
        <v>0</v>
      </c>
      <c r="AH406" s="341"/>
      <c r="AI406" s="345">
        <f t="shared" si="320"/>
        <v>0</v>
      </c>
      <c r="AJ406" s="341"/>
      <c r="AK406" s="345">
        <f t="shared" si="320"/>
        <v>0</v>
      </c>
      <c r="AL406" s="341"/>
      <c r="AM406" s="345">
        <f t="shared" si="321"/>
        <v>0</v>
      </c>
      <c r="AN406" s="341"/>
      <c r="AO406" s="345">
        <f t="shared" si="322"/>
        <v>0</v>
      </c>
      <c r="AP406" s="468"/>
      <c r="AQ406" s="345" t="e">
        <f t="shared" si="335"/>
        <v>#DIV/0!</v>
      </c>
      <c r="AR406" s="345" t="e">
        <f t="shared" si="323"/>
        <v>#DIV/0!</v>
      </c>
      <c r="AS406" s="345" t="e">
        <f t="shared" si="336"/>
        <v>#DIV/0!</v>
      </c>
      <c r="AT406" s="345" t="e">
        <f t="shared" si="323"/>
        <v>#DIV/0!</v>
      </c>
      <c r="AU406" s="345" t="e">
        <f t="shared" si="337"/>
        <v>#DIV/0!</v>
      </c>
      <c r="AV406" s="345" t="e">
        <f t="shared" si="323"/>
        <v>#DIV/0!</v>
      </c>
      <c r="AW406" s="345" t="e">
        <f t="shared" si="338"/>
        <v>#DIV/0!</v>
      </c>
      <c r="AX406" s="345" t="e">
        <f t="shared" si="323"/>
        <v>#DIV/0!</v>
      </c>
      <c r="AY406" s="345" t="e">
        <f t="shared" si="339"/>
        <v>#DIV/0!</v>
      </c>
      <c r="AZ406" s="345" t="e">
        <f t="shared" si="324"/>
        <v>#DIV/0!</v>
      </c>
      <c r="BA406" s="345" t="e">
        <f t="shared" si="340"/>
        <v>#DIV/0!</v>
      </c>
      <c r="BB406" s="345" t="e">
        <f t="shared" si="325"/>
        <v>#DIV/0!</v>
      </c>
      <c r="BC406" s="345" t="e">
        <f t="shared" si="341"/>
        <v>#DIV/0!</v>
      </c>
      <c r="BD406" s="345" t="e">
        <f t="shared" si="326"/>
        <v>#DIV/0!</v>
      </c>
      <c r="BE406" s="345" t="e">
        <f t="shared" si="342"/>
        <v>#DIV/0!</v>
      </c>
      <c r="BF406" s="345" t="e">
        <f t="shared" si="327"/>
        <v>#DIV/0!</v>
      </c>
      <c r="BG406" s="345" t="e">
        <f t="shared" si="343"/>
        <v>#DIV/0!</v>
      </c>
      <c r="BH406" s="345" t="e">
        <f t="shared" si="328"/>
        <v>#DIV/0!</v>
      </c>
      <c r="BI406" s="345" t="e">
        <f t="shared" si="344"/>
        <v>#DIV/0!</v>
      </c>
      <c r="BJ406" s="345" t="e">
        <f t="shared" si="329"/>
        <v>#DIV/0!</v>
      </c>
      <c r="BK406" s="345" t="e">
        <f t="shared" si="345"/>
        <v>#DIV/0!</v>
      </c>
      <c r="BL406" s="345" t="e">
        <f t="shared" si="330"/>
        <v>#DIV/0!</v>
      </c>
      <c r="BM406" s="345" t="e">
        <f t="shared" si="346"/>
        <v>#DIV/0!</v>
      </c>
      <c r="BN406" s="345" t="e">
        <f t="shared" si="331"/>
        <v>#DIV/0!</v>
      </c>
      <c r="BO406" s="467"/>
    </row>
    <row r="407" spans="1:67" s="456" customFormat="1">
      <c r="A407" s="340">
        <v>2</v>
      </c>
      <c r="B407" s="455" t="s">
        <v>750</v>
      </c>
      <c r="C407" s="340"/>
      <c r="D407" s="340"/>
      <c r="E407" s="455"/>
      <c r="F407" s="455"/>
      <c r="G407" s="340"/>
      <c r="H407" s="340"/>
      <c r="I407" s="340"/>
      <c r="J407" s="340"/>
      <c r="K407" s="340"/>
      <c r="L407" s="340"/>
      <c r="M407" s="340"/>
      <c r="N407" s="340"/>
      <c r="O407" s="340"/>
      <c r="P407" s="340"/>
      <c r="Q407" s="341"/>
      <c r="R407" s="341"/>
      <c r="S407" s="345" t="str">
        <f t="shared" si="332"/>
        <v xml:space="preserve"> </v>
      </c>
      <c r="T407" s="341"/>
      <c r="U407" s="345" t="str">
        <f t="shared" si="315"/>
        <v xml:space="preserve"> </v>
      </c>
      <c r="V407" s="341"/>
      <c r="W407" s="345" t="str">
        <f t="shared" si="316"/>
        <v xml:space="preserve"> </v>
      </c>
      <c r="X407" s="341"/>
      <c r="Y407" s="345" t="str">
        <f t="shared" si="317"/>
        <v xml:space="preserve"> </v>
      </c>
      <c r="Z407" s="341"/>
      <c r="AA407" s="345" t="str">
        <f t="shared" si="318"/>
        <v xml:space="preserve"> </v>
      </c>
      <c r="AB407" s="341"/>
      <c r="AC407" s="345" t="str">
        <f t="shared" si="319"/>
        <v xml:space="preserve"> </v>
      </c>
      <c r="AD407" s="341"/>
      <c r="AE407" s="345" t="str">
        <f t="shared" si="320"/>
        <v xml:space="preserve"> </v>
      </c>
      <c r="AF407" s="341"/>
      <c r="AG407" s="345" t="str">
        <f t="shared" si="320"/>
        <v xml:space="preserve"> </v>
      </c>
      <c r="AH407" s="341"/>
      <c r="AI407" s="345" t="str">
        <f t="shared" si="320"/>
        <v xml:space="preserve"> </v>
      </c>
      <c r="AJ407" s="341"/>
      <c r="AK407" s="345" t="str">
        <f t="shared" si="320"/>
        <v xml:space="preserve"> </v>
      </c>
      <c r="AL407" s="341"/>
      <c r="AM407" s="345" t="str">
        <f t="shared" si="321"/>
        <v xml:space="preserve"> </v>
      </c>
      <c r="AN407" s="341"/>
      <c r="AO407" s="345" t="str">
        <f t="shared" si="322"/>
        <v xml:space="preserve"> </v>
      </c>
      <c r="AP407" s="468"/>
      <c r="AQ407" s="345" t="str">
        <f t="shared" si="335"/>
        <v xml:space="preserve"> </v>
      </c>
      <c r="AR407" s="345" t="str">
        <f t="shared" si="323"/>
        <v xml:space="preserve"> </v>
      </c>
      <c r="AS407" s="345" t="str">
        <f t="shared" si="336"/>
        <v xml:space="preserve"> </v>
      </c>
      <c r="AT407" s="345" t="str">
        <f t="shared" si="323"/>
        <v xml:space="preserve"> </v>
      </c>
      <c r="AU407" s="345" t="str">
        <f t="shared" si="337"/>
        <v xml:space="preserve"> </v>
      </c>
      <c r="AV407" s="345" t="str">
        <f t="shared" si="323"/>
        <v xml:space="preserve"> </v>
      </c>
      <c r="AW407" s="345" t="str">
        <f t="shared" si="338"/>
        <v xml:space="preserve"> </v>
      </c>
      <c r="AX407" s="345" t="str">
        <f t="shared" si="323"/>
        <v xml:space="preserve"> </v>
      </c>
      <c r="AY407" s="345" t="str">
        <f t="shared" si="339"/>
        <v xml:space="preserve"> </v>
      </c>
      <c r="AZ407" s="345" t="str">
        <f t="shared" si="324"/>
        <v xml:space="preserve"> </v>
      </c>
      <c r="BA407" s="345" t="str">
        <f t="shared" si="340"/>
        <v xml:space="preserve"> </v>
      </c>
      <c r="BB407" s="345" t="str">
        <f t="shared" si="325"/>
        <v xml:space="preserve"> </v>
      </c>
      <c r="BC407" s="345" t="str">
        <f t="shared" si="341"/>
        <v xml:space="preserve"> </v>
      </c>
      <c r="BD407" s="345" t="str">
        <f t="shared" si="326"/>
        <v xml:space="preserve"> </v>
      </c>
      <c r="BE407" s="345" t="str">
        <f t="shared" si="342"/>
        <v xml:space="preserve"> </v>
      </c>
      <c r="BF407" s="345" t="str">
        <f t="shared" si="327"/>
        <v xml:space="preserve"> </v>
      </c>
      <c r="BG407" s="345" t="str">
        <f t="shared" si="343"/>
        <v xml:space="preserve"> </v>
      </c>
      <c r="BH407" s="345" t="str">
        <f t="shared" si="328"/>
        <v xml:space="preserve"> </v>
      </c>
      <c r="BI407" s="345" t="str">
        <f t="shared" si="344"/>
        <v xml:space="preserve"> </v>
      </c>
      <c r="BJ407" s="345" t="str">
        <f t="shared" si="329"/>
        <v xml:space="preserve"> </v>
      </c>
      <c r="BK407" s="345" t="str">
        <f t="shared" si="345"/>
        <v xml:space="preserve"> </v>
      </c>
      <c r="BL407" s="345" t="str">
        <f t="shared" si="330"/>
        <v xml:space="preserve"> </v>
      </c>
      <c r="BM407" s="345" t="str">
        <f t="shared" si="346"/>
        <v xml:space="preserve"> </v>
      </c>
      <c r="BN407" s="345" t="str">
        <f t="shared" si="331"/>
        <v xml:space="preserve"> </v>
      </c>
      <c r="BO407" s="455"/>
    </row>
    <row r="408" spans="1:67" s="456" customFormat="1">
      <c r="A408" s="379"/>
      <c r="B408" s="475" t="s">
        <v>746</v>
      </c>
      <c r="C408" s="180" t="s">
        <v>55</v>
      </c>
      <c r="D408" s="340"/>
      <c r="E408" s="455"/>
      <c r="F408" s="455"/>
      <c r="G408" s="340"/>
      <c r="H408" s="340"/>
      <c r="I408" s="340"/>
      <c r="J408" s="340"/>
      <c r="K408" s="340"/>
      <c r="L408" s="340"/>
      <c r="M408" s="340"/>
      <c r="N408" s="340"/>
      <c r="O408" s="340"/>
      <c r="P408" s="340"/>
      <c r="Q408" s="468">
        <v>3</v>
      </c>
      <c r="R408" s="341"/>
      <c r="S408" s="345">
        <f t="shared" si="332"/>
        <v>0</v>
      </c>
      <c r="T408" s="341"/>
      <c r="U408" s="345">
        <f t="shared" si="315"/>
        <v>0</v>
      </c>
      <c r="V408" s="341"/>
      <c r="W408" s="345">
        <f t="shared" si="316"/>
        <v>0</v>
      </c>
      <c r="X408" s="341"/>
      <c r="Y408" s="345">
        <f t="shared" si="317"/>
        <v>0</v>
      </c>
      <c r="Z408" s="341"/>
      <c r="AA408" s="345">
        <f t="shared" si="318"/>
        <v>0</v>
      </c>
      <c r="AB408" s="341"/>
      <c r="AC408" s="345">
        <f t="shared" si="319"/>
        <v>0</v>
      </c>
      <c r="AD408" s="341"/>
      <c r="AE408" s="345">
        <f t="shared" si="320"/>
        <v>0</v>
      </c>
      <c r="AF408" s="341"/>
      <c r="AG408" s="345">
        <f t="shared" si="320"/>
        <v>0</v>
      </c>
      <c r="AH408" s="341"/>
      <c r="AI408" s="345">
        <f t="shared" si="320"/>
        <v>0</v>
      </c>
      <c r="AJ408" s="341"/>
      <c r="AK408" s="345">
        <f t="shared" si="320"/>
        <v>0</v>
      </c>
      <c r="AL408" s="341"/>
      <c r="AM408" s="345">
        <f t="shared" si="321"/>
        <v>0</v>
      </c>
      <c r="AN408" s="341"/>
      <c r="AO408" s="345">
        <f t="shared" si="322"/>
        <v>0</v>
      </c>
      <c r="AP408" s="468"/>
      <c r="AQ408" s="345" t="e">
        <f t="shared" si="335"/>
        <v>#DIV/0!</v>
      </c>
      <c r="AR408" s="345">
        <f t="shared" si="323"/>
        <v>0</v>
      </c>
      <c r="AS408" s="345" t="e">
        <f t="shared" si="336"/>
        <v>#DIV/0!</v>
      </c>
      <c r="AT408" s="345">
        <f t="shared" si="323"/>
        <v>0</v>
      </c>
      <c r="AU408" s="345" t="e">
        <f t="shared" si="337"/>
        <v>#DIV/0!</v>
      </c>
      <c r="AV408" s="345">
        <f t="shared" si="323"/>
        <v>0</v>
      </c>
      <c r="AW408" s="345" t="e">
        <f t="shared" si="338"/>
        <v>#DIV/0!</v>
      </c>
      <c r="AX408" s="345">
        <f t="shared" si="323"/>
        <v>0</v>
      </c>
      <c r="AY408" s="345" t="e">
        <f t="shared" si="339"/>
        <v>#DIV/0!</v>
      </c>
      <c r="AZ408" s="345">
        <f t="shared" si="324"/>
        <v>0</v>
      </c>
      <c r="BA408" s="345" t="e">
        <f t="shared" si="340"/>
        <v>#DIV/0!</v>
      </c>
      <c r="BB408" s="345">
        <f t="shared" si="325"/>
        <v>0</v>
      </c>
      <c r="BC408" s="345" t="e">
        <f t="shared" si="341"/>
        <v>#DIV/0!</v>
      </c>
      <c r="BD408" s="345">
        <f t="shared" si="326"/>
        <v>0</v>
      </c>
      <c r="BE408" s="345" t="e">
        <f t="shared" si="342"/>
        <v>#DIV/0!</v>
      </c>
      <c r="BF408" s="345">
        <f t="shared" si="327"/>
        <v>0</v>
      </c>
      <c r="BG408" s="345" t="e">
        <f t="shared" si="343"/>
        <v>#DIV/0!</v>
      </c>
      <c r="BH408" s="345">
        <f t="shared" si="328"/>
        <v>0</v>
      </c>
      <c r="BI408" s="345" t="e">
        <f t="shared" si="344"/>
        <v>#DIV/0!</v>
      </c>
      <c r="BJ408" s="345">
        <f t="shared" si="329"/>
        <v>0</v>
      </c>
      <c r="BK408" s="345" t="e">
        <f t="shared" si="345"/>
        <v>#DIV/0!</v>
      </c>
      <c r="BL408" s="345">
        <f t="shared" si="330"/>
        <v>0</v>
      </c>
      <c r="BM408" s="345" t="e">
        <f t="shared" si="346"/>
        <v>#DIV/0!</v>
      </c>
      <c r="BN408" s="345">
        <f t="shared" si="331"/>
        <v>0</v>
      </c>
      <c r="BO408" s="455"/>
    </row>
    <row r="409" spans="1:67" s="456" customFormat="1">
      <c r="A409" s="379"/>
      <c r="B409" s="475" t="s">
        <v>749</v>
      </c>
      <c r="C409" s="180" t="s">
        <v>55</v>
      </c>
      <c r="D409" s="340"/>
      <c r="E409" s="455"/>
      <c r="F409" s="455"/>
      <c r="G409" s="340"/>
      <c r="H409" s="340"/>
      <c r="I409" s="340"/>
      <c r="J409" s="340"/>
      <c r="K409" s="340"/>
      <c r="L409" s="340"/>
      <c r="M409" s="340"/>
      <c r="N409" s="340"/>
      <c r="O409" s="340"/>
      <c r="P409" s="340"/>
      <c r="Q409" s="468">
        <v>10</v>
      </c>
      <c r="R409" s="341"/>
      <c r="S409" s="345">
        <f t="shared" si="332"/>
        <v>0</v>
      </c>
      <c r="T409" s="341"/>
      <c r="U409" s="345">
        <f t="shared" si="315"/>
        <v>0</v>
      </c>
      <c r="V409" s="341"/>
      <c r="W409" s="345">
        <f t="shared" si="316"/>
        <v>0</v>
      </c>
      <c r="X409" s="341"/>
      <c r="Y409" s="345">
        <f t="shared" si="317"/>
        <v>0</v>
      </c>
      <c r="Z409" s="341"/>
      <c r="AA409" s="345">
        <f t="shared" si="318"/>
        <v>0</v>
      </c>
      <c r="AB409" s="341"/>
      <c r="AC409" s="345">
        <f t="shared" si="319"/>
        <v>0</v>
      </c>
      <c r="AD409" s="341"/>
      <c r="AE409" s="345">
        <f t="shared" si="320"/>
        <v>0</v>
      </c>
      <c r="AF409" s="341"/>
      <c r="AG409" s="345">
        <f t="shared" si="320"/>
        <v>0</v>
      </c>
      <c r="AH409" s="341"/>
      <c r="AI409" s="345">
        <f t="shared" si="320"/>
        <v>0</v>
      </c>
      <c r="AJ409" s="341"/>
      <c r="AK409" s="345">
        <f t="shared" si="320"/>
        <v>0</v>
      </c>
      <c r="AL409" s="341"/>
      <c r="AM409" s="345">
        <f t="shared" si="321"/>
        <v>0</v>
      </c>
      <c r="AN409" s="341"/>
      <c r="AO409" s="345">
        <f t="shared" si="322"/>
        <v>0</v>
      </c>
      <c r="AP409" s="467"/>
      <c r="AQ409" s="345" t="e">
        <f t="shared" si="335"/>
        <v>#DIV/0!</v>
      </c>
      <c r="AR409" s="345">
        <f t="shared" si="323"/>
        <v>0</v>
      </c>
      <c r="AS409" s="345" t="e">
        <f t="shared" si="336"/>
        <v>#DIV/0!</v>
      </c>
      <c r="AT409" s="345">
        <f t="shared" si="323"/>
        <v>0</v>
      </c>
      <c r="AU409" s="345" t="e">
        <f t="shared" si="337"/>
        <v>#DIV/0!</v>
      </c>
      <c r="AV409" s="345">
        <f t="shared" si="323"/>
        <v>0</v>
      </c>
      <c r="AW409" s="345" t="e">
        <f t="shared" si="338"/>
        <v>#DIV/0!</v>
      </c>
      <c r="AX409" s="345">
        <f t="shared" si="323"/>
        <v>0</v>
      </c>
      <c r="AY409" s="345" t="e">
        <f t="shared" si="339"/>
        <v>#DIV/0!</v>
      </c>
      <c r="AZ409" s="345">
        <f t="shared" si="324"/>
        <v>0</v>
      </c>
      <c r="BA409" s="345" t="e">
        <f t="shared" si="340"/>
        <v>#DIV/0!</v>
      </c>
      <c r="BB409" s="345">
        <f t="shared" si="325"/>
        <v>0</v>
      </c>
      <c r="BC409" s="345" t="e">
        <f t="shared" si="341"/>
        <v>#DIV/0!</v>
      </c>
      <c r="BD409" s="345">
        <f t="shared" si="326"/>
        <v>0</v>
      </c>
      <c r="BE409" s="345" t="e">
        <f t="shared" si="342"/>
        <v>#DIV/0!</v>
      </c>
      <c r="BF409" s="345">
        <f t="shared" si="327"/>
        <v>0</v>
      </c>
      <c r="BG409" s="345" t="e">
        <f t="shared" si="343"/>
        <v>#DIV/0!</v>
      </c>
      <c r="BH409" s="345">
        <f t="shared" si="328"/>
        <v>0</v>
      </c>
      <c r="BI409" s="345" t="e">
        <f t="shared" si="344"/>
        <v>#DIV/0!</v>
      </c>
      <c r="BJ409" s="345">
        <f t="shared" si="329"/>
        <v>0</v>
      </c>
      <c r="BK409" s="345" t="e">
        <f t="shared" si="345"/>
        <v>#DIV/0!</v>
      </c>
      <c r="BL409" s="345">
        <f t="shared" si="330"/>
        <v>0</v>
      </c>
      <c r="BM409" s="345" t="e">
        <f t="shared" si="346"/>
        <v>#DIV/0!</v>
      </c>
      <c r="BN409" s="345">
        <f t="shared" si="331"/>
        <v>0</v>
      </c>
      <c r="BO409" s="455"/>
    </row>
    <row r="410" spans="1:67" s="456" customFormat="1" ht="37.5">
      <c r="A410" s="379"/>
      <c r="B410" s="475" t="s">
        <v>973</v>
      </c>
      <c r="C410" s="180" t="s">
        <v>55</v>
      </c>
      <c r="D410" s="340"/>
      <c r="E410" s="455"/>
      <c r="F410" s="455"/>
      <c r="G410" s="340"/>
      <c r="H410" s="340"/>
      <c r="I410" s="340"/>
      <c r="J410" s="340"/>
      <c r="K410" s="340"/>
      <c r="L410" s="340"/>
      <c r="M410" s="340"/>
      <c r="N410" s="340"/>
      <c r="O410" s="340"/>
      <c r="P410" s="340"/>
      <c r="Q410" s="454">
        <v>14</v>
      </c>
      <c r="R410" s="342"/>
      <c r="S410" s="345">
        <f t="shared" si="332"/>
        <v>0</v>
      </c>
      <c r="T410" s="342"/>
      <c r="U410" s="345">
        <f t="shared" si="315"/>
        <v>0</v>
      </c>
      <c r="V410" s="342"/>
      <c r="W410" s="345">
        <f t="shared" si="316"/>
        <v>0</v>
      </c>
      <c r="X410" s="342"/>
      <c r="Y410" s="345">
        <f t="shared" si="317"/>
        <v>0</v>
      </c>
      <c r="Z410" s="342"/>
      <c r="AA410" s="345">
        <f t="shared" si="318"/>
        <v>0</v>
      </c>
      <c r="AB410" s="342"/>
      <c r="AC410" s="345">
        <f t="shared" si="319"/>
        <v>0</v>
      </c>
      <c r="AD410" s="342"/>
      <c r="AE410" s="345">
        <f t="shared" si="320"/>
        <v>0</v>
      </c>
      <c r="AF410" s="342"/>
      <c r="AG410" s="345">
        <f t="shared" si="320"/>
        <v>0</v>
      </c>
      <c r="AH410" s="342"/>
      <c r="AI410" s="345">
        <f t="shared" si="320"/>
        <v>0</v>
      </c>
      <c r="AJ410" s="342"/>
      <c r="AK410" s="345">
        <f t="shared" si="320"/>
        <v>0</v>
      </c>
      <c r="AL410" s="342"/>
      <c r="AM410" s="345">
        <f t="shared" si="321"/>
        <v>0</v>
      </c>
      <c r="AN410" s="342"/>
      <c r="AO410" s="345">
        <f t="shared" si="322"/>
        <v>0</v>
      </c>
      <c r="AP410" s="455"/>
      <c r="AQ410" s="345" t="e">
        <f t="shared" si="335"/>
        <v>#DIV/0!</v>
      </c>
      <c r="AR410" s="345">
        <f t="shared" si="323"/>
        <v>0</v>
      </c>
      <c r="AS410" s="345" t="e">
        <f t="shared" si="336"/>
        <v>#DIV/0!</v>
      </c>
      <c r="AT410" s="345">
        <f t="shared" si="323"/>
        <v>0</v>
      </c>
      <c r="AU410" s="345" t="e">
        <f t="shared" si="337"/>
        <v>#DIV/0!</v>
      </c>
      <c r="AV410" s="345">
        <f t="shared" si="323"/>
        <v>0</v>
      </c>
      <c r="AW410" s="345" t="e">
        <f t="shared" si="338"/>
        <v>#DIV/0!</v>
      </c>
      <c r="AX410" s="345">
        <f t="shared" si="323"/>
        <v>0</v>
      </c>
      <c r="AY410" s="345" t="e">
        <f t="shared" si="339"/>
        <v>#DIV/0!</v>
      </c>
      <c r="AZ410" s="345">
        <f t="shared" si="324"/>
        <v>0</v>
      </c>
      <c r="BA410" s="345" t="e">
        <f t="shared" si="340"/>
        <v>#DIV/0!</v>
      </c>
      <c r="BB410" s="345">
        <f t="shared" si="325"/>
        <v>0</v>
      </c>
      <c r="BC410" s="345" t="e">
        <f t="shared" si="341"/>
        <v>#DIV/0!</v>
      </c>
      <c r="BD410" s="345">
        <f t="shared" si="326"/>
        <v>0</v>
      </c>
      <c r="BE410" s="345" t="e">
        <f t="shared" si="342"/>
        <v>#DIV/0!</v>
      </c>
      <c r="BF410" s="345">
        <f t="shared" si="327"/>
        <v>0</v>
      </c>
      <c r="BG410" s="345" t="e">
        <f t="shared" si="343"/>
        <v>#DIV/0!</v>
      </c>
      <c r="BH410" s="345">
        <f t="shared" si="328"/>
        <v>0</v>
      </c>
      <c r="BI410" s="345" t="e">
        <f t="shared" si="344"/>
        <v>#DIV/0!</v>
      </c>
      <c r="BJ410" s="345">
        <f t="shared" si="329"/>
        <v>0</v>
      </c>
      <c r="BK410" s="345" t="e">
        <f t="shared" si="345"/>
        <v>#DIV/0!</v>
      </c>
      <c r="BL410" s="345">
        <f t="shared" si="330"/>
        <v>0</v>
      </c>
      <c r="BM410" s="345" t="e">
        <f t="shared" si="346"/>
        <v>#DIV/0!</v>
      </c>
      <c r="BN410" s="345">
        <f t="shared" si="331"/>
        <v>0</v>
      </c>
      <c r="BO410" s="455"/>
    </row>
    <row r="411" spans="1:67" s="456" customFormat="1">
      <c r="A411" s="379"/>
      <c r="B411" s="485" t="s">
        <v>748</v>
      </c>
      <c r="C411" s="379" t="str">
        <f>+C410</f>
        <v>Người</v>
      </c>
      <c r="D411" s="340"/>
      <c r="E411" s="455"/>
      <c r="F411" s="455"/>
      <c r="G411" s="340"/>
      <c r="H411" s="340"/>
      <c r="I411" s="340"/>
      <c r="J411" s="340"/>
      <c r="K411" s="340"/>
      <c r="L411" s="340"/>
      <c r="M411" s="340"/>
      <c r="N411" s="340"/>
      <c r="O411" s="340"/>
      <c r="P411" s="340"/>
      <c r="Q411" s="341"/>
      <c r="R411" s="341"/>
      <c r="S411" s="345">
        <f t="shared" si="332"/>
        <v>0</v>
      </c>
      <c r="T411" s="341"/>
      <c r="U411" s="345">
        <f t="shared" si="315"/>
        <v>0</v>
      </c>
      <c r="V411" s="341"/>
      <c r="W411" s="345">
        <f t="shared" si="316"/>
        <v>0</v>
      </c>
      <c r="X411" s="341"/>
      <c r="Y411" s="345">
        <f t="shared" si="317"/>
        <v>0</v>
      </c>
      <c r="Z411" s="341"/>
      <c r="AA411" s="345">
        <f t="shared" si="318"/>
        <v>0</v>
      </c>
      <c r="AB411" s="341"/>
      <c r="AC411" s="345">
        <f t="shared" si="319"/>
        <v>0</v>
      </c>
      <c r="AD411" s="341"/>
      <c r="AE411" s="345">
        <f t="shared" si="320"/>
        <v>0</v>
      </c>
      <c r="AF411" s="341"/>
      <c r="AG411" s="345">
        <f t="shared" si="320"/>
        <v>0</v>
      </c>
      <c r="AH411" s="341"/>
      <c r="AI411" s="345">
        <f t="shared" si="320"/>
        <v>0</v>
      </c>
      <c r="AJ411" s="341"/>
      <c r="AK411" s="345">
        <f t="shared" si="320"/>
        <v>0</v>
      </c>
      <c r="AL411" s="341"/>
      <c r="AM411" s="345">
        <f t="shared" si="321"/>
        <v>0</v>
      </c>
      <c r="AN411" s="341"/>
      <c r="AO411" s="345">
        <f t="shared" si="322"/>
        <v>0</v>
      </c>
      <c r="AP411" s="467"/>
      <c r="AQ411" s="345" t="e">
        <f t="shared" si="335"/>
        <v>#DIV/0!</v>
      </c>
      <c r="AR411" s="345" t="e">
        <f t="shared" si="323"/>
        <v>#DIV/0!</v>
      </c>
      <c r="AS411" s="345" t="e">
        <f t="shared" si="336"/>
        <v>#DIV/0!</v>
      </c>
      <c r="AT411" s="345" t="e">
        <f t="shared" si="323"/>
        <v>#DIV/0!</v>
      </c>
      <c r="AU411" s="345" t="e">
        <f t="shared" si="337"/>
        <v>#DIV/0!</v>
      </c>
      <c r="AV411" s="345" t="e">
        <f t="shared" si="323"/>
        <v>#DIV/0!</v>
      </c>
      <c r="AW411" s="345" t="e">
        <f t="shared" si="338"/>
        <v>#DIV/0!</v>
      </c>
      <c r="AX411" s="345" t="e">
        <f t="shared" si="323"/>
        <v>#DIV/0!</v>
      </c>
      <c r="AY411" s="345" t="e">
        <f t="shared" si="339"/>
        <v>#DIV/0!</v>
      </c>
      <c r="AZ411" s="345" t="e">
        <f t="shared" si="324"/>
        <v>#DIV/0!</v>
      </c>
      <c r="BA411" s="345" t="e">
        <f t="shared" si="340"/>
        <v>#DIV/0!</v>
      </c>
      <c r="BB411" s="345" t="e">
        <f t="shared" si="325"/>
        <v>#DIV/0!</v>
      </c>
      <c r="BC411" s="345" t="e">
        <f t="shared" si="341"/>
        <v>#DIV/0!</v>
      </c>
      <c r="BD411" s="345" t="e">
        <f t="shared" si="326"/>
        <v>#DIV/0!</v>
      </c>
      <c r="BE411" s="345" t="e">
        <f t="shared" si="342"/>
        <v>#DIV/0!</v>
      </c>
      <c r="BF411" s="345" t="e">
        <f t="shared" si="327"/>
        <v>#DIV/0!</v>
      </c>
      <c r="BG411" s="345" t="e">
        <f t="shared" si="343"/>
        <v>#DIV/0!</v>
      </c>
      <c r="BH411" s="345" t="e">
        <f t="shared" si="328"/>
        <v>#DIV/0!</v>
      </c>
      <c r="BI411" s="345" t="e">
        <f t="shared" si="344"/>
        <v>#DIV/0!</v>
      </c>
      <c r="BJ411" s="345" t="e">
        <f t="shared" si="329"/>
        <v>#DIV/0!</v>
      </c>
      <c r="BK411" s="345" t="e">
        <f t="shared" si="345"/>
        <v>#DIV/0!</v>
      </c>
      <c r="BL411" s="345" t="e">
        <f t="shared" si="330"/>
        <v>#DIV/0!</v>
      </c>
      <c r="BM411" s="345" t="e">
        <f t="shared" si="346"/>
        <v>#DIV/0!</v>
      </c>
      <c r="BN411" s="345" t="e">
        <f t="shared" si="331"/>
        <v>#DIV/0!</v>
      </c>
      <c r="BO411" s="455"/>
    </row>
    <row r="412" spans="1:67" s="367" customFormat="1">
      <c r="A412" s="340" t="s">
        <v>879</v>
      </c>
      <c r="B412" s="340" t="str">
        <f>UPPER("Giáo dục &amp; Đào tạo")</f>
        <v>GIÁO DụC &amp; ĐÀO TạO</v>
      </c>
      <c r="C412" s="340"/>
      <c r="D412" s="340"/>
      <c r="E412" s="455"/>
      <c r="F412" s="455"/>
      <c r="G412" s="340"/>
      <c r="H412" s="340"/>
      <c r="I412" s="340"/>
      <c r="J412" s="340"/>
      <c r="K412" s="340"/>
      <c r="L412" s="340"/>
      <c r="M412" s="340"/>
      <c r="N412" s="340"/>
      <c r="O412" s="340"/>
      <c r="P412" s="340"/>
      <c r="Q412" s="343"/>
      <c r="R412" s="372"/>
      <c r="S412" s="345" t="str">
        <f t="shared" si="332"/>
        <v xml:space="preserve"> </v>
      </c>
      <c r="T412" s="372"/>
      <c r="U412" s="345" t="str">
        <f t="shared" si="315"/>
        <v xml:space="preserve"> </v>
      </c>
      <c r="V412" s="372"/>
      <c r="W412" s="345" t="str">
        <f t="shared" si="316"/>
        <v xml:space="preserve"> </v>
      </c>
      <c r="X412" s="372"/>
      <c r="Y412" s="345" t="str">
        <f t="shared" si="317"/>
        <v xml:space="preserve"> </v>
      </c>
      <c r="Z412" s="372"/>
      <c r="AA412" s="345" t="str">
        <f t="shared" si="318"/>
        <v xml:space="preserve"> </v>
      </c>
      <c r="AB412" s="372"/>
      <c r="AC412" s="345" t="str">
        <f t="shared" si="319"/>
        <v xml:space="preserve"> </v>
      </c>
      <c r="AD412" s="372"/>
      <c r="AE412" s="345" t="str">
        <f t="shared" si="320"/>
        <v xml:space="preserve"> </v>
      </c>
      <c r="AF412" s="372"/>
      <c r="AG412" s="345" t="str">
        <f t="shared" si="320"/>
        <v xml:space="preserve"> </v>
      </c>
      <c r="AH412" s="372"/>
      <c r="AI412" s="345" t="str">
        <f t="shared" si="320"/>
        <v xml:space="preserve"> </v>
      </c>
      <c r="AJ412" s="372"/>
      <c r="AK412" s="345" t="str">
        <f t="shared" si="320"/>
        <v xml:space="preserve"> </v>
      </c>
      <c r="AL412" s="372"/>
      <c r="AM412" s="345" t="str">
        <f t="shared" si="321"/>
        <v xml:space="preserve"> </v>
      </c>
      <c r="AN412" s="372"/>
      <c r="AO412" s="345" t="str">
        <f t="shared" si="322"/>
        <v xml:space="preserve"> </v>
      </c>
      <c r="AP412" s="343"/>
      <c r="AQ412" s="345" t="str">
        <f t="shared" si="335"/>
        <v xml:space="preserve"> </v>
      </c>
      <c r="AR412" s="345" t="str">
        <f t="shared" si="323"/>
        <v xml:space="preserve"> </v>
      </c>
      <c r="AS412" s="345" t="str">
        <f t="shared" si="336"/>
        <v xml:space="preserve"> </v>
      </c>
      <c r="AT412" s="345" t="str">
        <f t="shared" si="323"/>
        <v xml:space="preserve"> </v>
      </c>
      <c r="AU412" s="345" t="str">
        <f t="shared" si="337"/>
        <v xml:space="preserve"> </v>
      </c>
      <c r="AV412" s="345" t="str">
        <f t="shared" si="323"/>
        <v xml:space="preserve"> </v>
      </c>
      <c r="AW412" s="345" t="str">
        <f t="shared" si="338"/>
        <v xml:space="preserve"> </v>
      </c>
      <c r="AX412" s="345" t="str">
        <f t="shared" si="323"/>
        <v xml:space="preserve"> </v>
      </c>
      <c r="AY412" s="345" t="str">
        <f t="shared" si="339"/>
        <v xml:space="preserve"> </v>
      </c>
      <c r="AZ412" s="345" t="str">
        <f t="shared" si="324"/>
        <v xml:space="preserve"> </v>
      </c>
      <c r="BA412" s="345" t="str">
        <f t="shared" si="340"/>
        <v xml:space="preserve"> </v>
      </c>
      <c r="BB412" s="345" t="str">
        <f t="shared" si="325"/>
        <v xml:space="preserve"> </v>
      </c>
      <c r="BC412" s="345" t="str">
        <f t="shared" si="341"/>
        <v xml:space="preserve"> </v>
      </c>
      <c r="BD412" s="345" t="str">
        <f t="shared" si="326"/>
        <v xml:space="preserve"> </v>
      </c>
      <c r="BE412" s="345" t="str">
        <f t="shared" si="342"/>
        <v xml:space="preserve"> </v>
      </c>
      <c r="BF412" s="345" t="str">
        <f t="shared" si="327"/>
        <v xml:space="preserve"> </v>
      </c>
      <c r="BG412" s="345" t="str">
        <f t="shared" si="343"/>
        <v xml:space="preserve"> </v>
      </c>
      <c r="BH412" s="345" t="str">
        <f t="shared" si="328"/>
        <v xml:space="preserve"> </v>
      </c>
      <c r="BI412" s="345" t="str">
        <f t="shared" si="344"/>
        <v xml:space="preserve"> </v>
      </c>
      <c r="BJ412" s="345" t="str">
        <f t="shared" si="329"/>
        <v xml:space="preserve"> </v>
      </c>
      <c r="BK412" s="345" t="str">
        <f t="shared" si="345"/>
        <v xml:space="preserve"> </v>
      </c>
      <c r="BL412" s="345" t="str">
        <f t="shared" si="330"/>
        <v xml:space="preserve"> </v>
      </c>
      <c r="BM412" s="345" t="str">
        <f t="shared" si="346"/>
        <v xml:space="preserve"> </v>
      </c>
      <c r="BN412" s="345" t="str">
        <f t="shared" si="331"/>
        <v xml:space="preserve"> </v>
      </c>
      <c r="BO412" s="340"/>
    </row>
    <row r="413" spans="1:67">
      <c r="A413" s="187" t="s">
        <v>6</v>
      </c>
      <c r="B413" s="187" t="s">
        <v>751</v>
      </c>
      <c r="C413" s="187" t="s">
        <v>453</v>
      </c>
      <c r="D413" s="343"/>
      <c r="E413" s="454">
        <f>+E414+E417+E425</f>
        <v>20077</v>
      </c>
      <c r="F413" s="454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454">
        <v>20507</v>
      </c>
      <c r="R413" s="454">
        <v>20717</v>
      </c>
      <c r="S413" s="339">
        <f t="shared" si="332"/>
        <v>20717</v>
      </c>
      <c r="T413" s="454">
        <f>20718-20717</f>
        <v>1</v>
      </c>
      <c r="U413" s="339">
        <f t="shared" si="315"/>
        <v>20718</v>
      </c>
      <c r="V413" s="342"/>
      <c r="W413" s="345">
        <f t="shared" si="316"/>
        <v>20718</v>
      </c>
      <c r="X413" s="342"/>
      <c r="Y413" s="345">
        <f t="shared" si="317"/>
        <v>20718</v>
      </c>
      <c r="Z413" s="342">
        <f>20419-Y413</f>
        <v>-299</v>
      </c>
      <c r="AA413" s="345">
        <f t="shared" si="318"/>
        <v>20419</v>
      </c>
      <c r="AB413" s="342"/>
      <c r="AC413" s="345">
        <f t="shared" si="319"/>
        <v>20419</v>
      </c>
      <c r="AD413" s="342"/>
      <c r="AE413" s="345">
        <f t="shared" si="320"/>
        <v>20419</v>
      </c>
      <c r="AF413" s="342">
        <v>-82</v>
      </c>
      <c r="AG413" s="345">
        <f t="shared" si="320"/>
        <v>20337</v>
      </c>
      <c r="AH413" s="342"/>
      <c r="AI413" s="345">
        <f t="shared" si="320"/>
        <v>20337</v>
      </c>
      <c r="AJ413" s="342">
        <f>20758-AI413</f>
        <v>421</v>
      </c>
      <c r="AK413" s="345">
        <f t="shared" si="320"/>
        <v>20758</v>
      </c>
      <c r="AL413" s="342"/>
      <c r="AM413" s="345">
        <f t="shared" si="321"/>
        <v>20758</v>
      </c>
      <c r="AN413" s="342"/>
      <c r="AO413" s="345">
        <f t="shared" si="322"/>
        <v>20758</v>
      </c>
      <c r="AP413" s="344">
        <f t="shared" ref="AP413:AP418" si="347">+W413</f>
        <v>20718</v>
      </c>
      <c r="AQ413" s="345" t="e">
        <f t="shared" si="335"/>
        <v>#DIV/0!</v>
      </c>
      <c r="AR413" s="345">
        <f t="shared" si="323"/>
        <v>1.0102404057151217</v>
      </c>
      <c r="AS413" s="345">
        <f t="shared" si="336"/>
        <v>4.9808238282611945E-3</v>
      </c>
      <c r="AT413" s="345">
        <f t="shared" si="323"/>
        <v>4.8763836738674598E-5</v>
      </c>
      <c r="AU413" s="345" t="e">
        <f t="shared" si="337"/>
        <v>#DIV/0!</v>
      </c>
      <c r="AV413" s="345">
        <f t="shared" si="323"/>
        <v>0</v>
      </c>
      <c r="AW413" s="345" t="e">
        <f t="shared" si="338"/>
        <v>#DIV/0!</v>
      </c>
      <c r="AX413" s="345">
        <f t="shared" si="323"/>
        <v>0</v>
      </c>
      <c r="AY413" s="345" t="e">
        <f t="shared" si="339"/>
        <v>#DIV/0!</v>
      </c>
      <c r="AZ413" s="345">
        <f t="shared" si="324"/>
        <v>-1.4580387184863704E-2</v>
      </c>
      <c r="BA413" s="345" t="e">
        <f t="shared" si="340"/>
        <v>#DIV/0!</v>
      </c>
      <c r="BB413" s="345">
        <f t="shared" si="325"/>
        <v>0</v>
      </c>
      <c r="BC413" s="345" t="e">
        <f t="shared" si="341"/>
        <v>#DIV/0!</v>
      </c>
      <c r="BD413" s="345">
        <f t="shared" si="326"/>
        <v>0</v>
      </c>
      <c r="BE413" s="345" t="e">
        <f t="shared" si="342"/>
        <v>#DIV/0!</v>
      </c>
      <c r="BF413" s="345">
        <f t="shared" si="327"/>
        <v>-3.9986346125713175E-3</v>
      </c>
      <c r="BG413" s="345" t="e">
        <f t="shared" si="343"/>
        <v>#DIV/0!</v>
      </c>
      <c r="BH413" s="345">
        <f t="shared" si="328"/>
        <v>0</v>
      </c>
      <c r="BI413" s="345" t="e">
        <f t="shared" si="344"/>
        <v>#DIV/0!</v>
      </c>
      <c r="BJ413" s="345">
        <f t="shared" si="329"/>
        <v>2.0529575266982007E-2</v>
      </c>
      <c r="BK413" s="345" t="e">
        <f t="shared" si="345"/>
        <v>#DIV/0!</v>
      </c>
      <c r="BL413" s="345">
        <f t="shared" si="330"/>
        <v>0</v>
      </c>
      <c r="BM413" s="345" t="e">
        <f t="shared" si="346"/>
        <v>#DIV/0!</v>
      </c>
      <c r="BN413" s="345">
        <f t="shared" si="331"/>
        <v>0</v>
      </c>
      <c r="BO413" s="467"/>
    </row>
    <row r="414" spans="1:67" s="456" customFormat="1">
      <c r="A414" s="187">
        <v>1</v>
      </c>
      <c r="B414" s="373" t="s">
        <v>454</v>
      </c>
      <c r="C414" s="187" t="s">
        <v>455</v>
      </c>
      <c r="D414" s="343"/>
      <c r="E414" s="454">
        <v>5880</v>
      </c>
      <c r="F414" s="454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454">
        <v>5019</v>
      </c>
      <c r="R414" s="454">
        <v>5687</v>
      </c>
      <c r="S414" s="339">
        <f t="shared" si="332"/>
        <v>5687</v>
      </c>
      <c r="T414" s="454">
        <f>5690-5687</f>
        <v>3</v>
      </c>
      <c r="U414" s="339">
        <f t="shared" si="315"/>
        <v>5690</v>
      </c>
      <c r="V414" s="342"/>
      <c r="W414" s="345">
        <f t="shared" si="316"/>
        <v>5690</v>
      </c>
      <c r="X414" s="342"/>
      <c r="Y414" s="345">
        <f t="shared" si="317"/>
        <v>5690</v>
      </c>
      <c r="Z414" s="342">
        <f>5923-Y414</f>
        <v>233</v>
      </c>
      <c r="AA414" s="345">
        <f t="shared" si="318"/>
        <v>5923</v>
      </c>
      <c r="AB414" s="342"/>
      <c r="AC414" s="345">
        <f t="shared" si="319"/>
        <v>5923</v>
      </c>
      <c r="AD414" s="342"/>
      <c r="AE414" s="345">
        <f t="shared" si="320"/>
        <v>5923</v>
      </c>
      <c r="AF414" s="342">
        <v>5</v>
      </c>
      <c r="AG414" s="345">
        <f t="shared" si="320"/>
        <v>5928</v>
      </c>
      <c r="AH414" s="342"/>
      <c r="AI414" s="345">
        <f t="shared" si="320"/>
        <v>5928</v>
      </c>
      <c r="AJ414" s="342">
        <f>5676-AI414</f>
        <v>-252</v>
      </c>
      <c r="AK414" s="345">
        <f t="shared" si="320"/>
        <v>5676</v>
      </c>
      <c r="AL414" s="342"/>
      <c r="AM414" s="345">
        <f t="shared" si="321"/>
        <v>5676</v>
      </c>
      <c r="AN414" s="342"/>
      <c r="AO414" s="345">
        <f t="shared" si="322"/>
        <v>5676</v>
      </c>
      <c r="AP414" s="344">
        <f t="shared" si="347"/>
        <v>5690</v>
      </c>
      <c r="AQ414" s="345" t="e">
        <f t="shared" si="335"/>
        <v>#DIV/0!</v>
      </c>
      <c r="AR414" s="345">
        <f t="shared" si="323"/>
        <v>1.1330942418808527</v>
      </c>
      <c r="AS414" s="345">
        <f t="shared" si="336"/>
        <v>5.1020408163265307E-2</v>
      </c>
      <c r="AT414" s="345">
        <f t="shared" si="323"/>
        <v>5.977286312014345E-4</v>
      </c>
      <c r="AU414" s="345" t="e">
        <f t="shared" si="337"/>
        <v>#DIV/0!</v>
      </c>
      <c r="AV414" s="345">
        <f t="shared" si="323"/>
        <v>0</v>
      </c>
      <c r="AW414" s="345" t="e">
        <f t="shared" si="338"/>
        <v>#DIV/0!</v>
      </c>
      <c r="AX414" s="345">
        <f t="shared" si="323"/>
        <v>0</v>
      </c>
      <c r="AY414" s="345" t="e">
        <f t="shared" si="339"/>
        <v>#DIV/0!</v>
      </c>
      <c r="AZ414" s="345">
        <f t="shared" si="324"/>
        <v>4.6423590356644749E-2</v>
      </c>
      <c r="BA414" s="345" t="e">
        <f t="shared" si="340"/>
        <v>#DIV/0!</v>
      </c>
      <c r="BB414" s="345">
        <f t="shared" si="325"/>
        <v>0</v>
      </c>
      <c r="BC414" s="345" t="e">
        <f t="shared" si="341"/>
        <v>#DIV/0!</v>
      </c>
      <c r="BD414" s="345">
        <f t="shared" si="326"/>
        <v>0</v>
      </c>
      <c r="BE414" s="345" t="e">
        <f t="shared" si="342"/>
        <v>#DIV/0!</v>
      </c>
      <c r="BF414" s="345">
        <f t="shared" si="327"/>
        <v>9.9621438533572431E-4</v>
      </c>
      <c r="BG414" s="345" t="e">
        <f t="shared" si="343"/>
        <v>#DIV/0!</v>
      </c>
      <c r="BH414" s="345">
        <f t="shared" si="328"/>
        <v>0</v>
      </c>
      <c r="BI414" s="345" t="e">
        <f t="shared" si="344"/>
        <v>#DIV/0!</v>
      </c>
      <c r="BJ414" s="345">
        <f t="shared" si="329"/>
        <v>-5.0209205020920501E-2</v>
      </c>
      <c r="BK414" s="345" t="e">
        <f t="shared" si="345"/>
        <v>#DIV/0!</v>
      </c>
      <c r="BL414" s="345">
        <f t="shared" si="330"/>
        <v>0</v>
      </c>
      <c r="BM414" s="345" t="e">
        <f t="shared" si="346"/>
        <v>#DIV/0!</v>
      </c>
      <c r="BN414" s="345">
        <f t="shared" si="331"/>
        <v>0</v>
      </c>
      <c r="BO414" s="455"/>
    </row>
    <row r="415" spans="1:67">
      <c r="A415" s="180"/>
      <c r="B415" s="374" t="s">
        <v>456</v>
      </c>
      <c r="C415" s="180" t="s">
        <v>455</v>
      </c>
      <c r="D415" s="508"/>
      <c r="E415" s="468">
        <v>825</v>
      </c>
      <c r="F415" s="468"/>
      <c r="G415" s="508"/>
      <c r="H415" s="508"/>
      <c r="I415" s="508"/>
      <c r="J415" s="508"/>
      <c r="K415" s="508"/>
      <c r="L415" s="508"/>
      <c r="M415" s="508"/>
      <c r="N415" s="508"/>
      <c r="O415" s="508"/>
      <c r="P415" s="508"/>
      <c r="Q415" s="468">
        <v>729</v>
      </c>
      <c r="R415" s="468">
        <v>963</v>
      </c>
      <c r="S415" s="339">
        <f t="shared" si="332"/>
        <v>963</v>
      </c>
      <c r="T415" s="468">
        <f>966-963</f>
        <v>3</v>
      </c>
      <c r="U415" s="339">
        <f t="shared" si="315"/>
        <v>966</v>
      </c>
      <c r="V415" s="341">
        <v>4</v>
      </c>
      <c r="W415" s="345">
        <f t="shared" si="316"/>
        <v>970</v>
      </c>
      <c r="X415" s="341">
        <f>917-W415</f>
        <v>-53</v>
      </c>
      <c r="Y415" s="345">
        <f t="shared" si="317"/>
        <v>917</v>
      </c>
      <c r="Z415" s="341"/>
      <c r="AA415" s="345">
        <f t="shared" si="318"/>
        <v>917</v>
      </c>
      <c r="AB415" s="341"/>
      <c r="AC415" s="345">
        <f t="shared" si="319"/>
        <v>917</v>
      </c>
      <c r="AD415" s="341"/>
      <c r="AE415" s="345">
        <f t="shared" si="320"/>
        <v>917</v>
      </c>
      <c r="AF415" s="341">
        <v>42</v>
      </c>
      <c r="AG415" s="345">
        <f t="shared" si="320"/>
        <v>959</v>
      </c>
      <c r="AH415" s="341"/>
      <c r="AI415" s="345">
        <f t="shared" si="320"/>
        <v>959</v>
      </c>
      <c r="AJ415" s="341">
        <f>952-AI415</f>
        <v>-7</v>
      </c>
      <c r="AK415" s="345">
        <f t="shared" si="320"/>
        <v>952</v>
      </c>
      <c r="AL415" s="341"/>
      <c r="AM415" s="345">
        <f t="shared" si="321"/>
        <v>952</v>
      </c>
      <c r="AN415" s="341"/>
      <c r="AO415" s="345">
        <f t="shared" si="322"/>
        <v>952</v>
      </c>
      <c r="AP415" s="635">
        <f t="shared" si="347"/>
        <v>970</v>
      </c>
      <c r="AQ415" s="345" t="e">
        <f t="shared" si="335"/>
        <v>#DIV/0!</v>
      </c>
      <c r="AR415" s="345">
        <f t="shared" si="323"/>
        <v>1.3209876543209877</v>
      </c>
      <c r="AS415" s="345">
        <f t="shared" si="336"/>
        <v>0.36363636363636365</v>
      </c>
      <c r="AT415" s="345">
        <f t="shared" si="323"/>
        <v>4.11522633744856E-3</v>
      </c>
      <c r="AU415" s="345" t="e">
        <f t="shared" si="337"/>
        <v>#DIV/0!</v>
      </c>
      <c r="AV415" s="345">
        <f t="shared" si="323"/>
        <v>5.4869684499314125E-3</v>
      </c>
      <c r="AW415" s="345" t="e">
        <f t="shared" si="338"/>
        <v>#DIV/0!</v>
      </c>
      <c r="AX415" s="345">
        <f t="shared" si="323"/>
        <v>-7.2702331961591218E-2</v>
      </c>
      <c r="AY415" s="345" t="e">
        <f t="shared" si="339"/>
        <v>#DIV/0!</v>
      </c>
      <c r="AZ415" s="345">
        <f t="shared" si="324"/>
        <v>0</v>
      </c>
      <c r="BA415" s="345" t="e">
        <f t="shared" si="340"/>
        <v>#DIV/0!</v>
      </c>
      <c r="BB415" s="345">
        <f t="shared" si="325"/>
        <v>0</v>
      </c>
      <c r="BC415" s="345" t="e">
        <f t="shared" si="341"/>
        <v>#DIV/0!</v>
      </c>
      <c r="BD415" s="345">
        <f t="shared" si="326"/>
        <v>0</v>
      </c>
      <c r="BE415" s="345" t="e">
        <f t="shared" si="342"/>
        <v>#DIV/0!</v>
      </c>
      <c r="BF415" s="345">
        <f t="shared" si="327"/>
        <v>5.7613168724279837E-2</v>
      </c>
      <c r="BG415" s="345" t="e">
        <f t="shared" si="343"/>
        <v>#DIV/0!</v>
      </c>
      <c r="BH415" s="345">
        <f t="shared" si="328"/>
        <v>0</v>
      </c>
      <c r="BI415" s="345" t="e">
        <f t="shared" si="344"/>
        <v>#DIV/0!</v>
      </c>
      <c r="BJ415" s="345">
        <f t="shared" si="329"/>
        <v>-9.6021947873799734E-3</v>
      </c>
      <c r="BK415" s="345" t="e">
        <f t="shared" si="345"/>
        <v>#DIV/0!</v>
      </c>
      <c r="BL415" s="345">
        <f t="shared" si="330"/>
        <v>0</v>
      </c>
      <c r="BM415" s="345" t="e">
        <f t="shared" si="346"/>
        <v>#DIV/0!</v>
      </c>
      <c r="BN415" s="345">
        <f t="shared" si="331"/>
        <v>0</v>
      </c>
      <c r="BO415" s="467"/>
    </row>
    <row r="416" spans="1:67">
      <c r="A416" s="180"/>
      <c r="B416" s="374" t="s">
        <v>457</v>
      </c>
      <c r="C416" s="180" t="s">
        <v>455</v>
      </c>
      <c r="D416" s="508"/>
      <c r="E416" s="468">
        <v>5055</v>
      </c>
      <c r="F416" s="468"/>
      <c r="G416" s="508"/>
      <c r="H416" s="508"/>
      <c r="I416" s="508"/>
      <c r="J416" s="508"/>
      <c r="K416" s="508"/>
      <c r="L416" s="508"/>
      <c r="M416" s="508"/>
      <c r="N416" s="508"/>
      <c r="O416" s="508"/>
      <c r="P416" s="508"/>
      <c r="Q416" s="468">
        <v>4290</v>
      </c>
      <c r="R416" s="468">
        <v>4724</v>
      </c>
      <c r="S416" s="339">
        <f t="shared" si="332"/>
        <v>4724</v>
      </c>
      <c r="T416" s="468"/>
      <c r="U416" s="339">
        <f t="shared" si="315"/>
        <v>4724</v>
      </c>
      <c r="V416" s="341"/>
      <c r="W416" s="345">
        <f t="shared" si="316"/>
        <v>4724</v>
      </c>
      <c r="X416" s="341">
        <f>5006-W416</f>
        <v>282</v>
      </c>
      <c r="Y416" s="345">
        <f t="shared" si="317"/>
        <v>5006</v>
      </c>
      <c r="Z416" s="341"/>
      <c r="AA416" s="345">
        <f t="shared" si="318"/>
        <v>5006</v>
      </c>
      <c r="AB416" s="341"/>
      <c r="AC416" s="345">
        <f t="shared" si="319"/>
        <v>5006</v>
      </c>
      <c r="AD416" s="341"/>
      <c r="AE416" s="345">
        <f t="shared" si="320"/>
        <v>5006</v>
      </c>
      <c r="AF416" s="341">
        <v>-37</v>
      </c>
      <c r="AG416" s="345">
        <f t="shared" si="320"/>
        <v>4969</v>
      </c>
      <c r="AH416" s="341"/>
      <c r="AI416" s="345">
        <f t="shared" si="320"/>
        <v>4969</v>
      </c>
      <c r="AJ416" s="341">
        <f>5724-AI416</f>
        <v>755</v>
      </c>
      <c r="AK416" s="345">
        <f t="shared" si="320"/>
        <v>5724</v>
      </c>
      <c r="AL416" s="341"/>
      <c r="AM416" s="345">
        <f t="shared" si="321"/>
        <v>5724</v>
      </c>
      <c r="AN416" s="341"/>
      <c r="AO416" s="345">
        <f t="shared" si="322"/>
        <v>5724</v>
      </c>
      <c r="AP416" s="380">
        <f t="shared" si="347"/>
        <v>4724</v>
      </c>
      <c r="AQ416" s="345" t="e">
        <f t="shared" si="335"/>
        <v>#DIV/0!</v>
      </c>
      <c r="AR416" s="345">
        <f t="shared" si="323"/>
        <v>1.1011655011655013</v>
      </c>
      <c r="AS416" s="345">
        <f t="shared" si="336"/>
        <v>0</v>
      </c>
      <c r="AT416" s="345">
        <f t="shared" si="323"/>
        <v>0</v>
      </c>
      <c r="AU416" s="345" t="e">
        <f t="shared" si="337"/>
        <v>#DIV/0!</v>
      </c>
      <c r="AV416" s="345">
        <f t="shared" si="323"/>
        <v>0</v>
      </c>
      <c r="AW416" s="345" t="e">
        <f t="shared" si="338"/>
        <v>#DIV/0!</v>
      </c>
      <c r="AX416" s="345">
        <f t="shared" si="323"/>
        <v>6.5734265734265732E-2</v>
      </c>
      <c r="AY416" s="345" t="e">
        <f t="shared" si="339"/>
        <v>#DIV/0!</v>
      </c>
      <c r="AZ416" s="345">
        <f t="shared" si="324"/>
        <v>0</v>
      </c>
      <c r="BA416" s="345" t="e">
        <f t="shared" si="340"/>
        <v>#DIV/0!</v>
      </c>
      <c r="BB416" s="345">
        <f t="shared" si="325"/>
        <v>0</v>
      </c>
      <c r="BC416" s="345" t="e">
        <f t="shared" si="341"/>
        <v>#DIV/0!</v>
      </c>
      <c r="BD416" s="345">
        <f t="shared" si="326"/>
        <v>0</v>
      </c>
      <c r="BE416" s="345" t="e">
        <f t="shared" si="342"/>
        <v>#DIV/0!</v>
      </c>
      <c r="BF416" s="345">
        <f t="shared" si="327"/>
        <v>-8.6247086247086251E-3</v>
      </c>
      <c r="BG416" s="345" t="e">
        <f t="shared" si="343"/>
        <v>#DIV/0!</v>
      </c>
      <c r="BH416" s="345">
        <f t="shared" si="328"/>
        <v>0</v>
      </c>
      <c r="BI416" s="345" t="e">
        <f t="shared" si="344"/>
        <v>#DIV/0!</v>
      </c>
      <c r="BJ416" s="345">
        <f t="shared" si="329"/>
        <v>0.175990675990676</v>
      </c>
      <c r="BK416" s="345" t="e">
        <f t="shared" si="345"/>
        <v>#DIV/0!</v>
      </c>
      <c r="BL416" s="345">
        <f t="shared" si="330"/>
        <v>0</v>
      </c>
      <c r="BM416" s="345" t="e">
        <f t="shared" si="346"/>
        <v>#DIV/0!</v>
      </c>
      <c r="BN416" s="345">
        <f t="shared" si="331"/>
        <v>0</v>
      </c>
      <c r="BO416" s="467"/>
    </row>
    <row r="417" spans="1:67">
      <c r="A417" s="187">
        <v>2</v>
      </c>
      <c r="B417" s="373" t="s">
        <v>458</v>
      </c>
      <c r="C417" s="187" t="s">
        <v>453</v>
      </c>
      <c r="D417" s="343"/>
      <c r="E417" s="454">
        <v>14121</v>
      </c>
      <c r="F417" s="454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454">
        <v>15384</v>
      </c>
      <c r="R417" s="454">
        <v>14930</v>
      </c>
      <c r="S417" s="339">
        <f t="shared" si="332"/>
        <v>14930</v>
      </c>
      <c r="T417" s="454">
        <f>14930-14928</f>
        <v>2</v>
      </c>
      <c r="U417" s="339">
        <f t="shared" si="315"/>
        <v>14932</v>
      </c>
      <c r="V417" s="342"/>
      <c r="W417" s="345">
        <f t="shared" si="316"/>
        <v>14932</v>
      </c>
      <c r="X417" s="342"/>
      <c r="Y417" s="345">
        <f t="shared" si="317"/>
        <v>14932</v>
      </c>
      <c r="Z417" s="342">
        <f>14418-Y417</f>
        <v>-514</v>
      </c>
      <c r="AA417" s="345">
        <f t="shared" si="318"/>
        <v>14418</v>
      </c>
      <c r="AB417" s="342"/>
      <c r="AC417" s="345">
        <f t="shared" si="319"/>
        <v>14418</v>
      </c>
      <c r="AD417" s="342"/>
      <c r="AE417" s="345">
        <f t="shared" si="320"/>
        <v>14418</v>
      </c>
      <c r="AF417" s="342">
        <v>-80</v>
      </c>
      <c r="AG417" s="345">
        <f t="shared" si="320"/>
        <v>14338</v>
      </c>
      <c r="AH417" s="342"/>
      <c r="AI417" s="345">
        <f t="shared" si="320"/>
        <v>14338</v>
      </c>
      <c r="AJ417" s="342">
        <f>14982-AI417</f>
        <v>644</v>
      </c>
      <c r="AK417" s="345">
        <f t="shared" si="320"/>
        <v>14982</v>
      </c>
      <c r="AL417" s="342"/>
      <c r="AM417" s="345">
        <f t="shared" si="321"/>
        <v>14982</v>
      </c>
      <c r="AN417" s="342"/>
      <c r="AO417" s="345">
        <f t="shared" si="322"/>
        <v>14982</v>
      </c>
      <c r="AP417" s="344">
        <f t="shared" si="347"/>
        <v>14932</v>
      </c>
      <c r="AQ417" s="345" t="e">
        <f t="shared" si="335"/>
        <v>#DIV/0!</v>
      </c>
      <c r="AR417" s="345">
        <f t="shared" si="323"/>
        <v>0.9704888195527821</v>
      </c>
      <c r="AS417" s="345">
        <f t="shared" si="336"/>
        <v>1.4163302882232137E-2</v>
      </c>
      <c r="AT417" s="345">
        <f t="shared" si="323"/>
        <v>1.3000520020800833E-4</v>
      </c>
      <c r="AU417" s="345" t="e">
        <f t="shared" si="337"/>
        <v>#DIV/0!</v>
      </c>
      <c r="AV417" s="345">
        <f t="shared" si="323"/>
        <v>0</v>
      </c>
      <c r="AW417" s="345" t="e">
        <f t="shared" si="338"/>
        <v>#DIV/0!</v>
      </c>
      <c r="AX417" s="345">
        <f t="shared" si="323"/>
        <v>0</v>
      </c>
      <c r="AY417" s="345" t="e">
        <f t="shared" si="339"/>
        <v>#DIV/0!</v>
      </c>
      <c r="AZ417" s="345">
        <f t="shared" si="324"/>
        <v>-3.3411336453458139E-2</v>
      </c>
      <c r="BA417" s="345" t="e">
        <f t="shared" si="340"/>
        <v>#DIV/0!</v>
      </c>
      <c r="BB417" s="345">
        <f t="shared" si="325"/>
        <v>0</v>
      </c>
      <c r="BC417" s="345" t="e">
        <f t="shared" si="341"/>
        <v>#DIV/0!</v>
      </c>
      <c r="BD417" s="345">
        <f t="shared" si="326"/>
        <v>0</v>
      </c>
      <c r="BE417" s="345" t="e">
        <f t="shared" si="342"/>
        <v>#DIV/0!</v>
      </c>
      <c r="BF417" s="345">
        <f t="shared" si="327"/>
        <v>-5.2002080083203327E-3</v>
      </c>
      <c r="BG417" s="345" t="e">
        <f t="shared" si="343"/>
        <v>#DIV/0!</v>
      </c>
      <c r="BH417" s="345">
        <f t="shared" si="328"/>
        <v>0</v>
      </c>
      <c r="BI417" s="345" t="e">
        <f t="shared" si="344"/>
        <v>#DIV/0!</v>
      </c>
      <c r="BJ417" s="345">
        <f t="shared" si="329"/>
        <v>4.1861674466978679E-2</v>
      </c>
      <c r="BK417" s="345" t="e">
        <f t="shared" si="345"/>
        <v>#DIV/0!</v>
      </c>
      <c r="BL417" s="345">
        <f t="shared" si="330"/>
        <v>0</v>
      </c>
      <c r="BM417" s="345" t="e">
        <f t="shared" si="346"/>
        <v>#DIV/0!</v>
      </c>
      <c r="BN417" s="345">
        <f t="shared" si="331"/>
        <v>0</v>
      </c>
      <c r="BO417" s="467"/>
    </row>
    <row r="418" spans="1:67">
      <c r="A418" s="180"/>
      <c r="B418" s="369" t="s">
        <v>459</v>
      </c>
      <c r="C418" s="180" t="s">
        <v>453</v>
      </c>
      <c r="D418" s="508"/>
      <c r="E418" s="468">
        <v>250</v>
      </c>
      <c r="F418" s="468"/>
      <c r="G418" s="508"/>
      <c r="H418" s="508"/>
      <c r="I418" s="508"/>
      <c r="J418" s="508"/>
      <c r="K418" s="508"/>
      <c r="L418" s="508"/>
      <c r="M418" s="508"/>
      <c r="N418" s="508"/>
      <c r="O418" s="508"/>
      <c r="P418" s="508"/>
      <c r="Q418" s="468">
        <v>250</v>
      </c>
      <c r="R418" s="468">
        <v>250</v>
      </c>
      <c r="S418" s="339">
        <f t="shared" si="332"/>
        <v>250</v>
      </c>
      <c r="T418" s="468"/>
      <c r="U418" s="339">
        <f t="shared" si="315"/>
        <v>250</v>
      </c>
      <c r="V418" s="341"/>
      <c r="W418" s="345">
        <f t="shared" si="316"/>
        <v>250</v>
      </c>
      <c r="X418" s="341"/>
      <c r="Y418" s="345">
        <f t="shared" si="317"/>
        <v>250</v>
      </c>
      <c r="Z418" s="341"/>
      <c r="AA418" s="345">
        <f t="shared" si="318"/>
        <v>250</v>
      </c>
      <c r="AB418" s="341"/>
      <c r="AC418" s="345">
        <f t="shared" si="319"/>
        <v>250</v>
      </c>
      <c r="AD418" s="341"/>
      <c r="AE418" s="345">
        <f t="shared" si="320"/>
        <v>250</v>
      </c>
      <c r="AF418" s="341">
        <v>-1</v>
      </c>
      <c r="AG418" s="345">
        <f t="shared" si="320"/>
        <v>249</v>
      </c>
      <c r="AH418" s="341"/>
      <c r="AI418" s="345">
        <f t="shared" si="320"/>
        <v>249</v>
      </c>
      <c r="AJ418" s="341"/>
      <c r="AK418" s="345">
        <f t="shared" si="320"/>
        <v>249</v>
      </c>
      <c r="AL418" s="341"/>
      <c r="AM418" s="345">
        <f t="shared" si="321"/>
        <v>249</v>
      </c>
      <c r="AN418" s="341"/>
      <c r="AO418" s="345">
        <f t="shared" si="322"/>
        <v>249</v>
      </c>
      <c r="AP418" s="635">
        <f t="shared" si="347"/>
        <v>250</v>
      </c>
      <c r="AQ418" s="345" t="e">
        <f t="shared" si="335"/>
        <v>#DIV/0!</v>
      </c>
      <c r="AR418" s="345">
        <f t="shared" si="323"/>
        <v>1</v>
      </c>
      <c r="AS418" s="345">
        <f t="shared" si="336"/>
        <v>0</v>
      </c>
      <c r="AT418" s="345">
        <f t="shared" si="323"/>
        <v>0</v>
      </c>
      <c r="AU418" s="345" t="e">
        <f t="shared" si="337"/>
        <v>#DIV/0!</v>
      </c>
      <c r="AV418" s="345">
        <f t="shared" si="323"/>
        <v>0</v>
      </c>
      <c r="AW418" s="345" t="e">
        <f t="shared" si="338"/>
        <v>#DIV/0!</v>
      </c>
      <c r="AX418" s="345">
        <f t="shared" si="323"/>
        <v>0</v>
      </c>
      <c r="AY418" s="345" t="e">
        <f t="shared" si="339"/>
        <v>#DIV/0!</v>
      </c>
      <c r="AZ418" s="345">
        <f t="shared" si="324"/>
        <v>0</v>
      </c>
      <c r="BA418" s="345" t="e">
        <f t="shared" si="340"/>
        <v>#DIV/0!</v>
      </c>
      <c r="BB418" s="345">
        <f t="shared" si="325"/>
        <v>0</v>
      </c>
      <c r="BC418" s="345" t="e">
        <f t="shared" si="341"/>
        <v>#DIV/0!</v>
      </c>
      <c r="BD418" s="345">
        <f t="shared" si="326"/>
        <v>0</v>
      </c>
      <c r="BE418" s="345" t="e">
        <f t="shared" si="342"/>
        <v>#DIV/0!</v>
      </c>
      <c r="BF418" s="345">
        <f t="shared" si="327"/>
        <v>-4.0000000000000001E-3</v>
      </c>
      <c r="BG418" s="345" t="e">
        <f t="shared" si="343"/>
        <v>#DIV/0!</v>
      </c>
      <c r="BH418" s="345">
        <f t="shared" si="328"/>
        <v>0</v>
      </c>
      <c r="BI418" s="345" t="e">
        <f t="shared" si="344"/>
        <v>#DIV/0!</v>
      </c>
      <c r="BJ418" s="345">
        <f t="shared" si="329"/>
        <v>0</v>
      </c>
      <c r="BK418" s="345" t="e">
        <f t="shared" si="345"/>
        <v>#DIV/0!</v>
      </c>
      <c r="BL418" s="345">
        <f t="shared" si="330"/>
        <v>0</v>
      </c>
      <c r="BM418" s="345" t="e">
        <f t="shared" si="346"/>
        <v>#DIV/0!</v>
      </c>
      <c r="BN418" s="345">
        <f t="shared" si="331"/>
        <v>0</v>
      </c>
      <c r="BO418" s="467"/>
    </row>
    <row r="419" spans="1:67">
      <c r="A419" s="180"/>
      <c r="B419" s="370" t="s">
        <v>460</v>
      </c>
      <c r="C419" s="180"/>
      <c r="D419" s="508"/>
      <c r="E419" s="468">
        <v>0</v>
      </c>
      <c r="F419" s="468"/>
      <c r="G419" s="508"/>
      <c r="H419" s="508"/>
      <c r="I419" s="508"/>
      <c r="J419" s="508"/>
      <c r="K419" s="508"/>
      <c r="L419" s="508"/>
      <c r="M419" s="508"/>
      <c r="N419" s="508"/>
      <c r="O419" s="508"/>
      <c r="P419" s="508"/>
      <c r="Q419" s="341"/>
      <c r="R419" s="468"/>
      <c r="S419" s="339" t="str">
        <f t="shared" si="332"/>
        <v xml:space="preserve"> </v>
      </c>
      <c r="T419" s="468"/>
      <c r="U419" s="339" t="str">
        <f t="shared" si="315"/>
        <v xml:space="preserve"> </v>
      </c>
      <c r="V419" s="341"/>
      <c r="W419" s="345" t="str">
        <f t="shared" si="316"/>
        <v xml:space="preserve"> </v>
      </c>
      <c r="X419" s="341"/>
      <c r="Y419" s="345" t="str">
        <f t="shared" si="317"/>
        <v xml:space="preserve"> </v>
      </c>
      <c r="Z419" s="341"/>
      <c r="AA419" s="345" t="str">
        <f t="shared" si="318"/>
        <v xml:space="preserve"> </v>
      </c>
      <c r="AB419" s="341"/>
      <c r="AC419" s="345" t="str">
        <f t="shared" si="319"/>
        <v xml:space="preserve"> </v>
      </c>
      <c r="AD419" s="341"/>
      <c r="AE419" s="345" t="str">
        <f t="shared" si="320"/>
        <v xml:space="preserve"> </v>
      </c>
      <c r="AF419" s="341"/>
      <c r="AG419" s="345" t="str">
        <f t="shared" si="320"/>
        <v xml:space="preserve"> </v>
      </c>
      <c r="AH419" s="341"/>
      <c r="AI419" s="345" t="str">
        <f t="shared" si="320"/>
        <v xml:space="preserve"> </v>
      </c>
      <c r="AJ419" s="341"/>
      <c r="AK419" s="345" t="str">
        <f t="shared" ref="AK419" si="348">IF(LEN($C419)=0," ",AI419+AJ419)</f>
        <v xml:space="preserve"> </v>
      </c>
      <c r="AL419" s="341"/>
      <c r="AM419" s="345" t="str">
        <f t="shared" si="321"/>
        <v xml:space="preserve"> </v>
      </c>
      <c r="AN419" s="341"/>
      <c r="AO419" s="345" t="str">
        <f t="shared" si="322"/>
        <v xml:space="preserve"> </v>
      </c>
      <c r="AP419" s="467"/>
      <c r="AQ419" s="345" t="str">
        <f t="shared" si="335"/>
        <v xml:space="preserve"> </v>
      </c>
      <c r="AR419" s="345" t="str">
        <f t="shared" si="323"/>
        <v xml:space="preserve"> </v>
      </c>
      <c r="AS419" s="345" t="str">
        <f t="shared" si="336"/>
        <v xml:space="preserve"> </v>
      </c>
      <c r="AT419" s="345" t="str">
        <f t="shared" si="323"/>
        <v xml:space="preserve"> </v>
      </c>
      <c r="AU419" s="345" t="str">
        <f t="shared" si="337"/>
        <v xml:space="preserve"> </v>
      </c>
      <c r="AV419" s="345" t="str">
        <f t="shared" si="323"/>
        <v xml:space="preserve"> </v>
      </c>
      <c r="AW419" s="345" t="str">
        <f t="shared" si="338"/>
        <v xml:space="preserve"> </v>
      </c>
      <c r="AX419" s="345" t="str">
        <f t="shared" ref="AX419" si="349">IF(LEN($C419)=0," ",X419/$Q419)</f>
        <v xml:space="preserve"> </v>
      </c>
      <c r="AY419" s="345" t="str">
        <f t="shared" si="339"/>
        <v xml:space="preserve"> </v>
      </c>
      <c r="AZ419" s="345" t="str">
        <f t="shared" si="324"/>
        <v xml:space="preserve"> </v>
      </c>
      <c r="BA419" s="345" t="str">
        <f t="shared" si="340"/>
        <v xml:space="preserve"> </v>
      </c>
      <c r="BB419" s="345" t="str">
        <f t="shared" si="325"/>
        <v xml:space="preserve"> </v>
      </c>
      <c r="BC419" s="345" t="str">
        <f t="shared" si="341"/>
        <v xml:space="preserve"> </v>
      </c>
      <c r="BD419" s="345" t="str">
        <f t="shared" si="326"/>
        <v xml:space="preserve"> </v>
      </c>
      <c r="BE419" s="345" t="str">
        <f t="shared" si="342"/>
        <v xml:space="preserve"> </v>
      </c>
      <c r="BF419" s="345" t="str">
        <f t="shared" si="327"/>
        <v xml:space="preserve"> </v>
      </c>
      <c r="BG419" s="345" t="str">
        <f t="shared" si="343"/>
        <v xml:space="preserve"> </v>
      </c>
      <c r="BH419" s="345" t="str">
        <f t="shared" si="328"/>
        <v xml:space="preserve"> </v>
      </c>
      <c r="BI419" s="345" t="str">
        <f t="shared" si="344"/>
        <v xml:space="preserve"> </v>
      </c>
      <c r="BJ419" s="345" t="str">
        <f t="shared" si="329"/>
        <v xml:space="preserve"> </v>
      </c>
      <c r="BK419" s="345" t="str">
        <f t="shared" si="345"/>
        <v xml:space="preserve"> </v>
      </c>
      <c r="BL419" s="345" t="str">
        <f t="shared" si="330"/>
        <v xml:space="preserve"> </v>
      </c>
      <c r="BM419" s="345" t="str">
        <f t="shared" si="346"/>
        <v xml:space="preserve"> </v>
      </c>
      <c r="BN419" s="345" t="str">
        <f t="shared" si="331"/>
        <v xml:space="preserve"> </v>
      </c>
      <c r="BO419" s="467"/>
    </row>
    <row r="420" spans="1:67">
      <c r="A420" s="180"/>
      <c r="B420" s="374" t="s">
        <v>461</v>
      </c>
      <c r="C420" s="180" t="s">
        <v>453</v>
      </c>
      <c r="D420" s="508"/>
      <c r="E420" s="468">
        <v>7500</v>
      </c>
      <c r="F420" s="468"/>
      <c r="G420" s="508"/>
      <c r="H420" s="508"/>
      <c r="I420" s="508"/>
      <c r="J420" s="508"/>
      <c r="K420" s="508"/>
      <c r="L420" s="508"/>
      <c r="M420" s="508"/>
      <c r="N420" s="508"/>
      <c r="O420" s="508"/>
      <c r="P420" s="508"/>
      <c r="Q420" s="468">
        <v>8177</v>
      </c>
      <c r="R420" s="468">
        <v>8031</v>
      </c>
      <c r="S420" s="339">
        <f t="shared" ref="S420:S483" si="350">IF(LEN(C420)=0," ",R420)</f>
        <v>8031</v>
      </c>
      <c r="T420" s="468">
        <f>8029-8031</f>
        <v>-2</v>
      </c>
      <c r="U420" s="339">
        <f t="shared" ref="U420:U483" si="351">IF(LEN(C420)=0," ",S420+T420)</f>
        <v>8029</v>
      </c>
      <c r="V420" s="341">
        <v>-10</v>
      </c>
      <c r="W420" s="345">
        <f t="shared" ref="W420:W483" si="352">IF(LEN($C420)=0," ",U420+V420)</f>
        <v>8019</v>
      </c>
      <c r="X420" s="341">
        <f>7720-W420</f>
        <v>-299</v>
      </c>
      <c r="Y420" s="345">
        <f t="shared" ref="Y420:Y483" si="353">IF(LEN($C420)=0," ",W420+X420)</f>
        <v>7720</v>
      </c>
      <c r="Z420" s="341"/>
      <c r="AA420" s="345">
        <f t="shared" ref="AA420:AA483" si="354">IF(LEN($C420)=0," ",Y420+Z420)</f>
        <v>7720</v>
      </c>
      <c r="AB420" s="341"/>
      <c r="AC420" s="345">
        <f t="shared" ref="AC420:AC483" si="355">IF(LEN($C420)=0," ",AA420+AB420)</f>
        <v>7720</v>
      </c>
      <c r="AD420" s="341"/>
      <c r="AE420" s="345">
        <f t="shared" ref="AE420:AK483" si="356">IF(LEN($C420)=0," ",AC420+AD420)</f>
        <v>7720</v>
      </c>
      <c r="AF420" s="341">
        <v>-3</v>
      </c>
      <c r="AG420" s="345">
        <f t="shared" si="356"/>
        <v>7717</v>
      </c>
      <c r="AH420" s="341"/>
      <c r="AI420" s="345">
        <f t="shared" si="356"/>
        <v>7717</v>
      </c>
      <c r="AJ420" s="341">
        <f>8038-AI420</f>
        <v>321</v>
      </c>
      <c r="AK420" s="345">
        <f t="shared" si="356"/>
        <v>8038</v>
      </c>
      <c r="AL420" s="341"/>
      <c r="AM420" s="345">
        <f t="shared" ref="AM420:AM483" si="357">IF(LEN($C420)=0," ",AK420+AL420)</f>
        <v>8038</v>
      </c>
      <c r="AN420" s="341"/>
      <c r="AO420" s="345">
        <f t="shared" ref="AO420:AO483" si="358">IF(LEN($C420)=0," ",AM420+AN420)</f>
        <v>8038</v>
      </c>
      <c r="AP420" s="468">
        <f>+W420</f>
        <v>8019</v>
      </c>
      <c r="AQ420" s="345" t="e">
        <f t="shared" si="335"/>
        <v>#DIV/0!</v>
      </c>
      <c r="AR420" s="345">
        <f t="shared" ref="AR420:AX483" si="359">IF(LEN($C420)=0," ",R420/$Q420)</f>
        <v>0.98214504096857036</v>
      </c>
      <c r="AS420" s="345">
        <f t="shared" si="336"/>
        <v>-2.6666666666666668E-2</v>
      </c>
      <c r="AT420" s="345">
        <f t="shared" si="359"/>
        <v>-2.4458847988259754E-4</v>
      </c>
      <c r="AU420" s="345" t="e">
        <f t="shared" si="337"/>
        <v>#DIV/0!</v>
      </c>
      <c r="AV420" s="345">
        <f t="shared" si="359"/>
        <v>-1.2229423994129876E-3</v>
      </c>
      <c r="AW420" s="345" t="e">
        <f t="shared" si="338"/>
        <v>#DIV/0!</v>
      </c>
      <c r="AX420" s="345">
        <f t="shared" si="359"/>
        <v>-3.6565977742448331E-2</v>
      </c>
      <c r="AY420" s="345" t="e">
        <f t="shared" si="339"/>
        <v>#DIV/0!</v>
      </c>
      <c r="AZ420" s="345">
        <f t="shared" ref="AZ420:AZ483" si="360">IF(LEN($C420)=0," ",Z420/$Q420)</f>
        <v>0</v>
      </c>
      <c r="BA420" s="345" t="e">
        <f t="shared" si="340"/>
        <v>#DIV/0!</v>
      </c>
      <c r="BB420" s="345">
        <f t="shared" ref="BB420:BB483" si="361">IF(LEN($C420)=0," ",AB420/$Q420)</f>
        <v>0</v>
      </c>
      <c r="BC420" s="345" t="e">
        <f t="shared" si="341"/>
        <v>#DIV/0!</v>
      </c>
      <c r="BD420" s="345">
        <f t="shared" ref="BD420:BD483" si="362">IF(LEN($C420)=0," ",AD420/$Q420)</f>
        <v>0</v>
      </c>
      <c r="BE420" s="345" t="e">
        <f t="shared" si="342"/>
        <v>#DIV/0!</v>
      </c>
      <c r="BF420" s="345">
        <f t="shared" ref="BF420:BF483" si="363">IF(LEN($C420)=0," ",AF420/$Q420)</f>
        <v>-3.6688271982389631E-4</v>
      </c>
      <c r="BG420" s="345" t="e">
        <f t="shared" si="343"/>
        <v>#DIV/0!</v>
      </c>
      <c r="BH420" s="345">
        <f t="shared" ref="BH420:BH483" si="364">IF(LEN($C420)=0," ",AH420/$Q420)</f>
        <v>0</v>
      </c>
      <c r="BI420" s="345" t="e">
        <f t="shared" si="344"/>
        <v>#DIV/0!</v>
      </c>
      <c r="BJ420" s="345">
        <f t="shared" ref="BJ420:BJ483" si="365">IF(LEN($C420)=0," ",AJ420/$Q420)</f>
        <v>3.92564510211569E-2</v>
      </c>
      <c r="BK420" s="345" t="e">
        <f t="shared" si="345"/>
        <v>#DIV/0!</v>
      </c>
      <c r="BL420" s="345">
        <f t="shared" ref="BL420:BL483" si="366">IF(LEN($C420)=0," ",AL420/$Q420)</f>
        <v>0</v>
      </c>
      <c r="BM420" s="345" t="e">
        <f t="shared" si="346"/>
        <v>#DIV/0!</v>
      </c>
      <c r="BN420" s="345">
        <f t="shared" ref="BN420:BN483" si="367">IF(LEN($C420)=0," ",AN420/$Q420)</f>
        <v>0</v>
      </c>
      <c r="BO420" s="467"/>
    </row>
    <row r="421" spans="1:67">
      <c r="A421" s="190"/>
      <c r="B421" s="370" t="s">
        <v>462</v>
      </c>
      <c r="C421" s="190" t="s">
        <v>453</v>
      </c>
      <c r="D421" s="508"/>
      <c r="E421" s="468">
        <v>1874</v>
      </c>
      <c r="F421" s="468"/>
      <c r="G421" s="508"/>
      <c r="H421" s="508"/>
      <c r="I421" s="508"/>
      <c r="J421" s="508"/>
      <c r="K421" s="508"/>
      <c r="L421" s="508"/>
      <c r="M421" s="508"/>
      <c r="N421" s="508"/>
      <c r="O421" s="508"/>
      <c r="P421" s="508"/>
      <c r="Q421" s="468">
        <v>1553</v>
      </c>
      <c r="R421" s="468">
        <v>1148</v>
      </c>
      <c r="S421" s="339">
        <f t="shared" si="350"/>
        <v>1148</v>
      </c>
      <c r="T421" s="468"/>
      <c r="U421" s="339">
        <f t="shared" si="351"/>
        <v>1148</v>
      </c>
      <c r="V421" s="341">
        <v>-1</v>
      </c>
      <c r="W421" s="345">
        <f t="shared" si="352"/>
        <v>1147</v>
      </c>
      <c r="X421" s="341">
        <f>1153-W421</f>
        <v>6</v>
      </c>
      <c r="Y421" s="345">
        <f t="shared" si="353"/>
        <v>1153</v>
      </c>
      <c r="Z421" s="341"/>
      <c r="AA421" s="345">
        <f t="shared" si="354"/>
        <v>1153</v>
      </c>
      <c r="AB421" s="341"/>
      <c r="AC421" s="345">
        <f t="shared" si="355"/>
        <v>1153</v>
      </c>
      <c r="AD421" s="341"/>
      <c r="AE421" s="345">
        <f t="shared" si="356"/>
        <v>1153</v>
      </c>
      <c r="AF421" s="341"/>
      <c r="AG421" s="345">
        <f t="shared" si="356"/>
        <v>1153</v>
      </c>
      <c r="AH421" s="341"/>
      <c r="AI421" s="345">
        <f t="shared" si="356"/>
        <v>1153</v>
      </c>
      <c r="AJ421" s="341">
        <f>1149-AI421</f>
        <v>-4</v>
      </c>
      <c r="AK421" s="345">
        <f t="shared" si="356"/>
        <v>1149</v>
      </c>
      <c r="AL421" s="341"/>
      <c r="AM421" s="345">
        <f t="shared" si="357"/>
        <v>1149</v>
      </c>
      <c r="AN421" s="341"/>
      <c r="AO421" s="345">
        <f t="shared" si="358"/>
        <v>1149</v>
      </c>
      <c r="AP421" s="468">
        <f>+W421</f>
        <v>1147</v>
      </c>
      <c r="AQ421" s="345" t="e">
        <f t="shared" si="335"/>
        <v>#DIV/0!</v>
      </c>
      <c r="AR421" s="345">
        <f t="shared" si="359"/>
        <v>0.73921442369607215</v>
      </c>
      <c r="AS421" s="345">
        <f t="shared" si="336"/>
        <v>0</v>
      </c>
      <c r="AT421" s="345">
        <f t="shared" si="359"/>
        <v>0</v>
      </c>
      <c r="AU421" s="345" t="e">
        <f t="shared" si="337"/>
        <v>#DIV/0!</v>
      </c>
      <c r="AV421" s="345">
        <f t="shared" si="359"/>
        <v>-6.43915003219575E-4</v>
      </c>
      <c r="AW421" s="345" t="e">
        <f t="shared" si="338"/>
        <v>#DIV/0!</v>
      </c>
      <c r="AX421" s="345">
        <f t="shared" si="359"/>
        <v>3.8634900193174502E-3</v>
      </c>
      <c r="AY421" s="345" t="e">
        <f t="shared" si="339"/>
        <v>#DIV/0!</v>
      </c>
      <c r="AZ421" s="345">
        <f t="shared" si="360"/>
        <v>0</v>
      </c>
      <c r="BA421" s="345" t="e">
        <f t="shared" si="340"/>
        <v>#DIV/0!</v>
      </c>
      <c r="BB421" s="345">
        <f t="shared" si="361"/>
        <v>0</v>
      </c>
      <c r="BC421" s="345" t="e">
        <f t="shared" si="341"/>
        <v>#DIV/0!</v>
      </c>
      <c r="BD421" s="345">
        <f t="shared" si="362"/>
        <v>0</v>
      </c>
      <c r="BE421" s="345" t="e">
        <f t="shared" si="342"/>
        <v>#DIV/0!</v>
      </c>
      <c r="BF421" s="345">
        <f t="shared" si="363"/>
        <v>0</v>
      </c>
      <c r="BG421" s="345" t="e">
        <f t="shared" si="343"/>
        <v>#DIV/0!</v>
      </c>
      <c r="BH421" s="345">
        <f t="shared" si="364"/>
        <v>0</v>
      </c>
      <c r="BI421" s="345" t="e">
        <f t="shared" si="344"/>
        <v>#DIV/0!</v>
      </c>
      <c r="BJ421" s="345">
        <f t="shared" si="365"/>
        <v>-2.5756600128783E-3</v>
      </c>
      <c r="BK421" s="345" t="e">
        <f t="shared" si="345"/>
        <v>#DIV/0!</v>
      </c>
      <c r="BL421" s="345">
        <f t="shared" si="366"/>
        <v>0</v>
      </c>
      <c r="BM421" s="345" t="e">
        <f t="shared" si="346"/>
        <v>#DIV/0!</v>
      </c>
      <c r="BN421" s="345">
        <f t="shared" si="367"/>
        <v>0</v>
      </c>
      <c r="BO421" s="467"/>
    </row>
    <row r="422" spans="1:67">
      <c r="A422" s="180"/>
      <c r="B422" s="374" t="s">
        <v>463</v>
      </c>
      <c r="C422" s="180" t="s">
        <v>453</v>
      </c>
      <c r="D422" s="508"/>
      <c r="E422" s="468">
        <v>5146</v>
      </c>
      <c r="F422" s="468"/>
      <c r="G422" s="508"/>
      <c r="H422" s="508"/>
      <c r="I422" s="508"/>
      <c r="J422" s="508"/>
      <c r="K422" s="508"/>
      <c r="L422" s="508"/>
      <c r="M422" s="508"/>
      <c r="N422" s="508"/>
      <c r="O422" s="508"/>
      <c r="P422" s="508"/>
      <c r="Q422" s="468">
        <v>5625</v>
      </c>
      <c r="R422" s="468">
        <v>5356</v>
      </c>
      <c r="S422" s="339">
        <f t="shared" si="350"/>
        <v>5356</v>
      </c>
      <c r="T422" s="468"/>
      <c r="U422" s="339">
        <f t="shared" si="351"/>
        <v>5356</v>
      </c>
      <c r="V422" s="341">
        <f>5531-5556</f>
        <v>-25</v>
      </c>
      <c r="W422" s="345">
        <f t="shared" si="352"/>
        <v>5331</v>
      </c>
      <c r="X422" s="341">
        <f>5238-W422</f>
        <v>-93</v>
      </c>
      <c r="Y422" s="345">
        <f t="shared" si="353"/>
        <v>5238</v>
      </c>
      <c r="Z422" s="341"/>
      <c r="AA422" s="345">
        <f t="shared" si="354"/>
        <v>5238</v>
      </c>
      <c r="AB422" s="341"/>
      <c r="AC422" s="345">
        <f t="shared" si="355"/>
        <v>5238</v>
      </c>
      <c r="AD422" s="341"/>
      <c r="AE422" s="345">
        <f t="shared" si="356"/>
        <v>5238</v>
      </c>
      <c r="AF422" s="341">
        <v>-22</v>
      </c>
      <c r="AG422" s="345">
        <f t="shared" si="356"/>
        <v>5216</v>
      </c>
      <c r="AH422" s="341"/>
      <c r="AI422" s="345">
        <f t="shared" si="356"/>
        <v>5216</v>
      </c>
      <c r="AJ422" s="341">
        <f>5401-AI422</f>
        <v>185</v>
      </c>
      <c r="AK422" s="345">
        <f t="shared" si="356"/>
        <v>5401</v>
      </c>
      <c r="AL422" s="341"/>
      <c r="AM422" s="345">
        <f t="shared" si="357"/>
        <v>5401</v>
      </c>
      <c r="AN422" s="341"/>
      <c r="AO422" s="345">
        <f t="shared" si="358"/>
        <v>5401</v>
      </c>
      <c r="AP422" s="468">
        <f>+W422</f>
        <v>5331</v>
      </c>
      <c r="AQ422" s="345" t="e">
        <f t="shared" si="335"/>
        <v>#DIV/0!</v>
      </c>
      <c r="AR422" s="345">
        <f t="shared" si="359"/>
        <v>0.95217777777777779</v>
      </c>
      <c r="AS422" s="345">
        <f t="shared" si="336"/>
        <v>0</v>
      </c>
      <c r="AT422" s="345">
        <f t="shared" si="359"/>
        <v>0</v>
      </c>
      <c r="AU422" s="345" t="e">
        <f t="shared" si="337"/>
        <v>#DIV/0!</v>
      </c>
      <c r="AV422" s="345">
        <f t="shared" si="359"/>
        <v>-4.4444444444444444E-3</v>
      </c>
      <c r="AW422" s="345" t="e">
        <f t="shared" si="338"/>
        <v>#DIV/0!</v>
      </c>
      <c r="AX422" s="345">
        <f t="shared" si="359"/>
        <v>-1.6533333333333334E-2</v>
      </c>
      <c r="AY422" s="345" t="e">
        <f t="shared" si="339"/>
        <v>#DIV/0!</v>
      </c>
      <c r="AZ422" s="345">
        <f t="shared" si="360"/>
        <v>0</v>
      </c>
      <c r="BA422" s="345" t="e">
        <f t="shared" si="340"/>
        <v>#DIV/0!</v>
      </c>
      <c r="BB422" s="345">
        <f t="shared" si="361"/>
        <v>0</v>
      </c>
      <c r="BC422" s="345" t="e">
        <f t="shared" si="341"/>
        <v>#DIV/0!</v>
      </c>
      <c r="BD422" s="345">
        <f t="shared" si="362"/>
        <v>0</v>
      </c>
      <c r="BE422" s="345" t="e">
        <f t="shared" si="342"/>
        <v>#DIV/0!</v>
      </c>
      <c r="BF422" s="345">
        <f t="shared" si="363"/>
        <v>-3.9111111111111109E-3</v>
      </c>
      <c r="BG422" s="345" t="e">
        <f t="shared" si="343"/>
        <v>#DIV/0!</v>
      </c>
      <c r="BH422" s="345">
        <f t="shared" si="364"/>
        <v>0</v>
      </c>
      <c r="BI422" s="345" t="e">
        <f t="shared" si="344"/>
        <v>#DIV/0!</v>
      </c>
      <c r="BJ422" s="345">
        <f t="shared" si="365"/>
        <v>3.2888888888888891E-2</v>
      </c>
      <c r="BK422" s="345" t="e">
        <f t="shared" si="345"/>
        <v>#DIV/0!</v>
      </c>
      <c r="BL422" s="345">
        <f t="shared" si="366"/>
        <v>0</v>
      </c>
      <c r="BM422" s="345" t="e">
        <f t="shared" si="346"/>
        <v>#DIV/0!</v>
      </c>
      <c r="BN422" s="345">
        <f t="shared" si="367"/>
        <v>0</v>
      </c>
      <c r="BO422" s="467"/>
    </row>
    <row r="423" spans="1:67">
      <c r="A423" s="190"/>
      <c r="B423" s="370" t="s">
        <v>464</v>
      </c>
      <c r="C423" s="190" t="s">
        <v>453</v>
      </c>
      <c r="D423" s="508"/>
      <c r="E423" s="468">
        <v>1229</v>
      </c>
      <c r="F423" s="468"/>
      <c r="G423" s="508"/>
      <c r="H423" s="508"/>
      <c r="I423" s="508"/>
      <c r="J423" s="508"/>
      <c r="K423" s="508"/>
      <c r="L423" s="508"/>
      <c r="M423" s="508"/>
      <c r="N423" s="508"/>
      <c r="O423" s="508"/>
      <c r="P423" s="508"/>
      <c r="Q423" s="468">
        <v>1075</v>
      </c>
      <c r="R423" s="468">
        <v>1000</v>
      </c>
      <c r="S423" s="339">
        <f t="shared" si="350"/>
        <v>1000</v>
      </c>
      <c r="T423" s="468"/>
      <c r="U423" s="339">
        <f t="shared" si="351"/>
        <v>1000</v>
      </c>
      <c r="V423" s="341">
        <f>992-1000</f>
        <v>-8</v>
      </c>
      <c r="W423" s="345">
        <f t="shared" si="352"/>
        <v>992</v>
      </c>
      <c r="X423" s="341">
        <f>1005-W423</f>
        <v>13</v>
      </c>
      <c r="Y423" s="345">
        <f t="shared" si="353"/>
        <v>1005</v>
      </c>
      <c r="Z423" s="341"/>
      <c r="AA423" s="345">
        <f t="shared" si="354"/>
        <v>1005</v>
      </c>
      <c r="AB423" s="341"/>
      <c r="AC423" s="345">
        <f t="shared" si="355"/>
        <v>1005</v>
      </c>
      <c r="AD423" s="341"/>
      <c r="AE423" s="345">
        <f t="shared" si="356"/>
        <v>1005</v>
      </c>
      <c r="AF423" s="341"/>
      <c r="AG423" s="345">
        <f t="shared" si="356"/>
        <v>1005</v>
      </c>
      <c r="AH423" s="341"/>
      <c r="AI423" s="345">
        <f t="shared" si="356"/>
        <v>1005</v>
      </c>
      <c r="AJ423" s="341">
        <f>1006-AI423</f>
        <v>1</v>
      </c>
      <c r="AK423" s="345">
        <f t="shared" si="356"/>
        <v>1006</v>
      </c>
      <c r="AL423" s="341"/>
      <c r="AM423" s="345">
        <f t="shared" si="357"/>
        <v>1006</v>
      </c>
      <c r="AN423" s="341"/>
      <c r="AO423" s="345">
        <f t="shared" si="358"/>
        <v>1006</v>
      </c>
      <c r="AP423" s="468">
        <f>+W423</f>
        <v>992</v>
      </c>
      <c r="AQ423" s="345" t="e">
        <f t="shared" si="335"/>
        <v>#DIV/0!</v>
      </c>
      <c r="AR423" s="345">
        <f t="shared" si="359"/>
        <v>0.93023255813953487</v>
      </c>
      <c r="AS423" s="345">
        <f t="shared" si="336"/>
        <v>0</v>
      </c>
      <c r="AT423" s="345">
        <f t="shared" si="359"/>
        <v>0</v>
      </c>
      <c r="AU423" s="345" t="e">
        <f t="shared" si="337"/>
        <v>#DIV/0!</v>
      </c>
      <c r="AV423" s="345">
        <f t="shared" si="359"/>
        <v>-7.4418604651162795E-3</v>
      </c>
      <c r="AW423" s="345" t="e">
        <f t="shared" si="338"/>
        <v>#DIV/0!</v>
      </c>
      <c r="AX423" s="345">
        <f t="shared" si="359"/>
        <v>1.2093023255813953E-2</v>
      </c>
      <c r="AY423" s="345" t="e">
        <f t="shared" si="339"/>
        <v>#DIV/0!</v>
      </c>
      <c r="AZ423" s="345">
        <f t="shared" si="360"/>
        <v>0</v>
      </c>
      <c r="BA423" s="345" t="e">
        <f t="shared" si="340"/>
        <v>#DIV/0!</v>
      </c>
      <c r="BB423" s="345">
        <f t="shared" si="361"/>
        <v>0</v>
      </c>
      <c r="BC423" s="345" t="e">
        <f t="shared" si="341"/>
        <v>#DIV/0!</v>
      </c>
      <c r="BD423" s="345">
        <f t="shared" si="362"/>
        <v>0</v>
      </c>
      <c r="BE423" s="345" t="e">
        <f t="shared" si="342"/>
        <v>#DIV/0!</v>
      </c>
      <c r="BF423" s="345">
        <f t="shared" si="363"/>
        <v>0</v>
      </c>
      <c r="BG423" s="345" t="e">
        <f t="shared" si="343"/>
        <v>#DIV/0!</v>
      </c>
      <c r="BH423" s="345">
        <f t="shared" si="364"/>
        <v>0</v>
      </c>
      <c r="BI423" s="345" t="e">
        <f t="shared" si="344"/>
        <v>#DIV/0!</v>
      </c>
      <c r="BJ423" s="345">
        <f t="shared" si="365"/>
        <v>9.3023255813953494E-4</v>
      </c>
      <c r="BK423" s="345" t="e">
        <f t="shared" si="345"/>
        <v>#DIV/0!</v>
      </c>
      <c r="BL423" s="345">
        <f t="shared" si="366"/>
        <v>0</v>
      </c>
      <c r="BM423" s="345" t="e">
        <f t="shared" si="346"/>
        <v>#DIV/0!</v>
      </c>
      <c r="BN423" s="345">
        <f t="shared" si="367"/>
        <v>0</v>
      </c>
      <c r="BO423" s="467"/>
    </row>
    <row r="424" spans="1:67">
      <c r="A424" s="180"/>
      <c r="B424" s="374" t="s">
        <v>465</v>
      </c>
      <c r="C424" s="180" t="s">
        <v>453</v>
      </c>
      <c r="D424" s="508"/>
      <c r="E424" s="468">
        <v>1225</v>
      </c>
      <c r="F424" s="468"/>
      <c r="G424" s="508"/>
      <c r="H424" s="508"/>
      <c r="I424" s="508"/>
      <c r="J424" s="508"/>
      <c r="K424" s="508"/>
      <c r="L424" s="508"/>
      <c r="M424" s="508"/>
      <c r="N424" s="508"/>
      <c r="O424" s="508"/>
      <c r="P424" s="508"/>
      <c r="Q424" s="468">
        <v>1582</v>
      </c>
      <c r="R424" s="468">
        <v>1543</v>
      </c>
      <c r="S424" s="339">
        <f t="shared" si="350"/>
        <v>1543</v>
      </c>
      <c r="T424" s="468"/>
      <c r="U424" s="339">
        <f t="shared" si="351"/>
        <v>1543</v>
      </c>
      <c r="V424" s="341"/>
      <c r="W424" s="345">
        <f t="shared" si="352"/>
        <v>1543</v>
      </c>
      <c r="X424" s="341">
        <f>1460-W424</f>
        <v>-83</v>
      </c>
      <c r="Y424" s="345">
        <f t="shared" si="353"/>
        <v>1460</v>
      </c>
      <c r="Z424" s="341"/>
      <c r="AA424" s="345">
        <f t="shared" si="354"/>
        <v>1460</v>
      </c>
      <c r="AB424" s="341"/>
      <c r="AC424" s="345">
        <f t="shared" si="355"/>
        <v>1460</v>
      </c>
      <c r="AD424" s="341"/>
      <c r="AE424" s="345">
        <f t="shared" si="356"/>
        <v>1460</v>
      </c>
      <c r="AF424" s="341">
        <v>-55</v>
      </c>
      <c r="AG424" s="345">
        <f t="shared" si="356"/>
        <v>1405</v>
      </c>
      <c r="AH424" s="341"/>
      <c r="AI424" s="345">
        <f t="shared" si="356"/>
        <v>1405</v>
      </c>
      <c r="AJ424" s="341">
        <f>1543-AI424</f>
        <v>138</v>
      </c>
      <c r="AK424" s="345">
        <f t="shared" si="356"/>
        <v>1543</v>
      </c>
      <c r="AL424" s="341"/>
      <c r="AM424" s="345">
        <f t="shared" si="357"/>
        <v>1543</v>
      </c>
      <c r="AN424" s="341"/>
      <c r="AO424" s="345">
        <f t="shared" si="358"/>
        <v>1543</v>
      </c>
      <c r="AP424" s="468">
        <f>+W424</f>
        <v>1543</v>
      </c>
      <c r="AQ424" s="345" t="e">
        <f t="shared" si="335"/>
        <v>#DIV/0!</v>
      </c>
      <c r="AR424" s="345">
        <f t="shared" si="359"/>
        <v>0.97534766118836913</v>
      </c>
      <c r="AS424" s="345">
        <f t="shared" si="336"/>
        <v>0</v>
      </c>
      <c r="AT424" s="345">
        <f t="shared" si="359"/>
        <v>0</v>
      </c>
      <c r="AU424" s="345" t="e">
        <f t="shared" si="337"/>
        <v>#DIV/0!</v>
      </c>
      <c r="AV424" s="345">
        <f t="shared" si="359"/>
        <v>0</v>
      </c>
      <c r="AW424" s="345" t="e">
        <f t="shared" si="338"/>
        <v>#DIV/0!</v>
      </c>
      <c r="AX424" s="345">
        <f t="shared" si="359"/>
        <v>-5.2465233881163087E-2</v>
      </c>
      <c r="AY424" s="345" t="e">
        <f t="shared" si="339"/>
        <v>#DIV/0!</v>
      </c>
      <c r="AZ424" s="345">
        <f t="shared" si="360"/>
        <v>0</v>
      </c>
      <c r="BA424" s="345" t="e">
        <f t="shared" si="340"/>
        <v>#DIV/0!</v>
      </c>
      <c r="BB424" s="345">
        <f t="shared" si="361"/>
        <v>0</v>
      </c>
      <c r="BC424" s="345" t="e">
        <f t="shared" si="341"/>
        <v>#DIV/0!</v>
      </c>
      <c r="BD424" s="345">
        <f t="shared" si="362"/>
        <v>0</v>
      </c>
      <c r="BE424" s="345" t="e">
        <f t="shared" si="342"/>
        <v>#DIV/0!</v>
      </c>
      <c r="BF424" s="345">
        <f t="shared" si="363"/>
        <v>-3.47661188369153E-2</v>
      </c>
      <c r="BG424" s="345" t="e">
        <f t="shared" si="343"/>
        <v>#DIV/0!</v>
      </c>
      <c r="BH424" s="345">
        <f t="shared" si="364"/>
        <v>0</v>
      </c>
      <c r="BI424" s="345" t="e">
        <f t="shared" si="344"/>
        <v>#DIV/0!</v>
      </c>
      <c r="BJ424" s="345">
        <f t="shared" si="365"/>
        <v>8.7231352718078387E-2</v>
      </c>
      <c r="BK424" s="345" t="e">
        <f t="shared" si="345"/>
        <v>#DIV/0!</v>
      </c>
      <c r="BL424" s="345">
        <f t="shared" si="366"/>
        <v>0</v>
      </c>
      <c r="BM424" s="345" t="e">
        <f t="shared" si="346"/>
        <v>#DIV/0!</v>
      </c>
      <c r="BN424" s="345">
        <f t="shared" si="367"/>
        <v>0</v>
      </c>
      <c r="BO424" s="467"/>
    </row>
    <row r="425" spans="1:67" s="456" customFormat="1">
      <c r="A425" s="187">
        <v>3</v>
      </c>
      <c r="B425" s="375" t="s">
        <v>466</v>
      </c>
      <c r="C425" s="187" t="s">
        <v>453</v>
      </c>
      <c r="D425" s="343"/>
      <c r="E425" s="454">
        <v>76</v>
      </c>
      <c r="F425" s="454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454">
        <v>104</v>
      </c>
      <c r="R425" s="454">
        <v>100</v>
      </c>
      <c r="S425" s="479">
        <f t="shared" si="350"/>
        <v>100</v>
      </c>
      <c r="T425" s="454"/>
      <c r="U425" s="479">
        <f t="shared" si="351"/>
        <v>100</v>
      </c>
      <c r="V425" s="342"/>
      <c r="W425" s="371">
        <f t="shared" si="352"/>
        <v>100</v>
      </c>
      <c r="X425" s="342"/>
      <c r="Y425" s="371">
        <f t="shared" si="353"/>
        <v>100</v>
      </c>
      <c r="Z425" s="342"/>
      <c r="AA425" s="371">
        <f t="shared" si="354"/>
        <v>100</v>
      </c>
      <c r="AB425" s="342"/>
      <c r="AC425" s="371">
        <f t="shared" si="355"/>
        <v>100</v>
      </c>
      <c r="AD425" s="342"/>
      <c r="AE425" s="371">
        <f t="shared" si="356"/>
        <v>100</v>
      </c>
      <c r="AF425" s="342">
        <v>-7</v>
      </c>
      <c r="AG425" s="371">
        <f t="shared" si="356"/>
        <v>93</v>
      </c>
      <c r="AH425" s="342"/>
      <c r="AI425" s="371">
        <f t="shared" si="356"/>
        <v>93</v>
      </c>
      <c r="AJ425" s="342">
        <f>100-71</f>
        <v>29</v>
      </c>
      <c r="AK425" s="371">
        <f t="shared" si="356"/>
        <v>122</v>
      </c>
      <c r="AL425" s="342"/>
      <c r="AM425" s="371">
        <f t="shared" si="357"/>
        <v>122</v>
      </c>
      <c r="AN425" s="342"/>
      <c r="AO425" s="371">
        <f t="shared" si="358"/>
        <v>122</v>
      </c>
      <c r="AP425" s="454"/>
      <c r="AQ425" s="371" t="e">
        <f t="shared" si="335"/>
        <v>#DIV/0!</v>
      </c>
      <c r="AR425" s="371">
        <f t="shared" si="359"/>
        <v>0.96153846153846156</v>
      </c>
      <c r="AS425" s="371">
        <f t="shared" si="336"/>
        <v>0</v>
      </c>
      <c r="AT425" s="371">
        <f t="shared" si="359"/>
        <v>0</v>
      </c>
      <c r="AU425" s="371" t="e">
        <f t="shared" si="337"/>
        <v>#DIV/0!</v>
      </c>
      <c r="AV425" s="371">
        <f t="shared" si="359"/>
        <v>0</v>
      </c>
      <c r="AW425" s="371" t="e">
        <f t="shared" si="338"/>
        <v>#DIV/0!</v>
      </c>
      <c r="AX425" s="371">
        <f t="shared" si="359"/>
        <v>0</v>
      </c>
      <c r="AY425" s="371" t="e">
        <f t="shared" si="339"/>
        <v>#DIV/0!</v>
      </c>
      <c r="AZ425" s="371">
        <f t="shared" si="360"/>
        <v>0</v>
      </c>
      <c r="BA425" s="371" t="e">
        <f t="shared" si="340"/>
        <v>#DIV/0!</v>
      </c>
      <c r="BB425" s="371">
        <f t="shared" si="361"/>
        <v>0</v>
      </c>
      <c r="BC425" s="371" t="e">
        <f t="shared" si="341"/>
        <v>#DIV/0!</v>
      </c>
      <c r="BD425" s="371">
        <f t="shared" si="362"/>
        <v>0</v>
      </c>
      <c r="BE425" s="371" t="e">
        <f t="shared" si="342"/>
        <v>#DIV/0!</v>
      </c>
      <c r="BF425" s="371">
        <f t="shared" si="363"/>
        <v>-6.7307692307692304E-2</v>
      </c>
      <c r="BG425" s="371" t="e">
        <f t="shared" si="343"/>
        <v>#DIV/0!</v>
      </c>
      <c r="BH425" s="371">
        <f t="shared" si="364"/>
        <v>0</v>
      </c>
      <c r="BI425" s="371" t="e">
        <f t="shared" si="344"/>
        <v>#DIV/0!</v>
      </c>
      <c r="BJ425" s="371">
        <f t="shared" si="365"/>
        <v>0.27884615384615385</v>
      </c>
      <c r="BK425" s="371" t="e">
        <f t="shared" si="345"/>
        <v>#DIV/0!</v>
      </c>
      <c r="BL425" s="371">
        <f t="shared" si="366"/>
        <v>0</v>
      </c>
      <c r="BM425" s="371" t="e">
        <f t="shared" si="346"/>
        <v>#DIV/0!</v>
      </c>
      <c r="BN425" s="371">
        <f t="shared" si="367"/>
        <v>0</v>
      </c>
      <c r="BO425" s="455"/>
    </row>
    <row r="426" spans="1:67" s="456" customFormat="1">
      <c r="A426" s="187" t="s">
        <v>52</v>
      </c>
      <c r="B426" s="187" t="s">
        <v>752</v>
      </c>
      <c r="C426" s="187" t="s">
        <v>453</v>
      </c>
      <c r="D426" s="343"/>
      <c r="E426" s="454">
        <f>SUM(E428:E431)</f>
        <v>17205</v>
      </c>
      <c r="F426" s="454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454">
        <v>17738</v>
      </c>
      <c r="R426" s="454">
        <v>17891</v>
      </c>
      <c r="S426" s="479">
        <f t="shared" si="350"/>
        <v>17891</v>
      </c>
      <c r="T426" s="454"/>
      <c r="U426" s="479">
        <f t="shared" si="351"/>
        <v>17891</v>
      </c>
      <c r="V426" s="342"/>
      <c r="W426" s="371">
        <f t="shared" si="352"/>
        <v>17891</v>
      </c>
      <c r="X426" s="342"/>
      <c r="Y426" s="371">
        <f t="shared" si="353"/>
        <v>17891</v>
      </c>
      <c r="Z426" s="342">
        <f>17777-Y426</f>
        <v>-114</v>
      </c>
      <c r="AA426" s="371">
        <f t="shared" si="354"/>
        <v>17777</v>
      </c>
      <c r="AB426" s="342"/>
      <c r="AC426" s="371">
        <f t="shared" si="355"/>
        <v>17777</v>
      </c>
      <c r="AD426" s="342"/>
      <c r="AE426" s="371">
        <f t="shared" si="356"/>
        <v>17777</v>
      </c>
      <c r="AF426" s="342">
        <v>-138</v>
      </c>
      <c r="AG426" s="371">
        <f t="shared" si="356"/>
        <v>17639</v>
      </c>
      <c r="AH426" s="342"/>
      <c r="AI426" s="371">
        <f t="shared" si="356"/>
        <v>17639</v>
      </c>
      <c r="AJ426" s="342">
        <f>17925-AI426</f>
        <v>286</v>
      </c>
      <c r="AK426" s="371">
        <f t="shared" si="356"/>
        <v>17925</v>
      </c>
      <c r="AL426" s="342"/>
      <c r="AM426" s="371">
        <f t="shared" si="357"/>
        <v>17925</v>
      </c>
      <c r="AN426" s="342"/>
      <c r="AO426" s="479">
        <f t="shared" si="358"/>
        <v>17925</v>
      </c>
      <c r="AP426" s="454"/>
      <c r="AQ426" s="371" t="e">
        <f t="shared" si="335"/>
        <v>#DIV/0!</v>
      </c>
      <c r="AR426" s="371">
        <f t="shared" si="359"/>
        <v>1.0086255496673808</v>
      </c>
      <c r="AS426" s="371">
        <f t="shared" si="336"/>
        <v>0</v>
      </c>
      <c r="AT426" s="371">
        <f t="shared" si="359"/>
        <v>0</v>
      </c>
      <c r="AU426" s="371" t="e">
        <f t="shared" si="337"/>
        <v>#DIV/0!</v>
      </c>
      <c r="AV426" s="371">
        <f t="shared" si="359"/>
        <v>0</v>
      </c>
      <c r="AW426" s="371" t="e">
        <f t="shared" si="338"/>
        <v>#DIV/0!</v>
      </c>
      <c r="AX426" s="371">
        <f t="shared" si="359"/>
        <v>0</v>
      </c>
      <c r="AY426" s="371" t="e">
        <f t="shared" si="339"/>
        <v>#DIV/0!</v>
      </c>
      <c r="AZ426" s="371">
        <f t="shared" si="360"/>
        <v>-6.4268801443229228E-3</v>
      </c>
      <c r="BA426" s="371" t="e">
        <f t="shared" si="340"/>
        <v>#DIV/0!</v>
      </c>
      <c r="BB426" s="371">
        <f t="shared" si="361"/>
        <v>0</v>
      </c>
      <c r="BC426" s="371" t="e">
        <f t="shared" si="341"/>
        <v>#DIV/0!</v>
      </c>
      <c r="BD426" s="371">
        <f t="shared" si="362"/>
        <v>0</v>
      </c>
      <c r="BE426" s="371" t="e">
        <f t="shared" si="342"/>
        <v>#DIV/0!</v>
      </c>
      <c r="BF426" s="371">
        <f t="shared" si="363"/>
        <v>-7.7799075431277485E-3</v>
      </c>
      <c r="BG426" s="371" t="e">
        <f t="shared" si="343"/>
        <v>#DIV/0!</v>
      </c>
      <c r="BH426" s="371">
        <f t="shared" si="364"/>
        <v>0</v>
      </c>
      <c r="BI426" s="371" t="e">
        <f t="shared" si="344"/>
        <v>#DIV/0!</v>
      </c>
      <c r="BJ426" s="371">
        <f t="shared" si="365"/>
        <v>1.6123576502424176E-2</v>
      </c>
      <c r="BK426" s="371" t="e">
        <f t="shared" si="345"/>
        <v>#DIV/0!</v>
      </c>
      <c r="BL426" s="371">
        <f t="shared" si="366"/>
        <v>0</v>
      </c>
      <c r="BM426" s="371" t="e">
        <f t="shared" si="346"/>
        <v>#DIV/0!</v>
      </c>
      <c r="BN426" s="371">
        <f t="shared" si="367"/>
        <v>0</v>
      </c>
      <c r="BO426" s="455"/>
    </row>
    <row r="427" spans="1:67">
      <c r="A427" s="180"/>
      <c r="B427" s="369" t="s">
        <v>467</v>
      </c>
      <c r="C427" s="180"/>
      <c r="D427" s="508"/>
      <c r="E427" s="468"/>
      <c r="F427" s="468"/>
      <c r="G427" s="508"/>
      <c r="H427" s="508"/>
      <c r="I427" s="508"/>
      <c r="J427" s="508"/>
      <c r="K427" s="508"/>
      <c r="L427" s="508"/>
      <c r="M427" s="508"/>
      <c r="N427" s="508"/>
      <c r="O427" s="508"/>
      <c r="P427" s="508"/>
      <c r="Q427" s="341"/>
      <c r="R427" s="468"/>
      <c r="S427" s="339" t="str">
        <f t="shared" si="350"/>
        <v xml:space="preserve"> </v>
      </c>
      <c r="T427" s="468"/>
      <c r="U427" s="339" t="str">
        <f t="shared" si="351"/>
        <v xml:space="preserve"> </v>
      </c>
      <c r="V427" s="341"/>
      <c r="W427" s="345" t="str">
        <f t="shared" si="352"/>
        <v xml:space="preserve"> </v>
      </c>
      <c r="X427" s="341"/>
      <c r="Y427" s="345" t="str">
        <f t="shared" si="353"/>
        <v xml:space="preserve"> </v>
      </c>
      <c r="Z427" s="341"/>
      <c r="AA427" s="345" t="str">
        <f t="shared" si="354"/>
        <v xml:space="preserve"> </v>
      </c>
      <c r="AB427" s="341"/>
      <c r="AC427" s="345" t="str">
        <f t="shared" si="355"/>
        <v xml:space="preserve"> </v>
      </c>
      <c r="AD427" s="341"/>
      <c r="AE427" s="345" t="str">
        <f t="shared" si="356"/>
        <v xml:space="preserve"> </v>
      </c>
      <c r="AF427" s="341"/>
      <c r="AG427" s="345" t="str">
        <f t="shared" si="356"/>
        <v xml:space="preserve"> </v>
      </c>
      <c r="AH427" s="341"/>
      <c r="AI427" s="345" t="str">
        <f t="shared" si="356"/>
        <v xml:space="preserve"> </v>
      </c>
      <c r="AJ427" s="341"/>
      <c r="AK427" s="345" t="str">
        <f t="shared" si="356"/>
        <v xml:space="preserve"> </v>
      </c>
      <c r="AL427" s="341"/>
      <c r="AM427" s="345" t="str">
        <f t="shared" si="357"/>
        <v xml:space="preserve"> </v>
      </c>
      <c r="AN427" s="341"/>
      <c r="AO427" s="345" t="str">
        <f t="shared" si="358"/>
        <v xml:space="preserve"> </v>
      </c>
      <c r="AP427" s="467"/>
      <c r="AQ427" s="345" t="str">
        <f t="shared" si="335"/>
        <v xml:space="preserve"> </v>
      </c>
      <c r="AR427" s="345" t="str">
        <f t="shared" si="359"/>
        <v xml:space="preserve"> </v>
      </c>
      <c r="AS427" s="345" t="str">
        <f t="shared" si="336"/>
        <v xml:space="preserve"> </v>
      </c>
      <c r="AT427" s="345" t="str">
        <f t="shared" si="359"/>
        <v xml:space="preserve"> </v>
      </c>
      <c r="AU427" s="345" t="str">
        <f t="shared" si="337"/>
        <v xml:space="preserve"> </v>
      </c>
      <c r="AV427" s="345" t="str">
        <f t="shared" si="359"/>
        <v xml:space="preserve"> </v>
      </c>
      <c r="AW427" s="345" t="str">
        <f t="shared" si="338"/>
        <v xml:space="preserve"> </v>
      </c>
      <c r="AX427" s="345" t="str">
        <f t="shared" si="359"/>
        <v xml:space="preserve"> </v>
      </c>
      <c r="AY427" s="345" t="str">
        <f t="shared" si="339"/>
        <v xml:space="preserve"> </v>
      </c>
      <c r="AZ427" s="345" t="str">
        <f t="shared" si="360"/>
        <v xml:space="preserve"> </v>
      </c>
      <c r="BA427" s="345" t="str">
        <f t="shared" si="340"/>
        <v xml:space="preserve"> </v>
      </c>
      <c r="BB427" s="345" t="str">
        <f t="shared" si="361"/>
        <v xml:space="preserve"> </v>
      </c>
      <c r="BC427" s="345" t="str">
        <f t="shared" si="341"/>
        <v xml:space="preserve"> </v>
      </c>
      <c r="BD427" s="345" t="str">
        <f t="shared" si="362"/>
        <v xml:space="preserve"> </v>
      </c>
      <c r="BE427" s="345" t="str">
        <f t="shared" si="342"/>
        <v xml:space="preserve"> </v>
      </c>
      <c r="BF427" s="345" t="str">
        <f t="shared" si="363"/>
        <v xml:space="preserve"> </v>
      </c>
      <c r="BG427" s="345" t="str">
        <f t="shared" si="343"/>
        <v xml:space="preserve"> </v>
      </c>
      <c r="BH427" s="345" t="str">
        <f t="shared" si="364"/>
        <v xml:space="preserve"> </v>
      </c>
      <c r="BI427" s="345" t="str">
        <f t="shared" si="344"/>
        <v xml:space="preserve"> </v>
      </c>
      <c r="BJ427" s="345" t="str">
        <f t="shared" si="365"/>
        <v xml:space="preserve"> </v>
      </c>
      <c r="BK427" s="345" t="str">
        <f t="shared" si="345"/>
        <v xml:space="preserve"> </v>
      </c>
      <c r="BL427" s="345" t="str">
        <f t="shared" si="366"/>
        <v xml:space="preserve"> </v>
      </c>
      <c r="BM427" s="345" t="str">
        <f t="shared" si="346"/>
        <v xml:space="preserve"> </v>
      </c>
      <c r="BN427" s="345" t="str">
        <f t="shared" si="367"/>
        <v xml:space="preserve"> </v>
      </c>
      <c r="BO427" s="467"/>
    </row>
    <row r="428" spans="1:67">
      <c r="A428" s="180"/>
      <c r="B428" s="418" t="s">
        <v>490</v>
      </c>
      <c r="C428" s="180" t="s">
        <v>453</v>
      </c>
      <c r="D428" s="508"/>
      <c r="E428" s="468">
        <v>4928</v>
      </c>
      <c r="F428" s="468"/>
      <c r="G428" s="508"/>
      <c r="H428" s="508"/>
      <c r="I428" s="508"/>
      <c r="J428" s="508"/>
      <c r="K428" s="508"/>
      <c r="L428" s="508"/>
      <c r="M428" s="508"/>
      <c r="N428" s="508"/>
      <c r="O428" s="508"/>
      <c r="P428" s="508"/>
      <c r="Q428" s="468">
        <v>4180</v>
      </c>
      <c r="R428" s="468">
        <v>4756</v>
      </c>
      <c r="S428" s="339">
        <f t="shared" si="350"/>
        <v>4756</v>
      </c>
      <c r="T428" s="468">
        <f>4757-4756</f>
        <v>1</v>
      </c>
      <c r="U428" s="339">
        <f t="shared" si="351"/>
        <v>4757</v>
      </c>
      <c r="V428" s="341">
        <v>3</v>
      </c>
      <c r="W428" s="345">
        <f t="shared" si="352"/>
        <v>4760</v>
      </c>
      <c r="X428" s="341">
        <f>4930-W428</f>
        <v>170</v>
      </c>
      <c r="Y428" s="345">
        <f t="shared" si="353"/>
        <v>4930</v>
      </c>
      <c r="Z428" s="341"/>
      <c r="AA428" s="345">
        <f t="shared" si="354"/>
        <v>4930</v>
      </c>
      <c r="AB428" s="341"/>
      <c r="AC428" s="345">
        <f t="shared" si="355"/>
        <v>4930</v>
      </c>
      <c r="AD428" s="341"/>
      <c r="AE428" s="345">
        <f t="shared" si="356"/>
        <v>4930</v>
      </c>
      <c r="AF428" s="341">
        <v>15</v>
      </c>
      <c r="AG428" s="345">
        <f t="shared" si="356"/>
        <v>4945</v>
      </c>
      <c r="AH428" s="341"/>
      <c r="AI428" s="345">
        <f t="shared" si="356"/>
        <v>4945</v>
      </c>
      <c r="AJ428" s="341">
        <f>4748-AI428</f>
        <v>-197</v>
      </c>
      <c r="AK428" s="345">
        <f t="shared" si="356"/>
        <v>4748</v>
      </c>
      <c r="AL428" s="341"/>
      <c r="AM428" s="345">
        <f t="shared" si="357"/>
        <v>4748</v>
      </c>
      <c r="AN428" s="341"/>
      <c r="AO428" s="345">
        <f t="shared" si="358"/>
        <v>4748</v>
      </c>
      <c r="AP428" s="468">
        <f>+W428</f>
        <v>4760</v>
      </c>
      <c r="AQ428" s="345" t="e">
        <f t="shared" si="335"/>
        <v>#DIV/0!</v>
      </c>
      <c r="AR428" s="345">
        <f t="shared" si="359"/>
        <v>1.1377990430622009</v>
      </c>
      <c r="AS428" s="345">
        <f t="shared" si="336"/>
        <v>2.0292207792207792E-2</v>
      </c>
      <c r="AT428" s="345">
        <f t="shared" si="359"/>
        <v>2.3923444976076556E-4</v>
      </c>
      <c r="AU428" s="345" t="e">
        <f t="shared" si="337"/>
        <v>#DIV/0!</v>
      </c>
      <c r="AV428" s="345">
        <f t="shared" si="359"/>
        <v>7.1770334928229664E-4</v>
      </c>
      <c r="AW428" s="345" t="e">
        <f t="shared" si="338"/>
        <v>#DIV/0!</v>
      </c>
      <c r="AX428" s="345">
        <f t="shared" si="359"/>
        <v>4.0669856459330141E-2</v>
      </c>
      <c r="AY428" s="345" t="e">
        <f t="shared" si="339"/>
        <v>#DIV/0!</v>
      </c>
      <c r="AZ428" s="345">
        <f t="shared" si="360"/>
        <v>0</v>
      </c>
      <c r="BA428" s="345" t="e">
        <f t="shared" si="340"/>
        <v>#DIV/0!</v>
      </c>
      <c r="BB428" s="345">
        <f t="shared" si="361"/>
        <v>0</v>
      </c>
      <c r="BC428" s="345" t="e">
        <f t="shared" si="341"/>
        <v>#DIV/0!</v>
      </c>
      <c r="BD428" s="345">
        <f t="shared" si="362"/>
        <v>0</v>
      </c>
      <c r="BE428" s="345" t="e">
        <f t="shared" si="342"/>
        <v>#DIV/0!</v>
      </c>
      <c r="BF428" s="345">
        <f t="shared" si="363"/>
        <v>3.5885167464114833E-3</v>
      </c>
      <c r="BG428" s="345" t="e">
        <f t="shared" si="343"/>
        <v>#DIV/0!</v>
      </c>
      <c r="BH428" s="345">
        <f t="shared" si="364"/>
        <v>0</v>
      </c>
      <c r="BI428" s="345" t="e">
        <f t="shared" si="344"/>
        <v>#DIV/0!</v>
      </c>
      <c r="BJ428" s="345">
        <f t="shared" si="365"/>
        <v>-4.7129186602870812E-2</v>
      </c>
      <c r="BK428" s="345" t="e">
        <f t="shared" si="345"/>
        <v>#DIV/0!</v>
      </c>
      <c r="BL428" s="345">
        <f t="shared" si="366"/>
        <v>0</v>
      </c>
      <c r="BM428" s="345" t="e">
        <f t="shared" si="346"/>
        <v>#DIV/0!</v>
      </c>
      <c r="BN428" s="345">
        <f t="shared" si="367"/>
        <v>0</v>
      </c>
      <c r="BO428" s="467"/>
    </row>
    <row r="429" spans="1:67">
      <c r="A429" s="180"/>
      <c r="B429" s="374" t="s">
        <v>469</v>
      </c>
      <c r="C429" s="180" t="s">
        <v>453</v>
      </c>
      <c r="D429" s="508"/>
      <c r="E429" s="468">
        <v>6678</v>
      </c>
      <c r="F429" s="468"/>
      <c r="G429" s="508"/>
      <c r="H429" s="508"/>
      <c r="I429" s="508"/>
      <c r="J429" s="508"/>
      <c r="K429" s="508"/>
      <c r="L429" s="508"/>
      <c r="M429" s="508"/>
      <c r="N429" s="508"/>
      <c r="O429" s="508"/>
      <c r="P429" s="508"/>
      <c r="Q429" s="468">
        <v>7185</v>
      </c>
      <c r="R429" s="468">
        <v>7075</v>
      </c>
      <c r="S429" s="339">
        <f t="shared" si="350"/>
        <v>7075</v>
      </c>
      <c r="T429" s="468">
        <f>7074-7075</f>
        <v>-1</v>
      </c>
      <c r="U429" s="339">
        <f t="shared" si="351"/>
        <v>7074</v>
      </c>
      <c r="V429" s="341">
        <f>7069-7074</f>
        <v>-5</v>
      </c>
      <c r="W429" s="345">
        <f t="shared" si="352"/>
        <v>7069</v>
      </c>
      <c r="X429" s="341">
        <f>6853-W429</f>
        <v>-216</v>
      </c>
      <c r="Y429" s="345">
        <f t="shared" si="353"/>
        <v>6853</v>
      </c>
      <c r="Z429" s="341"/>
      <c r="AA429" s="345">
        <f t="shared" si="354"/>
        <v>6853</v>
      </c>
      <c r="AB429" s="341"/>
      <c r="AC429" s="345">
        <f t="shared" si="355"/>
        <v>6853</v>
      </c>
      <c r="AD429" s="341"/>
      <c r="AE429" s="345">
        <f t="shared" si="356"/>
        <v>6853</v>
      </c>
      <c r="AF429" s="341">
        <v>-7</v>
      </c>
      <c r="AG429" s="345">
        <f t="shared" si="356"/>
        <v>6846</v>
      </c>
      <c r="AH429" s="341"/>
      <c r="AI429" s="345">
        <f t="shared" si="356"/>
        <v>6846</v>
      </c>
      <c r="AJ429" s="341">
        <f>7075-AI429</f>
        <v>229</v>
      </c>
      <c r="AK429" s="345">
        <f t="shared" si="356"/>
        <v>7075</v>
      </c>
      <c r="AL429" s="341"/>
      <c r="AM429" s="345">
        <f t="shared" si="357"/>
        <v>7075</v>
      </c>
      <c r="AN429" s="341"/>
      <c r="AO429" s="345">
        <f t="shared" si="358"/>
        <v>7075</v>
      </c>
      <c r="AP429" s="468">
        <f>+W429</f>
        <v>7069</v>
      </c>
      <c r="AQ429" s="345" t="e">
        <f t="shared" si="335"/>
        <v>#DIV/0!</v>
      </c>
      <c r="AR429" s="345">
        <f t="shared" si="359"/>
        <v>0.98469032707028536</v>
      </c>
      <c r="AS429" s="345">
        <f t="shared" si="336"/>
        <v>-1.497454327643007E-2</v>
      </c>
      <c r="AT429" s="345">
        <f t="shared" si="359"/>
        <v>-1.3917884481558804E-4</v>
      </c>
      <c r="AU429" s="345" t="e">
        <f t="shared" si="337"/>
        <v>#DIV/0!</v>
      </c>
      <c r="AV429" s="345">
        <f t="shared" si="359"/>
        <v>-6.9589422407794019E-4</v>
      </c>
      <c r="AW429" s="345" t="e">
        <f t="shared" si="338"/>
        <v>#DIV/0!</v>
      </c>
      <c r="AX429" s="345">
        <f t="shared" si="359"/>
        <v>-3.0062630480167014E-2</v>
      </c>
      <c r="AY429" s="345" t="e">
        <f t="shared" si="339"/>
        <v>#DIV/0!</v>
      </c>
      <c r="AZ429" s="345">
        <f t="shared" si="360"/>
        <v>0</v>
      </c>
      <c r="BA429" s="345" t="e">
        <f t="shared" si="340"/>
        <v>#DIV/0!</v>
      </c>
      <c r="BB429" s="345">
        <f t="shared" si="361"/>
        <v>0</v>
      </c>
      <c r="BC429" s="345" t="e">
        <f t="shared" si="341"/>
        <v>#DIV/0!</v>
      </c>
      <c r="BD429" s="345">
        <f t="shared" si="362"/>
        <v>0</v>
      </c>
      <c r="BE429" s="345" t="e">
        <f t="shared" si="342"/>
        <v>#DIV/0!</v>
      </c>
      <c r="BF429" s="345">
        <f t="shared" si="363"/>
        <v>-9.7425191370911616E-4</v>
      </c>
      <c r="BG429" s="345" t="e">
        <f t="shared" si="343"/>
        <v>#DIV/0!</v>
      </c>
      <c r="BH429" s="345">
        <f t="shared" si="364"/>
        <v>0</v>
      </c>
      <c r="BI429" s="345" t="e">
        <f t="shared" si="344"/>
        <v>#DIV/0!</v>
      </c>
      <c r="BJ429" s="345">
        <f t="shared" si="365"/>
        <v>3.1871955462769656E-2</v>
      </c>
      <c r="BK429" s="345" t="e">
        <f t="shared" si="345"/>
        <v>#DIV/0!</v>
      </c>
      <c r="BL429" s="345">
        <f t="shared" si="366"/>
        <v>0</v>
      </c>
      <c r="BM429" s="345" t="e">
        <f t="shared" si="346"/>
        <v>#DIV/0!</v>
      </c>
      <c r="BN429" s="345">
        <f t="shared" si="367"/>
        <v>0</v>
      </c>
      <c r="BO429" s="467"/>
    </row>
    <row r="430" spans="1:67">
      <c r="A430" s="180"/>
      <c r="B430" s="374" t="s">
        <v>470</v>
      </c>
      <c r="C430" s="180" t="s">
        <v>453</v>
      </c>
      <c r="D430" s="508"/>
      <c r="E430" s="468">
        <v>4638</v>
      </c>
      <c r="F430" s="468"/>
      <c r="G430" s="508"/>
      <c r="H430" s="508"/>
      <c r="I430" s="508"/>
      <c r="J430" s="508"/>
      <c r="K430" s="508"/>
      <c r="L430" s="508"/>
      <c r="M430" s="508"/>
      <c r="N430" s="508"/>
      <c r="O430" s="508"/>
      <c r="P430" s="508"/>
      <c r="Q430" s="468">
        <v>5106</v>
      </c>
      <c r="R430" s="468">
        <v>4816</v>
      </c>
      <c r="S430" s="339">
        <f t="shared" si="350"/>
        <v>4816</v>
      </c>
      <c r="T430" s="468"/>
      <c r="U430" s="339">
        <f t="shared" si="351"/>
        <v>4816</v>
      </c>
      <c r="V430" s="341">
        <f>4791-4816</f>
        <v>-25</v>
      </c>
      <c r="W430" s="345">
        <f t="shared" si="352"/>
        <v>4791</v>
      </c>
      <c r="X430" s="341">
        <f>4788-W430</f>
        <v>-3</v>
      </c>
      <c r="Y430" s="345">
        <f t="shared" si="353"/>
        <v>4788</v>
      </c>
      <c r="Z430" s="341"/>
      <c r="AA430" s="345">
        <f t="shared" si="354"/>
        <v>4788</v>
      </c>
      <c r="AB430" s="341"/>
      <c r="AC430" s="345">
        <f t="shared" si="355"/>
        <v>4788</v>
      </c>
      <c r="AD430" s="341"/>
      <c r="AE430" s="345">
        <f t="shared" si="356"/>
        <v>4788</v>
      </c>
      <c r="AF430" s="341">
        <v>-92</v>
      </c>
      <c r="AG430" s="345">
        <f t="shared" si="356"/>
        <v>4696</v>
      </c>
      <c r="AH430" s="341"/>
      <c r="AI430" s="345">
        <f t="shared" si="356"/>
        <v>4696</v>
      </c>
      <c r="AJ430" s="341">
        <f>4858-AI430</f>
        <v>162</v>
      </c>
      <c r="AK430" s="345">
        <f t="shared" si="356"/>
        <v>4858</v>
      </c>
      <c r="AL430" s="341"/>
      <c r="AM430" s="345">
        <f t="shared" si="357"/>
        <v>4858</v>
      </c>
      <c r="AN430" s="341"/>
      <c r="AO430" s="345">
        <f t="shared" si="358"/>
        <v>4858</v>
      </c>
      <c r="AP430" s="468">
        <f>+W430</f>
        <v>4791</v>
      </c>
      <c r="AQ430" s="345" t="e">
        <f t="shared" si="335"/>
        <v>#DIV/0!</v>
      </c>
      <c r="AR430" s="345">
        <f t="shared" si="359"/>
        <v>0.94320407363885628</v>
      </c>
      <c r="AS430" s="345">
        <f t="shared" si="336"/>
        <v>0</v>
      </c>
      <c r="AT430" s="345">
        <f t="shared" si="359"/>
        <v>0</v>
      </c>
      <c r="AU430" s="345" t="e">
        <f t="shared" si="337"/>
        <v>#DIV/0!</v>
      </c>
      <c r="AV430" s="345">
        <f t="shared" si="359"/>
        <v>-4.8962005483744611E-3</v>
      </c>
      <c r="AW430" s="345" t="e">
        <f t="shared" si="338"/>
        <v>#DIV/0!</v>
      </c>
      <c r="AX430" s="345">
        <f t="shared" si="359"/>
        <v>-5.8754406580493535E-4</v>
      </c>
      <c r="AY430" s="345" t="e">
        <f t="shared" si="339"/>
        <v>#DIV/0!</v>
      </c>
      <c r="AZ430" s="345">
        <f t="shared" si="360"/>
        <v>0</v>
      </c>
      <c r="BA430" s="345" t="e">
        <f t="shared" si="340"/>
        <v>#DIV/0!</v>
      </c>
      <c r="BB430" s="345">
        <f t="shared" si="361"/>
        <v>0</v>
      </c>
      <c r="BC430" s="345" t="e">
        <f t="shared" si="341"/>
        <v>#DIV/0!</v>
      </c>
      <c r="BD430" s="345">
        <f t="shared" si="362"/>
        <v>0</v>
      </c>
      <c r="BE430" s="345" t="e">
        <f t="shared" si="342"/>
        <v>#DIV/0!</v>
      </c>
      <c r="BF430" s="345">
        <f t="shared" si="363"/>
        <v>-1.8018018018018018E-2</v>
      </c>
      <c r="BG430" s="345" t="e">
        <f t="shared" si="343"/>
        <v>#DIV/0!</v>
      </c>
      <c r="BH430" s="345">
        <f t="shared" si="364"/>
        <v>0</v>
      </c>
      <c r="BI430" s="345" t="e">
        <f t="shared" si="344"/>
        <v>#DIV/0!</v>
      </c>
      <c r="BJ430" s="345">
        <f t="shared" si="365"/>
        <v>3.1727379553466509E-2</v>
      </c>
      <c r="BK430" s="345" t="e">
        <f t="shared" si="345"/>
        <v>#DIV/0!</v>
      </c>
      <c r="BL430" s="345">
        <f t="shared" si="366"/>
        <v>0</v>
      </c>
      <c r="BM430" s="345" t="e">
        <f t="shared" si="346"/>
        <v>#DIV/0!</v>
      </c>
      <c r="BN430" s="345">
        <f t="shared" si="367"/>
        <v>0</v>
      </c>
      <c r="BO430" s="467"/>
    </row>
    <row r="431" spans="1:67">
      <c r="A431" s="180"/>
      <c r="B431" s="374" t="s">
        <v>471</v>
      </c>
      <c r="C431" s="180" t="s">
        <v>453</v>
      </c>
      <c r="D431" s="508"/>
      <c r="E431" s="468">
        <v>961</v>
      </c>
      <c r="F431" s="468"/>
      <c r="G431" s="508"/>
      <c r="H431" s="508"/>
      <c r="I431" s="508"/>
      <c r="J431" s="508"/>
      <c r="K431" s="508"/>
      <c r="L431" s="508"/>
      <c r="M431" s="508"/>
      <c r="N431" s="508"/>
      <c r="O431" s="508"/>
      <c r="P431" s="508"/>
      <c r="Q431" s="468">
        <v>1267</v>
      </c>
      <c r="R431" s="468">
        <v>1244</v>
      </c>
      <c r="S431" s="339">
        <f t="shared" si="350"/>
        <v>1244</v>
      </c>
      <c r="T431" s="468"/>
      <c r="U431" s="339">
        <f t="shared" si="351"/>
        <v>1244</v>
      </c>
      <c r="V431" s="341"/>
      <c r="W431" s="345">
        <f t="shared" si="352"/>
        <v>1244</v>
      </c>
      <c r="X431" s="341">
        <f>1206-W431</f>
        <v>-38</v>
      </c>
      <c r="Y431" s="345">
        <f t="shared" si="353"/>
        <v>1206</v>
      </c>
      <c r="Z431" s="341"/>
      <c r="AA431" s="345">
        <f t="shared" si="354"/>
        <v>1206</v>
      </c>
      <c r="AB431" s="341"/>
      <c r="AC431" s="345">
        <f t="shared" si="355"/>
        <v>1206</v>
      </c>
      <c r="AD431" s="341"/>
      <c r="AE431" s="345">
        <f t="shared" si="356"/>
        <v>1206</v>
      </c>
      <c r="AF431" s="341">
        <v>-54</v>
      </c>
      <c r="AG431" s="345">
        <f t="shared" si="356"/>
        <v>1152</v>
      </c>
      <c r="AH431" s="341"/>
      <c r="AI431" s="345">
        <f t="shared" si="356"/>
        <v>1152</v>
      </c>
      <c r="AJ431" s="341">
        <f>1244-AI431</f>
        <v>92</v>
      </c>
      <c r="AK431" s="345">
        <f t="shared" si="356"/>
        <v>1244</v>
      </c>
      <c r="AL431" s="341"/>
      <c r="AM431" s="345">
        <f t="shared" si="357"/>
        <v>1244</v>
      </c>
      <c r="AN431" s="341"/>
      <c r="AO431" s="345">
        <f t="shared" si="358"/>
        <v>1244</v>
      </c>
      <c r="AP431" s="468">
        <f>+W431</f>
        <v>1244</v>
      </c>
      <c r="AQ431" s="345" t="e">
        <f t="shared" si="335"/>
        <v>#DIV/0!</v>
      </c>
      <c r="AR431" s="345">
        <f t="shared" si="359"/>
        <v>0.98184688239936857</v>
      </c>
      <c r="AS431" s="345">
        <f t="shared" si="336"/>
        <v>0</v>
      </c>
      <c r="AT431" s="345">
        <f t="shared" si="359"/>
        <v>0</v>
      </c>
      <c r="AU431" s="345" t="e">
        <f t="shared" si="337"/>
        <v>#DIV/0!</v>
      </c>
      <c r="AV431" s="345">
        <f t="shared" si="359"/>
        <v>0</v>
      </c>
      <c r="AW431" s="345" t="e">
        <f t="shared" si="338"/>
        <v>#DIV/0!</v>
      </c>
      <c r="AX431" s="345">
        <f t="shared" si="359"/>
        <v>-2.999210734017364E-2</v>
      </c>
      <c r="AY431" s="345" t="e">
        <f t="shared" si="339"/>
        <v>#DIV/0!</v>
      </c>
      <c r="AZ431" s="345">
        <f t="shared" si="360"/>
        <v>0</v>
      </c>
      <c r="BA431" s="345" t="e">
        <f t="shared" si="340"/>
        <v>#DIV/0!</v>
      </c>
      <c r="BB431" s="345">
        <f t="shared" si="361"/>
        <v>0</v>
      </c>
      <c r="BC431" s="345" t="e">
        <f t="shared" si="341"/>
        <v>#DIV/0!</v>
      </c>
      <c r="BD431" s="345">
        <f t="shared" si="362"/>
        <v>0</v>
      </c>
      <c r="BE431" s="345" t="e">
        <f t="shared" si="342"/>
        <v>#DIV/0!</v>
      </c>
      <c r="BF431" s="345">
        <f t="shared" si="363"/>
        <v>-4.2620363062352014E-2</v>
      </c>
      <c r="BG431" s="345" t="e">
        <f t="shared" si="343"/>
        <v>#DIV/0!</v>
      </c>
      <c r="BH431" s="345">
        <f t="shared" si="364"/>
        <v>0</v>
      </c>
      <c r="BI431" s="345" t="e">
        <f t="shared" si="344"/>
        <v>#DIV/0!</v>
      </c>
      <c r="BJ431" s="345">
        <f t="shared" si="365"/>
        <v>7.261247040252565E-2</v>
      </c>
      <c r="BK431" s="345" t="e">
        <f t="shared" si="345"/>
        <v>#DIV/0!</v>
      </c>
      <c r="BL431" s="345">
        <f t="shared" si="366"/>
        <v>0</v>
      </c>
      <c r="BM431" s="345" t="e">
        <f t="shared" si="346"/>
        <v>#DIV/0!</v>
      </c>
      <c r="BN431" s="345">
        <f t="shared" si="367"/>
        <v>0</v>
      </c>
      <c r="BO431" s="467"/>
    </row>
    <row r="432" spans="1:67" s="456" customFormat="1">
      <c r="A432" s="187" t="s">
        <v>88</v>
      </c>
      <c r="B432" s="187" t="str">
        <f>UPPER("Tỉ lệ trẻ em trong độ tuổi đi học mẫu giáo")</f>
        <v>Tỉ Lệ TRẻ EM TRONG Độ TUổI ĐI HọC MẫU GIÁO</v>
      </c>
      <c r="C432" s="187" t="s">
        <v>24</v>
      </c>
      <c r="D432" s="343"/>
      <c r="E432" s="376">
        <v>99.8</v>
      </c>
      <c r="F432" s="454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76">
        <v>99.8</v>
      </c>
      <c r="R432" s="342">
        <v>99.9</v>
      </c>
      <c r="S432" s="371">
        <f t="shared" si="350"/>
        <v>99.9</v>
      </c>
      <c r="T432" s="342"/>
      <c r="U432" s="371">
        <f t="shared" si="351"/>
        <v>99.9</v>
      </c>
      <c r="V432" s="342"/>
      <c r="W432" s="371">
        <f t="shared" si="352"/>
        <v>99.9</v>
      </c>
      <c r="X432" s="342"/>
      <c r="Y432" s="371">
        <f t="shared" si="353"/>
        <v>99.9</v>
      </c>
      <c r="Z432" s="342"/>
      <c r="AA432" s="371">
        <f t="shared" si="354"/>
        <v>99.9</v>
      </c>
      <c r="AB432" s="342"/>
      <c r="AC432" s="371">
        <f t="shared" si="355"/>
        <v>99.9</v>
      </c>
      <c r="AD432" s="342"/>
      <c r="AE432" s="371">
        <f t="shared" si="356"/>
        <v>99.9</v>
      </c>
      <c r="AF432" s="342"/>
      <c r="AG432" s="371">
        <f t="shared" si="356"/>
        <v>99.9</v>
      </c>
      <c r="AH432" s="342"/>
      <c r="AI432" s="371">
        <f t="shared" si="356"/>
        <v>99.9</v>
      </c>
      <c r="AJ432" s="342">
        <f>99.8-AI432</f>
        <v>-0.10000000000000853</v>
      </c>
      <c r="AK432" s="371">
        <f t="shared" si="356"/>
        <v>99.8</v>
      </c>
      <c r="AL432" s="342"/>
      <c r="AM432" s="371">
        <f t="shared" si="357"/>
        <v>99.8</v>
      </c>
      <c r="AN432" s="342"/>
      <c r="AO432" s="371">
        <f t="shared" si="358"/>
        <v>99.8</v>
      </c>
      <c r="AP432" s="376"/>
      <c r="AQ432" s="371" t="e">
        <f t="shared" si="335"/>
        <v>#DIV/0!</v>
      </c>
      <c r="AR432" s="371">
        <f t="shared" si="359"/>
        <v>1.0010020040080161</v>
      </c>
      <c r="AS432" s="371">
        <f t="shared" si="336"/>
        <v>0</v>
      </c>
      <c r="AT432" s="371">
        <f t="shared" si="359"/>
        <v>0</v>
      </c>
      <c r="AU432" s="371" t="e">
        <f t="shared" si="337"/>
        <v>#DIV/0!</v>
      </c>
      <c r="AV432" s="371">
        <f t="shared" si="359"/>
        <v>0</v>
      </c>
      <c r="AW432" s="371" t="e">
        <f t="shared" si="338"/>
        <v>#DIV/0!</v>
      </c>
      <c r="AX432" s="371">
        <f t="shared" si="359"/>
        <v>0</v>
      </c>
      <c r="AY432" s="371" t="e">
        <f t="shared" si="339"/>
        <v>#DIV/0!</v>
      </c>
      <c r="AZ432" s="371">
        <f t="shared" si="360"/>
        <v>0</v>
      </c>
      <c r="BA432" s="371" t="e">
        <f t="shared" si="340"/>
        <v>#DIV/0!</v>
      </c>
      <c r="BB432" s="371">
        <f t="shared" si="361"/>
        <v>0</v>
      </c>
      <c r="BC432" s="371" t="e">
        <f t="shared" si="341"/>
        <v>#DIV/0!</v>
      </c>
      <c r="BD432" s="371">
        <f t="shared" si="362"/>
        <v>0</v>
      </c>
      <c r="BE432" s="371" t="e">
        <f t="shared" si="342"/>
        <v>#DIV/0!</v>
      </c>
      <c r="BF432" s="371">
        <f t="shared" si="363"/>
        <v>0</v>
      </c>
      <c r="BG432" s="371" t="e">
        <f t="shared" si="343"/>
        <v>#DIV/0!</v>
      </c>
      <c r="BH432" s="371">
        <f t="shared" si="364"/>
        <v>0</v>
      </c>
      <c r="BI432" s="371" t="e">
        <f t="shared" si="344"/>
        <v>#DIV/0!</v>
      </c>
      <c r="BJ432" s="371">
        <f t="shared" si="365"/>
        <v>-1.0020040080161176E-3</v>
      </c>
      <c r="BK432" s="371" t="e">
        <f t="shared" si="345"/>
        <v>#DIV/0!</v>
      </c>
      <c r="BL432" s="371">
        <f t="shared" si="366"/>
        <v>0</v>
      </c>
      <c r="BM432" s="371" t="e">
        <f t="shared" si="346"/>
        <v>#DIV/0!</v>
      </c>
      <c r="BN432" s="371">
        <f t="shared" si="367"/>
        <v>0</v>
      </c>
      <c r="BO432" s="455"/>
    </row>
    <row r="433" spans="1:67">
      <c r="A433" s="187" t="s">
        <v>186</v>
      </c>
      <c r="B433" s="187" t="str">
        <f>UPPER("Tỷ lệ trẻ em đi học đúng độ tuổi")</f>
        <v>Tỷ Lệ TRẻ EM ĐI HọC ĐÚNG Độ TUổI</v>
      </c>
      <c r="C433" s="180"/>
      <c r="D433" s="508"/>
      <c r="E433" s="468"/>
      <c r="F433" s="468"/>
      <c r="G433" s="508"/>
      <c r="H433" s="508"/>
      <c r="I433" s="508"/>
      <c r="J433" s="508"/>
      <c r="K433" s="508"/>
      <c r="L433" s="508"/>
      <c r="M433" s="508"/>
      <c r="N433" s="508"/>
      <c r="O433" s="508"/>
      <c r="P433" s="508"/>
      <c r="Q433" s="341"/>
      <c r="R433" s="341"/>
      <c r="S433" s="345" t="str">
        <f t="shared" si="350"/>
        <v xml:space="preserve"> </v>
      </c>
      <c r="T433" s="341"/>
      <c r="U433" s="345" t="str">
        <f t="shared" si="351"/>
        <v xml:space="preserve"> </v>
      </c>
      <c r="V433" s="341"/>
      <c r="W433" s="345" t="str">
        <f t="shared" si="352"/>
        <v xml:space="preserve"> </v>
      </c>
      <c r="X433" s="341"/>
      <c r="Y433" s="345" t="str">
        <f t="shared" si="353"/>
        <v xml:space="preserve"> </v>
      </c>
      <c r="Z433" s="341"/>
      <c r="AA433" s="345" t="str">
        <f t="shared" si="354"/>
        <v xml:space="preserve"> </v>
      </c>
      <c r="AB433" s="341"/>
      <c r="AC433" s="345" t="str">
        <f t="shared" si="355"/>
        <v xml:space="preserve"> </v>
      </c>
      <c r="AD433" s="341"/>
      <c r="AE433" s="345" t="str">
        <f t="shared" si="356"/>
        <v xml:space="preserve"> </v>
      </c>
      <c r="AF433" s="341"/>
      <c r="AG433" s="345" t="str">
        <f t="shared" si="356"/>
        <v xml:space="preserve"> </v>
      </c>
      <c r="AH433" s="341"/>
      <c r="AI433" s="345" t="str">
        <f t="shared" si="356"/>
        <v xml:space="preserve"> </v>
      </c>
      <c r="AJ433" s="341"/>
      <c r="AK433" s="345" t="str">
        <f t="shared" si="356"/>
        <v xml:space="preserve"> </v>
      </c>
      <c r="AL433" s="341"/>
      <c r="AM433" s="345" t="str">
        <f t="shared" si="357"/>
        <v xml:space="preserve"> </v>
      </c>
      <c r="AN433" s="341"/>
      <c r="AO433" s="345" t="str">
        <f t="shared" si="358"/>
        <v xml:space="preserve"> </v>
      </c>
      <c r="AP433" s="467"/>
      <c r="AQ433" s="345" t="str">
        <f t="shared" si="335"/>
        <v xml:space="preserve"> </v>
      </c>
      <c r="AR433" s="345" t="str">
        <f t="shared" si="359"/>
        <v xml:space="preserve"> </v>
      </c>
      <c r="AS433" s="345" t="str">
        <f t="shared" si="336"/>
        <v xml:space="preserve"> </v>
      </c>
      <c r="AT433" s="345" t="str">
        <f t="shared" si="359"/>
        <v xml:space="preserve"> </v>
      </c>
      <c r="AU433" s="345" t="str">
        <f t="shared" si="337"/>
        <v xml:space="preserve"> </v>
      </c>
      <c r="AV433" s="345" t="str">
        <f t="shared" si="359"/>
        <v xml:space="preserve"> </v>
      </c>
      <c r="AW433" s="345" t="str">
        <f t="shared" si="338"/>
        <v xml:space="preserve"> </v>
      </c>
      <c r="AX433" s="345" t="str">
        <f t="shared" si="359"/>
        <v xml:space="preserve"> </v>
      </c>
      <c r="AY433" s="345" t="str">
        <f t="shared" si="339"/>
        <v xml:space="preserve"> </v>
      </c>
      <c r="AZ433" s="345" t="str">
        <f t="shared" si="360"/>
        <v xml:space="preserve"> </v>
      </c>
      <c r="BA433" s="345" t="str">
        <f t="shared" si="340"/>
        <v xml:space="preserve"> </v>
      </c>
      <c r="BB433" s="345" t="str">
        <f t="shared" si="361"/>
        <v xml:space="preserve"> </v>
      </c>
      <c r="BC433" s="345" t="str">
        <f t="shared" si="341"/>
        <v xml:space="preserve"> </v>
      </c>
      <c r="BD433" s="345" t="str">
        <f t="shared" si="362"/>
        <v xml:space="preserve"> </v>
      </c>
      <c r="BE433" s="345" t="str">
        <f t="shared" si="342"/>
        <v xml:space="preserve"> </v>
      </c>
      <c r="BF433" s="345" t="str">
        <f t="shared" si="363"/>
        <v xml:space="preserve"> </v>
      </c>
      <c r="BG433" s="345" t="str">
        <f t="shared" si="343"/>
        <v xml:space="preserve"> </v>
      </c>
      <c r="BH433" s="345" t="str">
        <f t="shared" si="364"/>
        <v xml:space="preserve"> </v>
      </c>
      <c r="BI433" s="345" t="str">
        <f t="shared" si="344"/>
        <v xml:space="preserve"> </v>
      </c>
      <c r="BJ433" s="345" t="str">
        <f t="shared" si="365"/>
        <v xml:space="preserve"> </v>
      </c>
      <c r="BK433" s="345" t="str">
        <f t="shared" si="345"/>
        <v xml:space="preserve"> </v>
      </c>
      <c r="BL433" s="345" t="str">
        <f t="shared" si="366"/>
        <v xml:space="preserve"> </v>
      </c>
      <c r="BM433" s="345" t="str">
        <f t="shared" si="346"/>
        <v xml:space="preserve"> </v>
      </c>
      <c r="BN433" s="345" t="str">
        <f t="shared" si="367"/>
        <v xml:space="preserve"> </v>
      </c>
      <c r="BO433" s="467"/>
    </row>
    <row r="434" spans="1:67">
      <c r="A434" s="180"/>
      <c r="B434" s="374" t="s">
        <v>469</v>
      </c>
      <c r="C434" s="180" t="s">
        <v>24</v>
      </c>
      <c r="D434" s="508"/>
      <c r="E434" s="468">
        <v>99</v>
      </c>
      <c r="F434" s="468"/>
      <c r="G434" s="508"/>
      <c r="H434" s="508"/>
      <c r="I434" s="508"/>
      <c r="J434" s="508"/>
      <c r="K434" s="508"/>
      <c r="L434" s="508"/>
      <c r="M434" s="508"/>
      <c r="N434" s="508"/>
      <c r="O434" s="508"/>
      <c r="P434" s="508"/>
      <c r="Q434" s="474">
        <v>99.9</v>
      </c>
      <c r="R434" s="341">
        <v>99</v>
      </c>
      <c r="S434" s="345">
        <f t="shared" si="350"/>
        <v>99</v>
      </c>
      <c r="T434" s="341"/>
      <c r="U434" s="345">
        <f t="shared" si="351"/>
        <v>99</v>
      </c>
      <c r="V434" s="341"/>
      <c r="W434" s="345">
        <f t="shared" si="352"/>
        <v>99</v>
      </c>
      <c r="X434" s="341"/>
      <c r="Y434" s="345">
        <f t="shared" si="353"/>
        <v>99</v>
      </c>
      <c r="Z434" s="341"/>
      <c r="AA434" s="345">
        <f t="shared" si="354"/>
        <v>99</v>
      </c>
      <c r="AB434" s="341"/>
      <c r="AC434" s="345">
        <f t="shared" si="355"/>
        <v>99</v>
      </c>
      <c r="AD434" s="341"/>
      <c r="AE434" s="345">
        <f t="shared" si="356"/>
        <v>99</v>
      </c>
      <c r="AF434" s="341">
        <v>-0.2</v>
      </c>
      <c r="AG434" s="345">
        <f t="shared" si="356"/>
        <v>98.8</v>
      </c>
      <c r="AH434" s="341"/>
      <c r="AI434" s="345">
        <f t="shared" si="356"/>
        <v>98.8</v>
      </c>
      <c r="AJ434" s="341">
        <f>99-AI434</f>
        <v>0.20000000000000284</v>
      </c>
      <c r="AK434" s="345">
        <f t="shared" si="356"/>
        <v>99</v>
      </c>
      <c r="AL434" s="341"/>
      <c r="AM434" s="345">
        <f t="shared" si="357"/>
        <v>99</v>
      </c>
      <c r="AN434" s="341"/>
      <c r="AO434" s="345">
        <f t="shared" si="358"/>
        <v>99</v>
      </c>
      <c r="AP434" s="341">
        <f>+W434</f>
        <v>99</v>
      </c>
      <c r="AQ434" s="345" t="e">
        <f t="shared" si="335"/>
        <v>#DIV/0!</v>
      </c>
      <c r="AR434" s="345">
        <f t="shared" si="359"/>
        <v>0.99099099099099097</v>
      </c>
      <c r="AS434" s="345">
        <f t="shared" si="336"/>
        <v>0</v>
      </c>
      <c r="AT434" s="345">
        <f t="shared" si="359"/>
        <v>0</v>
      </c>
      <c r="AU434" s="345" t="e">
        <f t="shared" si="337"/>
        <v>#DIV/0!</v>
      </c>
      <c r="AV434" s="345">
        <f t="shared" si="359"/>
        <v>0</v>
      </c>
      <c r="AW434" s="345" t="e">
        <f t="shared" si="338"/>
        <v>#DIV/0!</v>
      </c>
      <c r="AX434" s="345">
        <f t="shared" si="359"/>
        <v>0</v>
      </c>
      <c r="AY434" s="345" t="e">
        <f t="shared" si="339"/>
        <v>#DIV/0!</v>
      </c>
      <c r="AZ434" s="345">
        <f t="shared" si="360"/>
        <v>0</v>
      </c>
      <c r="BA434" s="345" t="e">
        <f t="shared" si="340"/>
        <v>#DIV/0!</v>
      </c>
      <c r="BB434" s="345">
        <f t="shared" si="361"/>
        <v>0</v>
      </c>
      <c r="BC434" s="345" t="e">
        <f t="shared" si="341"/>
        <v>#DIV/0!</v>
      </c>
      <c r="BD434" s="345">
        <f t="shared" si="362"/>
        <v>0</v>
      </c>
      <c r="BE434" s="345" t="e">
        <f t="shared" si="342"/>
        <v>#DIV/0!</v>
      </c>
      <c r="BF434" s="345">
        <f t="shared" si="363"/>
        <v>-2.002002002002002E-3</v>
      </c>
      <c r="BG434" s="345" t="e">
        <f t="shared" si="343"/>
        <v>#DIV/0!</v>
      </c>
      <c r="BH434" s="345">
        <f t="shared" si="364"/>
        <v>0</v>
      </c>
      <c r="BI434" s="345" t="e">
        <f t="shared" si="344"/>
        <v>#DIV/0!</v>
      </c>
      <c r="BJ434" s="345">
        <f t="shared" si="365"/>
        <v>2.0020020020020302E-3</v>
      </c>
      <c r="BK434" s="345" t="e">
        <f t="shared" si="345"/>
        <v>#DIV/0!</v>
      </c>
      <c r="BL434" s="345">
        <f t="shared" si="366"/>
        <v>0</v>
      </c>
      <c r="BM434" s="345" t="e">
        <f t="shared" si="346"/>
        <v>#DIV/0!</v>
      </c>
      <c r="BN434" s="345">
        <f t="shared" si="367"/>
        <v>0</v>
      </c>
      <c r="BO434" s="467"/>
    </row>
    <row r="435" spans="1:67">
      <c r="A435" s="180"/>
      <c r="B435" s="374" t="s">
        <v>470</v>
      </c>
      <c r="C435" s="180" t="s">
        <v>24</v>
      </c>
      <c r="D435" s="508"/>
      <c r="E435" s="468">
        <v>95</v>
      </c>
      <c r="F435" s="468"/>
      <c r="G435" s="508"/>
      <c r="H435" s="508"/>
      <c r="I435" s="508"/>
      <c r="J435" s="508"/>
      <c r="K435" s="508"/>
      <c r="L435" s="508"/>
      <c r="M435" s="508"/>
      <c r="N435" s="508"/>
      <c r="O435" s="508"/>
      <c r="P435" s="508"/>
      <c r="Q435" s="468">
        <v>97</v>
      </c>
      <c r="R435" s="341">
        <v>97</v>
      </c>
      <c r="S435" s="345">
        <f t="shared" si="350"/>
        <v>97</v>
      </c>
      <c r="T435" s="341"/>
      <c r="U435" s="345">
        <f t="shared" si="351"/>
        <v>97</v>
      </c>
      <c r="V435" s="341"/>
      <c r="W435" s="345">
        <f t="shared" si="352"/>
        <v>97</v>
      </c>
      <c r="X435" s="341"/>
      <c r="Y435" s="345">
        <f t="shared" si="353"/>
        <v>97</v>
      </c>
      <c r="Z435" s="341"/>
      <c r="AA435" s="345">
        <f t="shared" si="354"/>
        <v>97</v>
      </c>
      <c r="AB435" s="341"/>
      <c r="AC435" s="345">
        <f t="shared" si="355"/>
        <v>97</v>
      </c>
      <c r="AD435" s="341"/>
      <c r="AE435" s="345">
        <f t="shared" si="356"/>
        <v>97</v>
      </c>
      <c r="AF435" s="341">
        <v>0.1</v>
      </c>
      <c r="AG435" s="345">
        <f t="shared" si="356"/>
        <v>97.1</v>
      </c>
      <c r="AH435" s="341"/>
      <c r="AI435" s="345">
        <f t="shared" si="356"/>
        <v>97.1</v>
      </c>
      <c r="AJ435" s="341">
        <f>97-AI435</f>
        <v>-9.9999999999994316E-2</v>
      </c>
      <c r="AK435" s="345">
        <f t="shared" si="356"/>
        <v>97</v>
      </c>
      <c r="AL435" s="341"/>
      <c r="AM435" s="345">
        <f t="shared" si="357"/>
        <v>97</v>
      </c>
      <c r="AN435" s="341"/>
      <c r="AO435" s="345">
        <f t="shared" si="358"/>
        <v>97</v>
      </c>
      <c r="AP435" s="341">
        <f>+W435</f>
        <v>97</v>
      </c>
      <c r="AQ435" s="345" t="e">
        <f t="shared" si="335"/>
        <v>#DIV/0!</v>
      </c>
      <c r="AR435" s="345">
        <f t="shared" si="359"/>
        <v>1</v>
      </c>
      <c r="AS435" s="345">
        <f t="shared" si="336"/>
        <v>0</v>
      </c>
      <c r="AT435" s="345">
        <f t="shared" si="359"/>
        <v>0</v>
      </c>
      <c r="AU435" s="345" t="e">
        <f t="shared" si="337"/>
        <v>#DIV/0!</v>
      </c>
      <c r="AV435" s="345">
        <f t="shared" si="359"/>
        <v>0</v>
      </c>
      <c r="AW435" s="345" t="e">
        <f t="shared" si="338"/>
        <v>#DIV/0!</v>
      </c>
      <c r="AX435" s="345">
        <f t="shared" si="359"/>
        <v>0</v>
      </c>
      <c r="AY435" s="345" t="e">
        <f t="shared" si="339"/>
        <v>#DIV/0!</v>
      </c>
      <c r="AZ435" s="345">
        <f t="shared" si="360"/>
        <v>0</v>
      </c>
      <c r="BA435" s="345" t="e">
        <f t="shared" si="340"/>
        <v>#DIV/0!</v>
      </c>
      <c r="BB435" s="345">
        <f t="shared" si="361"/>
        <v>0</v>
      </c>
      <c r="BC435" s="345" t="e">
        <f t="shared" si="341"/>
        <v>#DIV/0!</v>
      </c>
      <c r="BD435" s="345">
        <f t="shared" si="362"/>
        <v>0</v>
      </c>
      <c r="BE435" s="345" t="e">
        <f t="shared" si="342"/>
        <v>#DIV/0!</v>
      </c>
      <c r="BF435" s="345">
        <f t="shared" si="363"/>
        <v>1.0309278350515464E-3</v>
      </c>
      <c r="BG435" s="345" t="e">
        <f t="shared" si="343"/>
        <v>#DIV/0!</v>
      </c>
      <c r="BH435" s="345">
        <f t="shared" si="364"/>
        <v>0</v>
      </c>
      <c r="BI435" s="345" t="e">
        <f t="shared" si="344"/>
        <v>#DIV/0!</v>
      </c>
      <c r="BJ435" s="345">
        <f t="shared" si="365"/>
        <v>-1.0309278350514879E-3</v>
      </c>
      <c r="BK435" s="345" t="e">
        <f t="shared" si="345"/>
        <v>#DIV/0!</v>
      </c>
      <c r="BL435" s="345">
        <f t="shared" si="366"/>
        <v>0</v>
      </c>
      <c r="BM435" s="345" t="e">
        <f t="shared" si="346"/>
        <v>#DIV/0!</v>
      </c>
      <c r="BN435" s="345">
        <f t="shared" si="367"/>
        <v>0</v>
      </c>
      <c r="BO435" s="467"/>
    </row>
    <row r="436" spans="1:67">
      <c r="A436" s="180"/>
      <c r="B436" s="374" t="s">
        <v>471</v>
      </c>
      <c r="C436" s="180" t="s">
        <v>24</v>
      </c>
      <c r="D436" s="508"/>
      <c r="E436" s="468">
        <v>95.3</v>
      </c>
      <c r="F436" s="468"/>
      <c r="G436" s="508"/>
      <c r="H436" s="508"/>
      <c r="I436" s="508"/>
      <c r="J436" s="508"/>
      <c r="K436" s="508"/>
      <c r="L436" s="508"/>
      <c r="M436" s="508"/>
      <c r="N436" s="508"/>
      <c r="O436" s="508"/>
      <c r="P436" s="508"/>
      <c r="Q436" s="468">
        <v>96</v>
      </c>
      <c r="R436" s="341">
        <v>97</v>
      </c>
      <c r="S436" s="345">
        <f t="shared" si="350"/>
        <v>97</v>
      </c>
      <c r="T436" s="341"/>
      <c r="U436" s="345">
        <f t="shared" si="351"/>
        <v>97</v>
      </c>
      <c r="V436" s="341"/>
      <c r="W436" s="345">
        <f t="shared" si="352"/>
        <v>97</v>
      </c>
      <c r="X436" s="341"/>
      <c r="Y436" s="345">
        <f t="shared" si="353"/>
        <v>97</v>
      </c>
      <c r="Z436" s="341"/>
      <c r="AA436" s="345">
        <f t="shared" si="354"/>
        <v>97</v>
      </c>
      <c r="AB436" s="341"/>
      <c r="AC436" s="345">
        <f t="shared" si="355"/>
        <v>97</v>
      </c>
      <c r="AD436" s="341"/>
      <c r="AE436" s="345">
        <f t="shared" si="356"/>
        <v>97</v>
      </c>
      <c r="AF436" s="341"/>
      <c r="AG436" s="345">
        <f t="shared" si="356"/>
        <v>97</v>
      </c>
      <c r="AH436" s="341"/>
      <c r="AI436" s="345">
        <f t="shared" si="356"/>
        <v>97</v>
      </c>
      <c r="AJ436" s="341">
        <f>97-AI436</f>
        <v>0</v>
      </c>
      <c r="AK436" s="345">
        <f t="shared" si="356"/>
        <v>97</v>
      </c>
      <c r="AL436" s="341"/>
      <c r="AM436" s="345">
        <f t="shared" si="357"/>
        <v>97</v>
      </c>
      <c r="AN436" s="341"/>
      <c r="AO436" s="345">
        <f t="shared" si="358"/>
        <v>97</v>
      </c>
      <c r="AP436" s="341">
        <f>+W436</f>
        <v>97</v>
      </c>
      <c r="AQ436" s="345" t="e">
        <f t="shared" si="335"/>
        <v>#DIV/0!</v>
      </c>
      <c r="AR436" s="345">
        <f t="shared" si="359"/>
        <v>1.0104166666666667</v>
      </c>
      <c r="AS436" s="345">
        <f t="shared" si="336"/>
        <v>0</v>
      </c>
      <c r="AT436" s="345">
        <f t="shared" si="359"/>
        <v>0</v>
      </c>
      <c r="AU436" s="345" t="e">
        <f t="shared" si="337"/>
        <v>#DIV/0!</v>
      </c>
      <c r="AV436" s="345">
        <f t="shared" si="359"/>
        <v>0</v>
      </c>
      <c r="AW436" s="345" t="e">
        <f t="shared" si="338"/>
        <v>#DIV/0!</v>
      </c>
      <c r="AX436" s="345">
        <f t="shared" si="359"/>
        <v>0</v>
      </c>
      <c r="AY436" s="345" t="e">
        <f t="shared" si="339"/>
        <v>#DIV/0!</v>
      </c>
      <c r="AZ436" s="345">
        <f t="shared" si="360"/>
        <v>0</v>
      </c>
      <c r="BA436" s="345" t="e">
        <f t="shared" si="340"/>
        <v>#DIV/0!</v>
      </c>
      <c r="BB436" s="345">
        <f t="shared" si="361"/>
        <v>0</v>
      </c>
      <c r="BC436" s="345" t="e">
        <f t="shared" si="341"/>
        <v>#DIV/0!</v>
      </c>
      <c r="BD436" s="345">
        <f t="shared" si="362"/>
        <v>0</v>
      </c>
      <c r="BE436" s="345" t="e">
        <f t="shared" si="342"/>
        <v>#DIV/0!</v>
      </c>
      <c r="BF436" s="345">
        <f t="shared" si="363"/>
        <v>0</v>
      </c>
      <c r="BG436" s="345" t="e">
        <f t="shared" si="343"/>
        <v>#DIV/0!</v>
      </c>
      <c r="BH436" s="345">
        <f t="shared" si="364"/>
        <v>0</v>
      </c>
      <c r="BI436" s="345" t="e">
        <f t="shared" si="344"/>
        <v>#DIV/0!</v>
      </c>
      <c r="BJ436" s="345">
        <f t="shared" si="365"/>
        <v>0</v>
      </c>
      <c r="BK436" s="345" t="e">
        <f t="shared" si="345"/>
        <v>#DIV/0!</v>
      </c>
      <c r="BL436" s="345">
        <f t="shared" si="366"/>
        <v>0</v>
      </c>
      <c r="BM436" s="345" t="e">
        <f t="shared" si="346"/>
        <v>#DIV/0!</v>
      </c>
      <c r="BN436" s="345">
        <f t="shared" si="367"/>
        <v>0</v>
      </c>
      <c r="BO436" s="467"/>
    </row>
    <row r="437" spans="1:67" ht="37.5">
      <c r="A437" s="187" t="s">
        <v>191</v>
      </c>
      <c r="B437" s="415" t="str">
        <f>UPPER("Hướng nghiệp dạy nghề cho học sinh phổ thông")</f>
        <v>HƯớNG NGHIệP DạY NGHề CHO HọC SINH PHổ THÔNG</v>
      </c>
      <c r="C437" s="187" t="s">
        <v>453</v>
      </c>
      <c r="D437" s="508"/>
      <c r="E437" s="468"/>
      <c r="F437" s="468"/>
      <c r="G437" s="508"/>
      <c r="H437" s="508"/>
      <c r="I437" s="508"/>
      <c r="J437" s="508"/>
      <c r="K437" s="508"/>
      <c r="L437" s="508"/>
      <c r="M437" s="508"/>
      <c r="N437" s="508"/>
      <c r="O437" s="508"/>
      <c r="P437" s="508"/>
      <c r="Q437" s="468">
        <v>466</v>
      </c>
      <c r="R437" s="468">
        <v>431</v>
      </c>
      <c r="S437" s="339">
        <f t="shared" si="350"/>
        <v>431</v>
      </c>
      <c r="T437" s="468"/>
      <c r="U437" s="339">
        <f t="shared" si="351"/>
        <v>431</v>
      </c>
      <c r="V437" s="341"/>
      <c r="W437" s="345">
        <f t="shared" si="352"/>
        <v>431</v>
      </c>
      <c r="X437" s="341"/>
      <c r="Y437" s="345">
        <f t="shared" si="353"/>
        <v>431</v>
      </c>
      <c r="Z437" s="341"/>
      <c r="AA437" s="345">
        <f t="shared" si="354"/>
        <v>431</v>
      </c>
      <c r="AB437" s="341"/>
      <c r="AC437" s="345">
        <f t="shared" si="355"/>
        <v>431</v>
      </c>
      <c r="AD437" s="341"/>
      <c r="AE437" s="345">
        <f t="shared" si="356"/>
        <v>431</v>
      </c>
      <c r="AF437" s="341">
        <v>-19</v>
      </c>
      <c r="AG437" s="345">
        <f t="shared" si="356"/>
        <v>412</v>
      </c>
      <c r="AH437" s="341"/>
      <c r="AI437" s="345">
        <f t="shared" si="356"/>
        <v>412</v>
      </c>
      <c r="AJ437" s="341">
        <f>431-AI437</f>
        <v>19</v>
      </c>
      <c r="AK437" s="345">
        <f t="shared" si="356"/>
        <v>431</v>
      </c>
      <c r="AL437" s="341"/>
      <c r="AM437" s="345">
        <f t="shared" si="357"/>
        <v>431</v>
      </c>
      <c r="AN437" s="341"/>
      <c r="AO437" s="345">
        <f t="shared" si="358"/>
        <v>431</v>
      </c>
      <c r="AP437" s="468">
        <f>+W437</f>
        <v>431</v>
      </c>
      <c r="AQ437" s="345" t="e">
        <f t="shared" si="335"/>
        <v>#DIV/0!</v>
      </c>
      <c r="AR437" s="345">
        <f t="shared" si="359"/>
        <v>0.92489270386266098</v>
      </c>
      <c r="AS437" s="345" t="e">
        <f t="shared" si="336"/>
        <v>#DIV/0!</v>
      </c>
      <c r="AT437" s="345">
        <f t="shared" si="359"/>
        <v>0</v>
      </c>
      <c r="AU437" s="345" t="e">
        <f t="shared" si="337"/>
        <v>#DIV/0!</v>
      </c>
      <c r="AV437" s="345">
        <f t="shared" si="359"/>
        <v>0</v>
      </c>
      <c r="AW437" s="345" t="e">
        <f t="shared" si="338"/>
        <v>#DIV/0!</v>
      </c>
      <c r="AX437" s="345">
        <f t="shared" si="359"/>
        <v>0</v>
      </c>
      <c r="AY437" s="345" t="e">
        <f t="shared" si="339"/>
        <v>#DIV/0!</v>
      </c>
      <c r="AZ437" s="345">
        <f t="shared" si="360"/>
        <v>0</v>
      </c>
      <c r="BA437" s="345" t="e">
        <f t="shared" si="340"/>
        <v>#DIV/0!</v>
      </c>
      <c r="BB437" s="345">
        <f t="shared" si="361"/>
        <v>0</v>
      </c>
      <c r="BC437" s="345" t="e">
        <f t="shared" si="341"/>
        <v>#DIV/0!</v>
      </c>
      <c r="BD437" s="345">
        <f t="shared" si="362"/>
        <v>0</v>
      </c>
      <c r="BE437" s="345" t="e">
        <f t="shared" si="342"/>
        <v>#DIV/0!</v>
      </c>
      <c r="BF437" s="345">
        <f t="shared" si="363"/>
        <v>-4.07725321888412E-2</v>
      </c>
      <c r="BG437" s="345" t="e">
        <f t="shared" si="343"/>
        <v>#DIV/0!</v>
      </c>
      <c r="BH437" s="345">
        <f t="shared" si="364"/>
        <v>0</v>
      </c>
      <c r="BI437" s="345" t="e">
        <f t="shared" si="344"/>
        <v>#DIV/0!</v>
      </c>
      <c r="BJ437" s="345">
        <f t="shared" si="365"/>
        <v>4.07725321888412E-2</v>
      </c>
      <c r="BK437" s="345" t="e">
        <f t="shared" si="345"/>
        <v>#DIV/0!</v>
      </c>
      <c r="BL437" s="345">
        <f t="shared" si="366"/>
        <v>0</v>
      </c>
      <c r="BM437" s="345" t="e">
        <f t="shared" si="346"/>
        <v>#DIV/0!</v>
      </c>
      <c r="BN437" s="345">
        <f t="shared" si="367"/>
        <v>0</v>
      </c>
      <c r="BO437" s="467"/>
    </row>
    <row r="438" spans="1:67">
      <c r="A438" s="187" t="s">
        <v>308</v>
      </c>
      <c r="B438" s="466" t="str">
        <f>UPPER("Phổ cập giáo dục")</f>
        <v>PHổ CậP GIÁO DụC</v>
      </c>
      <c r="C438" s="180"/>
      <c r="D438" s="508"/>
      <c r="E438" s="468"/>
      <c r="F438" s="468"/>
      <c r="G438" s="508"/>
      <c r="H438" s="508"/>
      <c r="I438" s="508"/>
      <c r="J438" s="508"/>
      <c r="K438" s="508"/>
      <c r="L438" s="508"/>
      <c r="M438" s="508"/>
      <c r="N438" s="508"/>
      <c r="O438" s="508"/>
      <c r="P438" s="508"/>
      <c r="Q438" s="341"/>
      <c r="R438" s="341"/>
      <c r="S438" s="345" t="str">
        <f t="shared" si="350"/>
        <v xml:space="preserve"> </v>
      </c>
      <c r="T438" s="341"/>
      <c r="U438" s="345" t="str">
        <f t="shared" si="351"/>
        <v xml:space="preserve"> </v>
      </c>
      <c r="V438" s="341"/>
      <c r="W438" s="345" t="str">
        <f t="shared" si="352"/>
        <v xml:space="preserve"> </v>
      </c>
      <c r="X438" s="341"/>
      <c r="Y438" s="345" t="str">
        <f t="shared" si="353"/>
        <v xml:space="preserve"> </v>
      </c>
      <c r="Z438" s="341"/>
      <c r="AA438" s="345" t="str">
        <f t="shared" si="354"/>
        <v xml:space="preserve"> </v>
      </c>
      <c r="AB438" s="341"/>
      <c r="AC438" s="345" t="str">
        <f t="shared" si="355"/>
        <v xml:space="preserve"> </v>
      </c>
      <c r="AD438" s="341"/>
      <c r="AE438" s="345" t="str">
        <f t="shared" si="356"/>
        <v xml:space="preserve"> </v>
      </c>
      <c r="AF438" s="341"/>
      <c r="AG438" s="345" t="str">
        <f t="shared" si="356"/>
        <v xml:space="preserve"> </v>
      </c>
      <c r="AH438" s="341"/>
      <c r="AI438" s="345" t="str">
        <f t="shared" si="356"/>
        <v xml:space="preserve"> </v>
      </c>
      <c r="AJ438" s="341"/>
      <c r="AK438" s="345" t="str">
        <f t="shared" si="356"/>
        <v xml:space="preserve"> </v>
      </c>
      <c r="AL438" s="341"/>
      <c r="AM438" s="345" t="str">
        <f t="shared" si="357"/>
        <v xml:space="preserve"> </v>
      </c>
      <c r="AN438" s="341"/>
      <c r="AO438" s="345" t="str">
        <f t="shared" si="358"/>
        <v xml:space="preserve"> </v>
      </c>
      <c r="AP438" s="467"/>
      <c r="AQ438" s="345" t="str">
        <f t="shared" si="335"/>
        <v xml:space="preserve"> </v>
      </c>
      <c r="AR438" s="345" t="str">
        <f t="shared" si="359"/>
        <v xml:space="preserve"> </v>
      </c>
      <c r="AS438" s="345" t="str">
        <f t="shared" si="336"/>
        <v xml:space="preserve"> </v>
      </c>
      <c r="AT438" s="345" t="str">
        <f t="shared" si="359"/>
        <v xml:space="preserve"> </v>
      </c>
      <c r="AU438" s="345" t="str">
        <f t="shared" si="337"/>
        <v xml:space="preserve"> </v>
      </c>
      <c r="AV438" s="345" t="str">
        <f t="shared" si="359"/>
        <v xml:space="preserve"> </v>
      </c>
      <c r="AW438" s="345" t="str">
        <f t="shared" si="338"/>
        <v xml:space="preserve"> </v>
      </c>
      <c r="AX438" s="345" t="str">
        <f t="shared" si="359"/>
        <v xml:space="preserve"> </v>
      </c>
      <c r="AY438" s="345" t="str">
        <f t="shared" si="339"/>
        <v xml:space="preserve"> </v>
      </c>
      <c r="AZ438" s="345" t="str">
        <f t="shared" si="360"/>
        <v xml:space="preserve"> </v>
      </c>
      <c r="BA438" s="345" t="str">
        <f t="shared" si="340"/>
        <v xml:space="preserve"> </v>
      </c>
      <c r="BB438" s="345" t="str">
        <f t="shared" si="361"/>
        <v xml:space="preserve"> </v>
      </c>
      <c r="BC438" s="345" t="str">
        <f t="shared" si="341"/>
        <v xml:space="preserve"> </v>
      </c>
      <c r="BD438" s="345" t="str">
        <f t="shared" si="362"/>
        <v xml:space="preserve"> </v>
      </c>
      <c r="BE438" s="345" t="str">
        <f t="shared" si="342"/>
        <v xml:space="preserve"> </v>
      </c>
      <c r="BF438" s="345" t="str">
        <f t="shared" si="363"/>
        <v xml:space="preserve"> </v>
      </c>
      <c r="BG438" s="345" t="str">
        <f t="shared" si="343"/>
        <v xml:space="preserve"> </v>
      </c>
      <c r="BH438" s="345" t="str">
        <f t="shared" si="364"/>
        <v xml:space="preserve"> </v>
      </c>
      <c r="BI438" s="345" t="str">
        <f t="shared" si="344"/>
        <v xml:space="preserve"> </v>
      </c>
      <c r="BJ438" s="345" t="str">
        <f t="shared" si="365"/>
        <v xml:space="preserve"> </v>
      </c>
      <c r="BK438" s="345" t="str">
        <f t="shared" si="345"/>
        <v xml:space="preserve"> </v>
      </c>
      <c r="BL438" s="345" t="str">
        <f t="shared" si="366"/>
        <v xml:space="preserve"> </v>
      </c>
      <c r="BM438" s="345" t="str">
        <f t="shared" si="346"/>
        <v xml:space="preserve"> </v>
      </c>
      <c r="BN438" s="345" t="str">
        <f t="shared" si="367"/>
        <v xml:space="preserve"> </v>
      </c>
      <c r="BO438" s="467"/>
    </row>
    <row r="439" spans="1:67" ht="56.25">
      <c r="A439" s="187"/>
      <c r="B439" s="369" t="s">
        <v>753</v>
      </c>
      <c r="C439" s="180" t="s">
        <v>72</v>
      </c>
      <c r="D439" s="508"/>
      <c r="E439" s="468">
        <v>12</v>
      </c>
      <c r="F439" s="468"/>
      <c r="G439" s="508"/>
      <c r="H439" s="508"/>
      <c r="I439" s="508"/>
      <c r="J439" s="508"/>
      <c r="K439" s="508"/>
      <c r="L439" s="508"/>
      <c r="M439" s="508"/>
      <c r="N439" s="508"/>
      <c r="O439" s="508"/>
      <c r="P439" s="508"/>
      <c r="Q439" s="468">
        <v>12</v>
      </c>
      <c r="R439" s="341">
        <v>12</v>
      </c>
      <c r="S439" s="345">
        <f t="shared" si="350"/>
        <v>12</v>
      </c>
      <c r="T439" s="341"/>
      <c r="U439" s="345">
        <f t="shared" si="351"/>
        <v>12</v>
      </c>
      <c r="V439" s="341"/>
      <c r="W439" s="345">
        <f t="shared" si="352"/>
        <v>12</v>
      </c>
      <c r="X439" s="341"/>
      <c r="Y439" s="345">
        <f t="shared" si="353"/>
        <v>12</v>
      </c>
      <c r="Z439" s="341"/>
      <c r="AA439" s="345">
        <f t="shared" si="354"/>
        <v>12</v>
      </c>
      <c r="AB439" s="341"/>
      <c r="AC439" s="345">
        <f t="shared" si="355"/>
        <v>12</v>
      </c>
      <c r="AD439" s="341"/>
      <c r="AE439" s="345">
        <f t="shared" si="356"/>
        <v>12</v>
      </c>
      <c r="AF439" s="341"/>
      <c r="AG439" s="345">
        <f t="shared" si="356"/>
        <v>12</v>
      </c>
      <c r="AH439" s="341"/>
      <c r="AI439" s="345">
        <f t="shared" si="356"/>
        <v>12</v>
      </c>
      <c r="AJ439" s="341">
        <v>12</v>
      </c>
      <c r="AK439" s="345">
        <f t="shared" si="356"/>
        <v>24</v>
      </c>
      <c r="AL439" s="341"/>
      <c r="AM439" s="345">
        <f t="shared" si="357"/>
        <v>24</v>
      </c>
      <c r="AN439" s="341"/>
      <c r="AO439" s="345">
        <f t="shared" si="358"/>
        <v>24</v>
      </c>
      <c r="AP439" s="468"/>
      <c r="AQ439" s="345" t="e">
        <f t="shared" si="335"/>
        <v>#DIV/0!</v>
      </c>
      <c r="AR439" s="345">
        <f t="shared" si="359"/>
        <v>1</v>
      </c>
      <c r="AS439" s="345">
        <f t="shared" si="336"/>
        <v>0</v>
      </c>
      <c r="AT439" s="345">
        <f t="shared" si="359"/>
        <v>0</v>
      </c>
      <c r="AU439" s="345" t="e">
        <f t="shared" si="337"/>
        <v>#DIV/0!</v>
      </c>
      <c r="AV439" s="345">
        <f t="shared" si="359"/>
        <v>0</v>
      </c>
      <c r="AW439" s="345" t="e">
        <f t="shared" si="338"/>
        <v>#DIV/0!</v>
      </c>
      <c r="AX439" s="345">
        <f t="shared" si="359"/>
        <v>0</v>
      </c>
      <c r="AY439" s="345" t="e">
        <f t="shared" si="339"/>
        <v>#DIV/0!</v>
      </c>
      <c r="AZ439" s="345">
        <f t="shared" si="360"/>
        <v>0</v>
      </c>
      <c r="BA439" s="345" t="e">
        <f t="shared" si="340"/>
        <v>#DIV/0!</v>
      </c>
      <c r="BB439" s="345">
        <f t="shared" si="361"/>
        <v>0</v>
      </c>
      <c r="BC439" s="345" t="e">
        <f t="shared" si="341"/>
        <v>#DIV/0!</v>
      </c>
      <c r="BD439" s="345">
        <f t="shared" si="362"/>
        <v>0</v>
      </c>
      <c r="BE439" s="345" t="e">
        <f t="shared" si="342"/>
        <v>#DIV/0!</v>
      </c>
      <c r="BF439" s="345">
        <f t="shared" si="363"/>
        <v>0</v>
      </c>
      <c r="BG439" s="345" t="e">
        <f t="shared" si="343"/>
        <v>#DIV/0!</v>
      </c>
      <c r="BH439" s="345">
        <f t="shared" si="364"/>
        <v>0</v>
      </c>
      <c r="BI439" s="345" t="e">
        <f t="shared" si="344"/>
        <v>#DIV/0!</v>
      </c>
      <c r="BJ439" s="345">
        <f t="shared" si="365"/>
        <v>1</v>
      </c>
      <c r="BK439" s="345" t="e">
        <f t="shared" si="345"/>
        <v>#DIV/0!</v>
      </c>
      <c r="BL439" s="345">
        <f t="shared" si="366"/>
        <v>0</v>
      </c>
      <c r="BM439" s="345" t="e">
        <f t="shared" si="346"/>
        <v>#DIV/0!</v>
      </c>
      <c r="BN439" s="345">
        <f t="shared" si="367"/>
        <v>0</v>
      </c>
      <c r="BO439" s="467"/>
    </row>
    <row r="440" spans="1:67">
      <c r="A440" s="187" t="s">
        <v>369</v>
      </c>
      <c r="B440" s="373" t="str">
        <f>UPPER("Tổng số giáo viên")</f>
        <v>TổNG Số GIÁO VIÊN</v>
      </c>
      <c r="C440" s="187" t="s">
        <v>55</v>
      </c>
      <c r="D440" s="343"/>
      <c r="E440" s="454">
        <v>1396</v>
      </c>
      <c r="F440" s="454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454">
        <v>1394</v>
      </c>
      <c r="R440" s="342">
        <v>1371</v>
      </c>
      <c r="S440" s="345">
        <f t="shared" si="350"/>
        <v>1371</v>
      </c>
      <c r="T440" s="342"/>
      <c r="U440" s="345">
        <f t="shared" si="351"/>
        <v>1371</v>
      </c>
      <c r="V440" s="342"/>
      <c r="W440" s="345">
        <f t="shared" si="352"/>
        <v>1371</v>
      </c>
      <c r="X440" s="342"/>
      <c r="Y440" s="345">
        <f t="shared" si="353"/>
        <v>1371</v>
      </c>
      <c r="Z440" s="342">
        <f>1420-Y440</f>
        <v>49</v>
      </c>
      <c r="AA440" s="345">
        <f t="shared" si="354"/>
        <v>1420</v>
      </c>
      <c r="AB440" s="342"/>
      <c r="AC440" s="345">
        <f t="shared" si="355"/>
        <v>1420</v>
      </c>
      <c r="AD440" s="342"/>
      <c r="AE440" s="345">
        <f t="shared" si="356"/>
        <v>1420</v>
      </c>
      <c r="AF440" s="342">
        <v>-57</v>
      </c>
      <c r="AG440" s="345">
        <f t="shared" si="356"/>
        <v>1363</v>
      </c>
      <c r="AH440" s="342"/>
      <c r="AI440" s="345">
        <f t="shared" si="356"/>
        <v>1363</v>
      </c>
      <c r="AJ440" s="342">
        <f>1370-AI440</f>
        <v>7</v>
      </c>
      <c r="AK440" s="345">
        <f t="shared" si="356"/>
        <v>1370</v>
      </c>
      <c r="AL440" s="342"/>
      <c r="AM440" s="345">
        <f t="shared" si="357"/>
        <v>1370</v>
      </c>
      <c r="AN440" s="342"/>
      <c r="AO440" s="345">
        <f t="shared" si="358"/>
        <v>1370</v>
      </c>
      <c r="AP440" s="454">
        <f t="shared" ref="AP440:AP450" si="368">+W440</f>
        <v>1371</v>
      </c>
      <c r="AQ440" s="345" t="e">
        <f t="shared" si="335"/>
        <v>#DIV/0!</v>
      </c>
      <c r="AR440" s="345">
        <f t="shared" si="359"/>
        <v>0.9835007173601148</v>
      </c>
      <c r="AS440" s="345">
        <f t="shared" si="336"/>
        <v>0</v>
      </c>
      <c r="AT440" s="345">
        <f t="shared" si="359"/>
        <v>0</v>
      </c>
      <c r="AU440" s="345" t="e">
        <f t="shared" si="337"/>
        <v>#DIV/0!</v>
      </c>
      <c r="AV440" s="345">
        <f t="shared" si="359"/>
        <v>0</v>
      </c>
      <c r="AW440" s="345" t="e">
        <f t="shared" si="338"/>
        <v>#DIV/0!</v>
      </c>
      <c r="AX440" s="345">
        <f t="shared" si="359"/>
        <v>0</v>
      </c>
      <c r="AY440" s="345" t="e">
        <f t="shared" si="339"/>
        <v>#DIV/0!</v>
      </c>
      <c r="AZ440" s="345">
        <f t="shared" si="360"/>
        <v>3.5150645624103298E-2</v>
      </c>
      <c r="BA440" s="345" t="e">
        <f t="shared" si="340"/>
        <v>#DIV/0!</v>
      </c>
      <c r="BB440" s="345">
        <f t="shared" si="361"/>
        <v>0</v>
      </c>
      <c r="BC440" s="345" t="e">
        <f t="shared" si="341"/>
        <v>#DIV/0!</v>
      </c>
      <c r="BD440" s="345">
        <f t="shared" si="362"/>
        <v>0</v>
      </c>
      <c r="BE440" s="345" t="e">
        <f t="shared" si="342"/>
        <v>#DIV/0!</v>
      </c>
      <c r="BF440" s="345">
        <f t="shared" si="363"/>
        <v>-4.0889526542324243E-2</v>
      </c>
      <c r="BG440" s="345" t="e">
        <f t="shared" si="343"/>
        <v>#DIV/0!</v>
      </c>
      <c r="BH440" s="345">
        <f t="shared" si="364"/>
        <v>0</v>
      </c>
      <c r="BI440" s="345" t="e">
        <f t="shared" si="344"/>
        <v>#DIV/0!</v>
      </c>
      <c r="BJ440" s="345">
        <f t="shared" si="365"/>
        <v>5.0215208034433282E-3</v>
      </c>
      <c r="BK440" s="345" t="e">
        <f t="shared" si="345"/>
        <v>#DIV/0!</v>
      </c>
      <c r="BL440" s="345">
        <f t="shared" si="366"/>
        <v>0</v>
      </c>
      <c r="BM440" s="345" t="e">
        <f t="shared" si="346"/>
        <v>#DIV/0!</v>
      </c>
      <c r="BN440" s="345">
        <f t="shared" si="367"/>
        <v>0</v>
      </c>
      <c r="BO440" s="467"/>
    </row>
    <row r="441" spans="1:67">
      <c r="A441" s="190"/>
      <c r="B441" s="370" t="s">
        <v>754</v>
      </c>
      <c r="C441" s="190" t="s">
        <v>24</v>
      </c>
      <c r="D441" s="508"/>
      <c r="E441" s="468">
        <v>0</v>
      </c>
      <c r="F441" s="468"/>
      <c r="G441" s="508"/>
      <c r="H441" s="508"/>
      <c r="I441" s="508"/>
      <c r="J441" s="508"/>
      <c r="K441" s="508"/>
      <c r="L441" s="508"/>
      <c r="M441" s="508"/>
      <c r="N441" s="508"/>
      <c r="O441" s="508"/>
      <c r="P441" s="508"/>
      <c r="Q441" s="436">
        <v>99.7</v>
      </c>
      <c r="R441" s="436">
        <v>99.6</v>
      </c>
      <c r="S441" s="345">
        <f t="shared" si="350"/>
        <v>99.6</v>
      </c>
      <c r="T441" s="436"/>
      <c r="U441" s="345">
        <f t="shared" si="351"/>
        <v>99.6</v>
      </c>
      <c r="V441" s="436"/>
      <c r="W441" s="345">
        <f t="shared" si="352"/>
        <v>99.6</v>
      </c>
      <c r="X441" s="436"/>
      <c r="Y441" s="345">
        <f t="shared" si="353"/>
        <v>99.6</v>
      </c>
      <c r="Z441" s="436"/>
      <c r="AA441" s="345">
        <f t="shared" si="354"/>
        <v>99.6</v>
      </c>
      <c r="AB441" s="436"/>
      <c r="AC441" s="345">
        <f t="shared" si="355"/>
        <v>99.6</v>
      </c>
      <c r="AD441" s="436"/>
      <c r="AE441" s="345">
        <f t="shared" si="356"/>
        <v>99.6</v>
      </c>
      <c r="AF441" s="436"/>
      <c r="AG441" s="345">
        <f t="shared" si="356"/>
        <v>99.6</v>
      </c>
      <c r="AH441" s="436"/>
      <c r="AI441" s="345">
        <f t="shared" si="356"/>
        <v>99.6</v>
      </c>
      <c r="AJ441" s="436"/>
      <c r="AK441" s="345">
        <f t="shared" si="356"/>
        <v>99.6</v>
      </c>
      <c r="AL441" s="436"/>
      <c r="AM441" s="345">
        <f t="shared" si="357"/>
        <v>99.6</v>
      </c>
      <c r="AN441" s="436"/>
      <c r="AO441" s="345">
        <f t="shared" si="358"/>
        <v>99.6</v>
      </c>
      <c r="AP441" s="458">
        <f t="shared" si="368"/>
        <v>99.6</v>
      </c>
      <c r="AQ441" s="345" t="e">
        <f t="shared" si="335"/>
        <v>#DIV/0!</v>
      </c>
      <c r="AR441" s="345">
        <f t="shared" si="359"/>
        <v>0.99899699097291872</v>
      </c>
      <c r="AS441" s="345" t="e">
        <f t="shared" si="336"/>
        <v>#DIV/0!</v>
      </c>
      <c r="AT441" s="345">
        <f t="shared" si="359"/>
        <v>0</v>
      </c>
      <c r="AU441" s="345" t="e">
        <f t="shared" si="337"/>
        <v>#DIV/0!</v>
      </c>
      <c r="AV441" s="345">
        <f t="shared" si="359"/>
        <v>0</v>
      </c>
      <c r="AW441" s="345" t="e">
        <f t="shared" si="338"/>
        <v>#DIV/0!</v>
      </c>
      <c r="AX441" s="345">
        <f t="shared" si="359"/>
        <v>0</v>
      </c>
      <c r="AY441" s="345" t="e">
        <f t="shared" si="339"/>
        <v>#DIV/0!</v>
      </c>
      <c r="AZ441" s="345">
        <f t="shared" si="360"/>
        <v>0</v>
      </c>
      <c r="BA441" s="345" t="e">
        <f t="shared" si="340"/>
        <v>#DIV/0!</v>
      </c>
      <c r="BB441" s="345">
        <f t="shared" si="361"/>
        <v>0</v>
      </c>
      <c r="BC441" s="345" t="e">
        <f t="shared" si="341"/>
        <v>#DIV/0!</v>
      </c>
      <c r="BD441" s="345">
        <f t="shared" si="362"/>
        <v>0</v>
      </c>
      <c r="BE441" s="345" t="e">
        <f t="shared" si="342"/>
        <v>#DIV/0!</v>
      </c>
      <c r="BF441" s="345">
        <f t="shared" si="363"/>
        <v>0</v>
      </c>
      <c r="BG441" s="345" t="e">
        <f t="shared" si="343"/>
        <v>#DIV/0!</v>
      </c>
      <c r="BH441" s="345">
        <f t="shared" si="364"/>
        <v>0</v>
      </c>
      <c r="BI441" s="345" t="e">
        <f t="shared" si="344"/>
        <v>#DIV/0!</v>
      </c>
      <c r="BJ441" s="345">
        <f t="shared" si="365"/>
        <v>0</v>
      </c>
      <c r="BK441" s="345" t="e">
        <f t="shared" si="345"/>
        <v>#DIV/0!</v>
      </c>
      <c r="BL441" s="345">
        <f t="shared" si="366"/>
        <v>0</v>
      </c>
      <c r="BM441" s="345" t="e">
        <f t="shared" si="346"/>
        <v>#DIV/0!</v>
      </c>
      <c r="BN441" s="345">
        <f t="shared" si="367"/>
        <v>0</v>
      </c>
      <c r="BO441" s="467"/>
    </row>
    <row r="442" spans="1:67" s="456" customFormat="1">
      <c r="A442" s="187"/>
      <c r="B442" s="416" t="s">
        <v>755</v>
      </c>
      <c r="C442" s="187" t="s">
        <v>55</v>
      </c>
      <c r="D442" s="343"/>
      <c r="E442" s="454">
        <v>402</v>
      </c>
      <c r="F442" s="454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454">
        <v>392</v>
      </c>
      <c r="R442" s="342">
        <v>395</v>
      </c>
      <c r="S442" s="345">
        <f t="shared" si="350"/>
        <v>395</v>
      </c>
      <c r="T442" s="342"/>
      <c r="U442" s="345">
        <f t="shared" si="351"/>
        <v>395</v>
      </c>
      <c r="V442" s="342"/>
      <c r="W442" s="345">
        <f t="shared" si="352"/>
        <v>395</v>
      </c>
      <c r="X442" s="342">
        <f>408-W442</f>
        <v>13</v>
      </c>
      <c r="Y442" s="345">
        <f t="shared" si="353"/>
        <v>408</v>
      </c>
      <c r="Z442" s="342">
        <f>407-Y442</f>
        <v>-1</v>
      </c>
      <c r="AA442" s="345">
        <f t="shared" si="354"/>
        <v>407</v>
      </c>
      <c r="AB442" s="342"/>
      <c r="AC442" s="345">
        <f t="shared" si="355"/>
        <v>407</v>
      </c>
      <c r="AD442" s="342"/>
      <c r="AE442" s="345">
        <f t="shared" si="356"/>
        <v>407</v>
      </c>
      <c r="AF442" s="342">
        <v>-15</v>
      </c>
      <c r="AG442" s="345">
        <f t="shared" si="356"/>
        <v>392</v>
      </c>
      <c r="AH442" s="342"/>
      <c r="AI442" s="345">
        <f t="shared" si="356"/>
        <v>392</v>
      </c>
      <c r="AJ442" s="342">
        <f>394-AI442</f>
        <v>2</v>
      </c>
      <c r="AK442" s="345">
        <f t="shared" si="356"/>
        <v>394</v>
      </c>
      <c r="AL442" s="342"/>
      <c r="AM442" s="345">
        <f t="shared" si="357"/>
        <v>394</v>
      </c>
      <c r="AN442" s="342"/>
      <c r="AO442" s="345">
        <f t="shared" si="358"/>
        <v>394</v>
      </c>
      <c r="AP442" s="454">
        <f t="shared" si="368"/>
        <v>395</v>
      </c>
      <c r="AQ442" s="345" t="e">
        <f t="shared" si="335"/>
        <v>#DIV/0!</v>
      </c>
      <c r="AR442" s="345">
        <f t="shared" si="359"/>
        <v>1.0076530612244898</v>
      </c>
      <c r="AS442" s="345">
        <f t="shared" si="336"/>
        <v>0</v>
      </c>
      <c r="AT442" s="345">
        <f t="shared" si="359"/>
        <v>0</v>
      </c>
      <c r="AU442" s="345" t="e">
        <f t="shared" si="337"/>
        <v>#DIV/0!</v>
      </c>
      <c r="AV442" s="345">
        <f t="shared" si="359"/>
        <v>0</v>
      </c>
      <c r="AW442" s="345" t="e">
        <f t="shared" si="338"/>
        <v>#DIV/0!</v>
      </c>
      <c r="AX442" s="345">
        <f t="shared" si="359"/>
        <v>3.3163265306122451E-2</v>
      </c>
      <c r="AY442" s="345" t="e">
        <f t="shared" si="339"/>
        <v>#DIV/0!</v>
      </c>
      <c r="AZ442" s="345">
        <f t="shared" si="360"/>
        <v>-2.5510204081632651E-3</v>
      </c>
      <c r="BA442" s="345" t="e">
        <f t="shared" si="340"/>
        <v>#DIV/0!</v>
      </c>
      <c r="BB442" s="345">
        <f t="shared" si="361"/>
        <v>0</v>
      </c>
      <c r="BC442" s="345" t="e">
        <f t="shared" si="341"/>
        <v>#DIV/0!</v>
      </c>
      <c r="BD442" s="345">
        <f t="shared" si="362"/>
        <v>0</v>
      </c>
      <c r="BE442" s="345" t="e">
        <f t="shared" si="342"/>
        <v>#DIV/0!</v>
      </c>
      <c r="BF442" s="345">
        <f t="shared" si="363"/>
        <v>-3.826530612244898E-2</v>
      </c>
      <c r="BG442" s="345" t="e">
        <f t="shared" si="343"/>
        <v>#DIV/0!</v>
      </c>
      <c r="BH442" s="345">
        <f t="shared" si="364"/>
        <v>0</v>
      </c>
      <c r="BI442" s="345" t="e">
        <f t="shared" si="344"/>
        <v>#DIV/0!</v>
      </c>
      <c r="BJ442" s="345">
        <f t="shared" si="365"/>
        <v>5.1020408163265302E-3</v>
      </c>
      <c r="BK442" s="345" t="e">
        <f t="shared" si="345"/>
        <v>#DIV/0!</v>
      </c>
      <c r="BL442" s="345">
        <f t="shared" si="366"/>
        <v>0</v>
      </c>
      <c r="BM442" s="345" t="e">
        <f t="shared" si="346"/>
        <v>#DIV/0!</v>
      </c>
      <c r="BN442" s="345">
        <f t="shared" si="367"/>
        <v>0</v>
      </c>
      <c r="BO442" s="455"/>
    </row>
    <row r="443" spans="1:67">
      <c r="A443" s="180"/>
      <c r="B443" s="370" t="s">
        <v>754</v>
      </c>
      <c r="C443" s="180" t="s">
        <v>24</v>
      </c>
      <c r="D443" s="508"/>
      <c r="E443" s="468">
        <v>100</v>
      </c>
      <c r="F443" s="468"/>
      <c r="G443" s="508"/>
      <c r="H443" s="508"/>
      <c r="I443" s="508"/>
      <c r="J443" s="508"/>
      <c r="K443" s="508"/>
      <c r="L443" s="508"/>
      <c r="M443" s="508"/>
      <c r="N443" s="508"/>
      <c r="O443" s="508"/>
      <c r="P443" s="508"/>
      <c r="Q443" s="341">
        <v>100</v>
      </c>
      <c r="R443" s="341">
        <v>100</v>
      </c>
      <c r="S443" s="345">
        <f t="shared" si="350"/>
        <v>100</v>
      </c>
      <c r="T443" s="341"/>
      <c r="U443" s="345">
        <f t="shared" si="351"/>
        <v>100</v>
      </c>
      <c r="V443" s="341"/>
      <c r="W443" s="345">
        <f t="shared" si="352"/>
        <v>100</v>
      </c>
      <c r="X443" s="341"/>
      <c r="Y443" s="345">
        <f t="shared" si="353"/>
        <v>100</v>
      </c>
      <c r="Z443" s="341"/>
      <c r="AA443" s="345">
        <f t="shared" si="354"/>
        <v>100</v>
      </c>
      <c r="AB443" s="341"/>
      <c r="AC443" s="345">
        <f t="shared" si="355"/>
        <v>100</v>
      </c>
      <c r="AD443" s="341"/>
      <c r="AE443" s="345">
        <f t="shared" si="356"/>
        <v>100</v>
      </c>
      <c r="AF443" s="341"/>
      <c r="AG443" s="345">
        <f t="shared" si="356"/>
        <v>100</v>
      </c>
      <c r="AH443" s="341"/>
      <c r="AI443" s="345">
        <f t="shared" si="356"/>
        <v>100</v>
      </c>
      <c r="AJ443" s="341"/>
      <c r="AK443" s="345">
        <f t="shared" si="356"/>
        <v>100</v>
      </c>
      <c r="AL443" s="341"/>
      <c r="AM443" s="345">
        <f t="shared" si="357"/>
        <v>100</v>
      </c>
      <c r="AN443" s="341"/>
      <c r="AO443" s="345">
        <f t="shared" si="358"/>
        <v>100</v>
      </c>
      <c r="AP443" s="468">
        <f t="shared" si="368"/>
        <v>100</v>
      </c>
      <c r="AQ443" s="345" t="e">
        <f t="shared" si="335"/>
        <v>#DIV/0!</v>
      </c>
      <c r="AR443" s="345">
        <f t="shared" si="359"/>
        <v>1</v>
      </c>
      <c r="AS443" s="345">
        <f t="shared" si="336"/>
        <v>0</v>
      </c>
      <c r="AT443" s="345">
        <f t="shared" si="359"/>
        <v>0</v>
      </c>
      <c r="AU443" s="345" t="e">
        <f t="shared" si="337"/>
        <v>#DIV/0!</v>
      </c>
      <c r="AV443" s="345">
        <f t="shared" si="359"/>
        <v>0</v>
      </c>
      <c r="AW443" s="345" t="e">
        <f t="shared" si="338"/>
        <v>#DIV/0!</v>
      </c>
      <c r="AX443" s="345">
        <f t="shared" si="359"/>
        <v>0</v>
      </c>
      <c r="AY443" s="345" t="e">
        <f t="shared" si="339"/>
        <v>#DIV/0!</v>
      </c>
      <c r="AZ443" s="345">
        <f t="shared" si="360"/>
        <v>0</v>
      </c>
      <c r="BA443" s="345" t="e">
        <f t="shared" si="340"/>
        <v>#DIV/0!</v>
      </c>
      <c r="BB443" s="345">
        <f t="shared" si="361"/>
        <v>0</v>
      </c>
      <c r="BC443" s="345" t="e">
        <f t="shared" si="341"/>
        <v>#DIV/0!</v>
      </c>
      <c r="BD443" s="345">
        <f t="shared" si="362"/>
        <v>0</v>
      </c>
      <c r="BE443" s="345" t="e">
        <f t="shared" si="342"/>
        <v>#DIV/0!</v>
      </c>
      <c r="BF443" s="345">
        <f t="shared" si="363"/>
        <v>0</v>
      </c>
      <c r="BG443" s="345" t="e">
        <f t="shared" si="343"/>
        <v>#DIV/0!</v>
      </c>
      <c r="BH443" s="345">
        <f t="shared" si="364"/>
        <v>0</v>
      </c>
      <c r="BI443" s="345" t="e">
        <f t="shared" si="344"/>
        <v>#DIV/0!</v>
      </c>
      <c r="BJ443" s="345">
        <f t="shared" si="365"/>
        <v>0</v>
      </c>
      <c r="BK443" s="345" t="e">
        <f t="shared" si="345"/>
        <v>#DIV/0!</v>
      </c>
      <c r="BL443" s="345">
        <f t="shared" si="366"/>
        <v>0</v>
      </c>
      <c r="BM443" s="345" t="e">
        <f t="shared" si="346"/>
        <v>#DIV/0!</v>
      </c>
      <c r="BN443" s="345">
        <f t="shared" si="367"/>
        <v>0</v>
      </c>
      <c r="BO443" s="467"/>
    </row>
    <row r="444" spans="1:67" s="456" customFormat="1">
      <c r="A444" s="187"/>
      <c r="B444" s="416" t="s">
        <v>756</v>
      </c>
      <c r="C444" s="187" t="s">
        <v>55</v>
      </c>
      <c r="D444" s="343"/>
      <c r="E444" s="454">
        <v>564</v>
      </c>
      <c r="F444" s="454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454">
        <v>520</v>
      </c>
      <c r="R444" s="342">
        <v>548</v>
      </c>
      <c r="S444" s="345">
        <f t="shared" si="350"/>
        <v>548</v>
      </c>
      <c r="T444" s="342"/>
      <c r="U444" s="345">
        <f t="shared" si="351"/>
        <v>548</v>
      </c>
      <c r="V444" s="342"/>
      <c r="W444" s="345">
        <f t="shared" si="352"/>
        <v>548</v>
      </c>
      <c r="X444" s="342">
        <f>543-W444</f>
        <v>-5</v>
      </c>
      <c r="Y444" s="345">
        <f t="shared" si="353"/>
        <v>543</v>
      </c>
      <c r="Z444" s="342">
        <f>546-Y444</f>
        <v>3</v>
      </c>
      <c r="AA444" s="345">
        <f t="shared" si="354"/>
        <v>546</v>
      </c>
      <c r="AB444" s="342"/>
      <c r="AC444" s="345">
        <f t="shared" si="355"/>
        <v>546</v>
      </c>
      <c r="AD444" s="342"/>
      <c r="AE444" s="345">
        <f t="shared" si="356"/>
        <v>546</v>
      </c>
      <c r="AF444" s="342">
        <v>-2</v>
      </c>
      <c r="AG444" s="345">
        <f t="shared" si="356"/>
        <v>544</v>
      </c>
      <c r="AH444" s="342"/>
      <c r="AI444" s="345">
        <f t="shared" si="356"/>
        <v>544</v>
      </c>
      <c r="AJ444" s="342">
        <f>548-AI444</f>
        <v>4</v>
      </c>
      <c r="AK444" s="345">
        <f t="shared" si="356"/>
        <v>548</v>
      </c>
      <c r="AL444" s="342"/>
      <c r="AM444" s="345">
        <f t="shared" si="357"/>
        <v>548</v>
      </c>
      <c r="AN444" s="342"/>
      <c r="AO444" s="345">
        <f t="shared" si="358"/>
        <v>548</v>
      </c>
      <c r="AP444" s="454">
        <f t="shared" si="368"/>
        <v>548</v>
      </c>
      <c r="AQ444" s="345" t="e">
        <f t="shared" si="335"/>
        <v>#DIV/0!</v>
      </c>
      <c r="AR444" s="345">
        <f t="shared" si="359"/>
        <v>1.0538461538461539</v>
      </c>
      <c r="AS444" s="345">
        <f t="shared" si="336"/>
        <v>0</v>
      </c>
      <c r="AT444" s="345">
        <f t="shared" si="359"/>
        <v>0</v>
      </c>
      <c r="AU444" s="345" t="e">
        <f t="shared" si="337"/>
        <v>#DIV/0!</v>
      </c>
      <c r="AV444" s="345">
        <f t="shared" si="359"/>
        <v>0</v>
      </c>
      <c r="AW444" s="345" t="e">
        <f t="shared" si="338"/>
        <v>#DIV/0!</v>
      </c>
      <c r="AX444" s="345">
        <f t="shared" si="359"/>
        <v>-9.6153846153846159E-3</v>
      </c>
      <c r="AY444" s="345" t="e">
        <f t="shared" si="339"/>
        <v>#DIV/0!</v>
      </c>
      <c r="AZ444" s="345">
        <f t="shared" si="360"/>
        <v>5.7692307692307696E-3</v>
      </c>
      <c r="BA444" s="345" t="e">
        <f t="shared" si="340"/>
        <v>#DIV/0!</v>
      </c>
      <c r="BB444" s="345">
        <f t="shared" si="361"/>
        <v>0</v>
      </c>
      <c r="BC444" s="345" t="e">
        <f t="shared" si="341"/>
        <v>#DIV/0!</v>
      </c>
      <c r="BD444" s="345">
        <f t="shared" si="362"/>
        <v>0</v>
      </c>
      <c r="BE444" s="345" t="e">
        <f t="shared" si="342"/>
        <v>#DIV/0!</v>
      </c>
      <c r="BF444" s="345">
        <f t="shared" si="363"/>
        <v>-3.8461538461538464E-3</v>
      </c>
      <c r="BG444" s="345" t="e">
        <f t="shared" si="343"/>
        <v>#DIV/0!</v>
      </c>
      <c r="BH444" s="345">
        <f t="shared" si="364"/>
        <v>0</v>
      </c>
      <c r="BI444" s="345" t="e">
        <f t="shared" si="344"/>
        <v>#DIV/0!</v>
      </c>
      <c r="BJ444" s="345">
        <f t="shared" si="365"/>
        <v>7.6923076923076927E-3</v>
      </c>
      <c r="BK444" s="345" t="e">
        <f t="shared" si="345"/>
        <v>#DIV/0!</v>
      </c>
      <c r="BL444" s="345">
        <f t="shared" si="366"/>
        <v>0</v>
      </c>
      <c r="BM444" s="345" t="e">
        <f t="shared" si="346"/>
        <v>#DIV/0!</v>
      </c>
      <c r="BN444" s="345">
        <f t="shared" si="367"/>
        <v>0</v>
      </c>
      <c r="BO444" s="455"/>
    </row>
    <row r="445" spans="1:67">
      <c r="A445" s="180"/>
      <c r="B445" s="370" t="s">
        <v>754</v>
      </c>
      <c r="C445" s="180" t="s">
        <v>24</v>
      </c>
      <c r="D445" s="508"/>
      <c r="E445" s="468">
        <v>99.5</v>
      </c>
      <c r="F445" s="468"/>
      <c r="G445" s="508"/>
      <c r="H445" s="508"/>
      <c r="I445" s="508"/>
      <c r="J445" s="508"/>
      <c r="K445" s="508"/>
      <c r="L445" s="508"/>
      <c r="M445" s="508"/>
      <c r="N445" s="508"/>
      <c r="O445" s="508"/>
      <c r="P445" s="508"/>
      <c r="Q445" s="341">
        <v>99.6</v>
      </c>
      <c r="R445" s="341">
        <v>99.6</v>
      </c>
      <c r="S445" s="345">
        <f t="shared" si="350"/>
        <v>99.6</v>
      </c>
      <c r="T445" s="341"/>
      <c r="U445" s="345">
        <f t="shared" si="351"/>
        <v>99.6</v>
      </c>
      <c r="V445" s="341"/>
      <c r="W445" s="345">
        <f t="shared" si="352"/>
        <v>99.6</v>
      </c>
      <c r="X445" s="341">
        <f>99.4-W445</f>
        <v>-0.19999999999998863</v>
      </c>
      <c r="Y445" s="345">
        <f t="shared" si="353"/>
        <v>99.4</v>
      </c>
      <c r="Z445" s="341"/>
      <c r="AA445" s="345">
        <f t="shared" si="354"/>
        <v>99.4</v>
      </c>
      <c r="AB445" s="341"/>
      <c r="AC445" s="345">
        <f t="shared" si="355"/>
        <v>99.4</v>
      </c>
      <c r="AD445" s="341"/>
      <c r="AE445" s="345">
        <f t="shared" si="356"/>
        <v>99.4</v>
      </c>
      <c r="AF445" s="341"/>
      <c r="AG445" s="345">
        <f t="shared" si="356"/>
        <v>99.4</v>
      </c>
      <c r="AH445" s="341"/>
      <c r="AI445" s="345">
        <f t="shared" si="356"/>
        <v>99.4</v>
      </c>
      <c r="AJ445" s="341"/>
      <c r="AK445" s="345">
        <f t="shared" si="356"/>
        <v>99.4</v>
      </c>
      <c r="AL445" s="341"/>
      <c r="AM445" s="345">
        <f t="shared" si="357"/>
        <v>99.4</v>
      </c>
      <c r="AN445" s="341"/>
      <c r="AO445" s="345">
        <f t="shared" si="358"/>
        <v>99.4</v>
      </c>
      <c r="AP445" s="468">
        <f t="shared" si="368"/>
        <v>99.6</v>
      </c>
      <c r="AQ445" s="345" t="e">
        <f t="shared" si="335"/>
        <v>#DIV/0!</v>
      </c>
      <c r="AR445" s="345">
        <f t="shared" si="359"/>
        <v>1</v>
      </c>
      <c r="AS445" s="345">
        <f t="shared" si="336"/>
        <v>0</v>
      </c>
      <c r="AT445" s="345">
        <f t="shared" si="359"/>
        <v>0</v>
      </c>
      <c r="AU445" s="345" t="e">
        <f t="shared" si="337"/>
        <v>#DIV/0!</v>
      </c>
      <c r="AV445" s="345">
        <f t="shared" si="359"/>
        <v>0</v>
      </c>
      <c r="AW445" s="345" t="e">
        <f t="shared" si="338"/>
        <v>#DIV/0!</v>
      </c>
      <c r="AX445" s="345">
        <f t="shared" si="359"/>
        <v>-2.008032128513942E-3</v>
      </c>
      <c r="AY445" s="345" t="e">
        <f t="shared" si="339"/>
        <v>#DIV/0!</v>
      </c>
      <c r="AZ445" s="345">
        <f t="shared" si="360"/>
        <v>0</v>
      </c>
      <c r="BA445" s="345" t="e">
        <f t="shared" si="340"/>
        <v>#DIV/0!</v>
      </c>
      <c r="BB445" s="345">
        <f t="shared" si="361"/>
        <v>0</v>
      </c>
      <c r="BC445" s="345" t="e">
        <f t="shared" si="341"/>
        <v>#DIV/0!</v>
      </c>
      <c r="BD445" s="345">
        <f t="shared" si="362"/>
        <v>0</v>
      </c>
      <c r="BE445" s="345" t="e">
        <f t="shared" si="342"/>
        <v>#DIV/0!</v>
      </c>
      <c r="BF445" s="345">
        <f t="shared" si="363"/>
        <v>0</v>
      </c>
      <c r="BG445" s="345" t="e">
        <f t="shared" si="343"/>
        <v>#DIV/0!</v>
      </c>
      <c r="BH445" s="345">
        <f t="shared" si="364"/>
        <v>0</v>
      </c>
      <c r="BI445" s="345" t="e">
        <f t="shared" si="344"/>
        <v>#DIV/0!</v>
      </c>
      <c r="BJ445" s="345">
        <f t="shared" si="365"/>
        <v>0</v>
      </c>
      <c r="BK445" s="345" t="e">
        <f t="shared" si="345"/>
        <v>#DIV/0!</v>
      </c>
      <c r="BL445" s="345">
        <f t="shared" si="366"/>
        <v>0</v>
      </c>
      <c r="BM445" s="345" t="e">
        <f t="shared" si="346"/>
        <v>#DIV/0!</v>
      </c>
      <c r="BN445" s="345">
        <f t="shared" si="367"/>
        <v>0</v>
      </c>
      <c r="BO445" s="467"/>
    </row>
    <row r="446" spans="1:67" s="456" customFormat="1">
      <c r="A446" s="187"/>
      <c r="B446" s="416" t="s">
        <v>757</v>
      </c>
      <c r="C446" s="187" t="s">
        <v>55</v>
      </c>
      <c r="D446" s="343"/>
      <c r="E446" s="454">
        <v>311</v>
      </c>
      <c r="F446" s="454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454">
        <v>350</v>
      </c>
      <c r="R446" s="342">
        <v>296</v>
      </c>
      <c r="S446" s="345">
        <f t="shared" si="350"/>
        <v>296</v>
      </c>
      <c r="T446" s="342"/>
      <c r="U446" s="345">
        <f t="shared" si="351"/>
        <v>296</v>
      </c>
      <c r="V446" s="342"/>
      <c r="W446" s="345">
        <f t="shared" si="352"/>
        <v>296</v>
      </c>
      <c r="X446" s="342">
        <f>311-W446</f>
        <v>15</v>
      </c>
      <c r="Y446" s="345">
        <f t="shared" si="353"/>
        <v>311</v>
      </c>
      <c r="Z446" s="342"/>
      <c r="AA446" s="345">
        <f t="shared" si="354"/>
        <v>311</v>
      </c>
      <c r="AB446" s="342"/>
      <c r="AC446" s="345">
        <f t="shared" si="355"/>
        <v>311</v>
      </c>
      <c r="AD446" s="342"/>
      <c r="AE446" s="345">
        <f t="shared" si="356"/>
        <v>311</v>
      </c>
      <c r="AF446" s="342">
        <v>-16</v>
      </c>
      <c r="AG446" s="345">
        <f t="shared" si="356"/>
        <v>295</v>
      </c>
      <c r="AH446" s="342"/>
      <c r="AI446" s="345">
        <f t="shared" si="356"/>
        <v>295</v>
      </c>
      <c r="AJ446" s="342">
        <f>296-AI446</f>
        <v>1</v>
      </c>
      <c r="AK446" s="345">
        <f t="shared" si="356"/>
        <v>296</v>
      </c>
      <c r="AL446" s="342"/>
      <c r="AM446" s="345">
        <f t="shared" si="357"/>
        <v>296</v>
      </c>
      <c r="AN446" s="342"/>
      <c r="AO446" s="345">
        <f t="shared" si="358"/>
        <v>296</v>
      </c>
      <c r="AP446" s="454">
        <f t="shared" si="368"/>
        <v>296</v>
      </c>
      <c r="AQ446" s="345" t="e">
        <f t="shared" si="335"/>
        <v>#DIV/0!</v>
      </c>
      <c r="AR446" s="345">
        <f t="shared" si="359"/>
        <v>0.84571428571428575</v>
      </c>
      <c r="AS446" s="345">
        <f t="shared" si="336"/>
        <v>0</v>
      </c>
      <c r="AT446" s="345">
        <f t="shared" si="359"/>
        <v>0</v>
      </c>
      <c r="AU446" s="345" t="e">
        <f t="shared" si="337"/>
        <v>#DIV/0!</v>
      </c>
      <c r="AV446" s="345">
        <f t="shared" si="359"/>
        <v>0</v>
      </c>
      <c r="AW446" s="345" t="e">
        <f t="shared" si="338"/>
        <v>#DIV/0!</v>
      </c>
      <c r="AX446" s="345">
        <f t="shared" si="359"/>
        <v>4.2857142857142858E-2</v>
      </c>
      <c r="AY446" s="345" t="e">
        <f t="shared" si="339"/>
        <v>#DIV/0!</v>
      </c>
      <c r="AZ446" s="345">
        <f t="shared" si="360"/>
        <v>0</v>
      </c>
      <c r="BA446" s="345" t="e">
        <f t="shared" si="340"/>
        <v>#DIV/0!</v>
      </c>
      <c r="BB446" s="345">
        <f t="shared" si="361"/>
        <v>0</v>
      </c>
      <c r="BC446" s="345" t="e">
        <f t="shared" si="341"/>
        <v>#DIV/0!</v>
      </c>
      <c r="BD446" s="345">
        <f t="shared" si="362"/>
        <v>0</v>
      </c>
      <c r="BE446" s="345" t="e">
        <f t="shared" si="342"/>
        <v>#DIV/0!</v>
      </c>
      <c r="BF446" s="345">
        <f t="shared" si="363"/>
        <v>-4.5714285714285714E-2</v>
      </c>
      <c r="BG446" s="345" t="e">
        <f t="shared" si="343"/>
        <v>#DIV/0!</v>
      </c>
      <c r="BH446" s="345">
        <f t="shared" si="364"/>
        <v>0</v>
      </c>
      <c r="BI446" s="345" t="e">
        <f t="shared" si="344"/>
        <v>#DIV/0!</v>
      </c>
      <c r="BJ446" s="345">
        <f t="shared" si="365"/>
        <v>2.8571428571428571E-3</v>
      </c>
      <c r="BK446" s="345" t="e">
        <f t="shared" si="345"/>
        <v>#DIV/0!</v>
      </c>
      <c r="BL446" s="345">
        <f t="shared" si="366"/>
        <v>0</v>
      </c>
      <c r="BM446" s="345" t="e">
        <f t="shared" si="346"/>
        <v>#DIV/0!</v>
      </c>
      <c r="BN446" s="345">
        <f t="shared" si="367"/>
        <v>0</v>
      </c>
      <c r="BO446" s="455"/>
    </row>
    <row r="447" spans="1:67">
      <c r="A447" s="180"/>
      <c r="B447" s="370" t="s">
        <v>754</v>
      </c>
      <c r="C447" s="180" t="s">
        <v>24</v>
      </c>
      <c r="D447" s="508"/>
      <c r="E447" s="468">
        <v>97.8</v>
      </c>
      <c r="F447" s="468"/>
      <c r="G447" s="508"/>
      <c r="H447" s="508"/>
      <c r="I447" s="508"/>
      <c r="J447" s="508"/>
      <c r="K447" s="508"/>
      <c r="L447" s="508"/>
      <c r="M447" s="508"/>
      <c r="N447" s="508"/>
      <c r="O447" s="508"/>
      <c r="P447" s="508"/>
      <c r="Q447" s="341">
        <v>99.4</v>
      </c>
      <c r="R447" s="341">
        <v>99.3</v>
      </c>
      <c r="S447" s="345">
        <f t="shared" si="350"/>
        <v>99.3</v>
      </c>
      <c r="T447" s="341"/>
      <c r="U447" s="345">
        <f t="shared" si="351"/>
        <v>99.3</v>
      </c>
      <c r="V447" s="341"/>
      <c r="W447" s="345">
        <f t="shared" si="352"/>
        <v>99.3</v>
      </c>
      <c r="X447" s="341">
        <f>99.4-W447</f>
        <v>0.10000000000000853</v>
      </c>
      <c r="Y447" s="345">
        <f t="shared" si="353"/>
        <v>99.4</v>
      </c>
      <c r="Z447" s="341"/>
      <c r="AA447" s="345">
        <f t="shared" si="354"/>
        <v>99.4</v>
      </c>
      <c r="AB447" s="341"/>
      <c r="AC447" s="345">
        <f t="shared" si="355"/>
        <v>99.4</v>
      </c>
      <c r="AD447" s="341"/>
      <c r="AE447" s="345">
        <f t="shared" si="356"/>
        <v>99.4</v>
      </c>
      <c r="AF447" s="341"/>
      <c r="AG447" s="345">
        <f t="shared" si="356"/>
        <v>99.4</v>
      </c>
      <c r="AH447" s="341"/>
      <c r="AI447" s="345">
        <f t="shared" si="356"/>
        <v>99.4</v>
      </c>
      <c r="AJ447" s="341"/>
      <c r="AK447" s="345">
        <f t="shared" si="356"/>
        <v>99.4</v>
      </c>
      <c r="AL447" s="341"/>
      <c r="AM447" s="345">
        <f t="shared" si="357"/>
        <v>99.4</v>
      </c>
      <c r="AN447" s="341"/>
      <c r="AO447" s="345">
        <f t="shared" si="358"/>
        <v>99.4</v>
      </c>
      <c r="AP447" s="474">
        <f t="shared" si="368"/>
        <v>99.3</v>
      </c>
      <c r="AQ447" s="345" t="e">
        <f t="shared" si="335"/>
        <v>#DIV/0!</v>
      </c>
      <c r="AR447" s="345">
        <f t="shared" si="359"/>
        <v>0.99899396378269611</v>
      </c>
      <c r="AS447" s="345">
        <f t="shared" si="336"/>
        <v>0</v>
      </c>
      <c r="AT447" s="345">
        <f t="shared" si="359"/>
        <v>0</v>
      </c>
      <c r="AU447" s="345" t="e">
        <f t="shared" si="337"/>
        <v>#DIV/0!</v>
      </c>
      <c r="AV447" s="345">
        <f t="shared" si="359"/>
        <v>0</v>
      </c>
      <c r="AW447" s="345" t="e">
        <f t="shared" si="338"/>
        <v>#DIV/0!</v>
      </c>
      <c r="AX447" s="345">
        <f t="shared" si="359"/>
        <v>1.0060362173039087E-3</v>
      </c>
      <c r="AY447" s="345" t="e">
        <f t="shared" si="339"/>
        <v>#DIV/0!</v>
      </c>
      <c r="AZ447" s="345">
        <f t="shared" si="360"/>
        <v>0</v>
      </c>
      <c r="BA447" s="345" t="e">
        <f t="shared" si="340"/>
        <v>#DIV/0!</v>
      </c>
      <c r="BB447" s="345">
        <f t="shared" si="361"/>
        <v>0</v>
      </c>
      <c r="BC447" s="345" t="e">
        <f t="shared" si="341"/>
        <v>#DIV/0!</v>
      </c>
      <c r="BD447" s="345">
        <f t="shared" si="362"/>
        <v>0</v>
      </c>
      <c r="BE447" s="345" t="e">
        <f t="shared" si="342"/>
        <v>#DIV/0!</v>
      </c>
      <c r="BF447" s="345">
        <f t="shared" si="363"/>
        <v>0</v>
      </c>
      <c r="BG447" s="345" t="e">
        <f t="shared" si="343"/>
        <v>#DIV/0!</v>
      </c>
      <c r="BH447" s="345">
        <f t="shared" si="364"/>
        <v>0</v>
      </c>
      <c r="BI447" s="345" t="e">
        <f t="shared" si="344"/>
        <v>#DIV/0!</v>
      </c>
      <c r="BJ447" s="345">
        <f t="shared" si="365"/>
        <v>0</v>
      </c>
      <c r="BK447" s="345" t="e">
        <f t="shared" si="345"/>
        <v>#DIV/0!</v>
      </c>
      <c r="BL447" s="345">
        <f t="shared" si="366"/>
        <v>0</v>
      </c>
      <c r="BM447" s="345" t="e">
        <f t="shared" si="346"/>
        <v>#DIV/0!</v>
      </c>
      <c r="BN447" s="345">
        <f t="shared" si="367"/>
        <v>0</v>
      </c>
      <c r="BO447" s="467"/>
    </row>
    <row r="448" spans="1:67" s="456" customFormat="1">
      <c r="A448" s="187"/>
      <c r="B448" s="416" t="s">
        <v>964</v>
      </c>
      <c r="C448" s="187" t="s">
        <v>55</v>
      </c>
      <c r="D448" s="343"/>
      <c r="E448" s="454">
        <v>108</v>
      </c>
      <c r="F448" s="454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454">
        <v>121</v>
      </c>
      <c r="R448" s="342">
        <v>121</v>
      </c>
      <c r="S448" s="345">
        <f t="shared" si="350"/>
        <v>121</v>
      </c>
      <c r="T448" s="342"/>
      <c r="U448" s="345">
        <f t="shared" si="351"/>
        <v>121</v>
      </c>
      <c r="V448" s="342"/>
      <c r="W448" s="345">
        <f t="shared" si="352"/>
        <v>121</v>
      </c>
      <c r="X448" s="342">
        <f>144-W448</f>
        <v>23</v>
      </c>
      <c r="Y448" s="345">
        <f t="shared" si="353"/>
        <v>144</v>
      </c>
      <c r="Z448" s="342"/>
      <c r="AA448" s="345">
        <f t="shared" si="354"/>
        <v>144</v>
      </c>
      <c r="AB448" s="342"/>
      <c r="AC448" s="345">
        <f t="shared" si="355"/>
        <v>144</v>
      </c>
      <c r="AD448" s="342"/>
      <c r="AE448" s="345">
        <f t="shared" si="356"/>
        <v>144</v>
      </c>
      <c r="AF448" s="342">
        <v>-23</v>
      </c>
      <c r="AG448" s="345">
        <f t="shared" si="356"/>
        <v>121</v>
      </c>
      <c r="AH448" s="342"/>
      <c r="AI448" s="345">
        <f t="shared" si="356"/>
        <v>121</v>
      </c>
      <c r="AJ448" s="342"/>
      <c r="AK448" s="345">
        <f t="shared" si="356"/>
        <v>121</v>
      </c>
      <c r="AL448" s="342"/>
      <c r="AM448" s="345">
        <f t="shared" si="357"/>
        <v>121</v>
      </c>
      <c r="AN448" s="342"/>
      <c r="AO448" s="345">
        <f t="shared" si="358"/>
        <v>121</v>
      </c>
      <c r="AP448" s="454">
        <f t="shared" si="368"/>
        <v>121</v>
      </c>
      <c r="AQ448" s="345" t="e">
        <f t="shared" si="335"/>
        <v>#DIV/0!</v>
      </c>
      <c r="AR448" s="345">
        <f t="shared" si="359"/>
        <v>1</v>
      </c>
      <c r="AS448" s="345">
        <f t="shared" si="336"/>
        <v>0</v>
      </c>
      <c r="AT448" s="345">
        <f t="shared" si="359"/>
        <v>0</v>
      </c>
      <c r="AU448" s="345" t="e">
        <f t="shared" si="337"/>
        <v>#DIV/0!</v>
      </c>
      <c r="AV448" s="345">
        <f t="shared" si="359"/>
        <v>0</v>
      </c>
      <c r="AW448" s="345" t="e">
        <f t="shared" si="338"/>
        <v>#DIV/0!</v>
      </c>
      <c r="AX448" s="345">
        <f t="shared" si="359"/>
        <v>0.19008264462809918</v>
      </c>
      <c r="AY448" s="345" t="e">
        <f t="shared" si="339"/>
        <v>#DIV/0!</v>
      </c>
      <c r="AZ448" s="345">
        <f t="shared" si="360"/>
        <v>0</v>
      </c>
      <c r="BA448" s="345" t="e">
        <f t="shared" si="340"/>
        <v>#DIV/0!</v>
      </c>
      <c r="BB448" s="345">
        <f t="shared" si="361"/>
        <v>0</v>
      </c>
      <c r="BC448" s="345" t="e">
        <f t="shared" si="341"/>
        <v>#DIV/0!</v>
      </c>
      <c r="BD448" s="345">
        <f t="shared" si="362"/>
        <v>0</v>
      </c>
      <c r="BE448" s="345" t="e">
        <f t="shared" si="342"/>
        <v>#DIV/0!</v>
      </c>
      <c r="BF448" s="345">
        <f t="shared" si="363"/>
        <v>-0.19008264462809918</v>
      </c>
      <c r="BG448" s="345" t="e">
        <f t="shared" si="343"/>
        <v>#DIV/0!</v>
      </c>
      <c r="BH448" s="345">
        <f t="shared" si="364"/>
        <v>0</v>
      </c>
      <c r="BI448" s="345" t="e">
        <f t="shared" si="344"/>
        <v>#DIV/0!</v>
      </c>
      <c r="BJ448" s="345">
        <f t="shared" si="365"/>
        <v>0</v>
      </c>
      <c r="BK448" s="345" t="e">
        <f t="shared" si="345"/>
        <v>#DIV/0!</v>
      </c>
      <c r="BL448" s="345">
        <f t="shared" si="366"/>
        <v>0</v>
      </c>
      <c r="BM448" s="345" t="e">
        <f t="shared" si="346"/>
        <v>#DIV/0!</v>
      </c>
      <c r="BN448" s="345">
        <f t="shared" si="367"/>
        <v>0</v>
      </c>
      <c r="BO448" s="455"/>
    </row>
    <row r="449" spans="1:67">
      <c r="A449" s="180"/>
      <c r="B449" s="370" t="s">
        <v>754</v>
      </c>
      <c r="C449" s="180" t="s">
        <v>24</v>
      </c>
      <c r="D449" s="508"/>
      <c r="E449" s="468">
        <v>100</v>
      </c>
      <c r="F449" s="468"/>
      <c r="G449" s="508"/>
      <c r="H449" s="508"/>
      <c r="I449" s="508"/>
      <c r="J449" s="508"/>
      <c r="K449" s="508"/>
      <c r="L449" s="508"/>
      <c r="M449" s="508"/>
      <c r="N449" s="508"/>
      <c r="O449" s="508"/>
      <c r="P449" s="508"/>
      <c r="Q449" s="468">
        <v>100</v>
      </c>
      <c r="R449" s="341">
        <v>100</v>
      </c>
      <c r="S449" s="345">
        <f t="shared" si="350"/>
        <v>100</v>
      </c>
      <c r="T449" s="341"/>
      <c r="U449" s="345">
        <f t="shared" si="351"/>
        <v>100</v>
      </c>
      <c r="V449" s="341"/>
      <c r="W449" s="345">
        <f t="shared" si="352"/>
        <v>100</v>
      </c>
      <c r="X449" s="341"/>
      <c r="Y449" s="345">
        <f t="shared" si="353"/>
        <v>100</v>
      </c>
      <c r="Z449" s="341"/>
      <c r="AA449" s="345">
        <f t="shared" si="354"/>
        <v>100</v>
      </c>
      <c r="AB449" s="341"/>
      <c r="AC449" s="345">
        <f t="shared" si="355"/>
        <v>100</v>
      </c>
      <c r="AD449" s="341"/>
      <c r="AE449" s="345">
        <f t="shared" si="356"/>
        <v>100</v>
      </c>
      <c r="AF449" s="341"/>
      <c r="AG449" s="345">
        <f t="shared" si="356"/>
        <v>100</v>
      </c>
      <c r="AH449" s="341"/>
      <c r="AI449" s="345">
        <f t="shared" si="356"/>
        <v>100</v>
      </c>
      <c r="AJ449" s="341"/>
      <c r="AK449" s="345">
        <f t="shared" si="356"/>
        <v>100</v>
      </c>
      <c r="AL449" s="341"/>
      <c r="AM449" s="345">
        <f t="shared" si="357"/>
        <v>100</v>
      </c>
      <c r="AN449" s="341"/>
      <c r="AO449" s="345">
        <f t="shared" si="358"/>
        <v>100</v>
      </c>
      <c r="AP449" s="468">
        <f t="shared" si="368"/>
        <v>100</v>
      </c>
      <c r="AQ449" s="345" t="e">
        <f t="shared" si="335"/>
        <v>#DIV/0!</v>
      </c>
      <c r="AR449" s="345">
        <f t="shared" si="359"/>
        <v>1</v>
      </c>
      <c r="AS449" s="345">
        <f t="shared" si="336"/>
        <v>0</v>
      </c>
      <c r="AT449" s="345">
        <f t="shared" si="359"/>
        <v>0</v>
      </c>
      <c r="AU449" s="345" t="e">
        <f t="shared" si="337"/>
        <v>#DIV/0!</v>
      </c>
      <c r="AV449" s="345">
        <f t="shared" si="359"/>
        <v>0</v>
      </c>
      <c r="AW449" s="345" t="e">
        <f t="shared" si="338"/>
        <v>#DIV/0!</v>
      </c>
      <c r="AX449" s="345">
        <f t="shared" si="359"/>
        <v>0</v>
      </c>
      <c r="AY449" s="345" t="e">
        <f t="shared" si="339"/>
        <v>#DIV/0!</v>
      </c>
      <c r="AZ449" s="345">
        <f t="shared" si="360"/>
        <v>0</v>
      </c>
      <c r="BA449" s="345" t="e">
        <f t="shared" si="340"/>
        <v>#DIV/0!</v>
      </c>
      <c r="BB449" s="345">
        <f t="shared" si="361"/>
        <v>0</v>
      </c>
      <c r="BC449" s="345" t="e">
        <f t="shared" si="341"/>
        <v>#DIV/0!</v>
      </c>
      <c r="BD449" s="345">
        <f t="shared" si="362"/>
        <v>0</v>
      </c>
      <c r="BE449" s="345" t="e">
        <f t="shared" si="342"/>
        <v>#DIV/0!</v>
      </c>
      <c r="BF449" s="345">
        <f t="shared" si="363"/>
        <v>0</v>
      </c>
      <c r="BG449" s="345" t="e">
        <f t="shared" si="343"/>
        <v>#DIV/0!</v>
      </c>
      <c r="BH449" s="345">
        <f t="shared" si="364"/>
        <v>0</v>
      </c>
      <c r="BI449" s="345" t="e">
        <f t="shared" si="344"/>
        <v>#DIV/0!</v>
      </c>
      <c r="BJ449" s="345">
        <f t="shared" si="365"/>
        <v>0</v>
      </c>
      <c r="BK449" s="345" t="e">
        <f t="shared" si="345"/>
        <v>#DIV/0!</v>
      </c>
      <c r="BL449" s="345">
        <f t="shared" si="366"/>
        <v>0</v>
      </c>
      <c r="BM449" s="345" t="e">
        <f t="shared" si="346"/>
        <v>#DIV/0!</v>
      </c>
      <c r="BN449" s="345">
        <f t="shared" si="367"/>
        <v>0</v>
      </c>
      <c r="BO449" s="467"/>
    </row>
    <row r="450" spans="1:67" s="456" customFormat="1">
      <c r="A450" s="187"/>
      <c r="B450" s="416" t="s">
        <v>758</v>
      </c>
      <c r="C450" s="187" t="s">
        <v>55</v>
      </c>
      <c r="D450" s="343"/>
      <c r="E450" s="454">
        <v>11</v>
      </c>
      <c r="F450" s="454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454">
        <v>11</v>
      </c>
      <c r="R450" s="342">
        <v>11</v>
      </c>
      <c r="S450" s="345">
        <f t="shared" si="350"/>
        <v>11</v>
      </c>
      <c r="T450" s="342"/>
      <c r="U450" s="345">
        <f t="shared" si="351"/>
        <v>11</v>
      </c>
      <c r="V450" s="342"/>
      <c r="W450" s="345">
        <f t="shared" si="352"/>
        <v>11</v>
      </c>
      <c r="X450" s="342"/>
      <c r="Y450" s="345">
        <f t="shared" si="353"/>
        <v>11</v>
      </c>
      <c r="Z450" s="342"/>
      <c r="AA450" s="345">
        <f t="shared" si="354"/>
        <v>11</v>
      </c>
      <c r="AB450" s="342"/>
      <c r="AC450" s="345">
        <f t="shared" si="355"/>
        <v>11</v>
      </c>
      <c r="AD450" s="342"/>
      <c r="AE450" s="345">
        <f t="shared" si="356"/>
        <v>11</v>
      </c>
      <c r="AF450" s="342">
        <v>-1</v>
      </c>
      <c r="AG450" s="345">
        <f t="shared" si="356"/>
        <v>10</v>
      </c>
      <c r="AH450" s="342"/>
      <c r="AI450" s="345">
        <f t="shared" si="356"/>
        <v>10</v>
      </c>
      <c r="AJ450" s="342"/>
      <c r="AK450" s="345">
        <f t="shared" si="356"/>
        <v>10</v>
      </c>
      <c r="AL450" s="342"/>
      <c r="AM450" s="345">
        <f t="shared" si="357"/>
        <v>10</v>
      </c>
      <c r="AN450" s="342"/>
      <c r="AO450" s="345">
        <f t="shared" si="358"/>
        <v>10</v>
      </c>
      <c r="AP450" s="454">
        <f t="shared" si="368"/>
        <v>11</v>
      </c>
      <c r="AQ450" s="345" t="e">
        <f t="shared" si="335"/>
        <v>#DIV/0!</v>
      </c>
      <c r="AR450" s="345">
        <f t="shared" si="359"/>
        <v>1</v>
      </c>
      <c r="AS450" s="345">
        <f t="shared" si="336"/>
        <v>0</v>
      </c>
      <c r="AT450" s="345">
        <f t="shared" si="359"/>
        <v>0</v>
      </c>
      <c r="AU450" s="345" t="e">
        <f t="shared" si="337"/>
        <v>#DIV/0!</v>
      </c>
      <c r="AV450" s="345">
        <f t="shared" si="359"/>
        <v>0</v>
      </c>
      <c r="AW450" s="345" t="e">
        <f t="shared" si="338"/>
        <v>#DIV/0!</v>
      </c>
      <c r="AX450" s="345">
        <f t="shared" si="359"/>
        <v>0</v>
      </c>
      <c r="AY450" s="345" t="e">
        <f t="shared" si="339"/>
        <v>#DIV/0!</v>
      </c>
      <c r="AZ450" s="345">
        <f t="shared" si="360"/>
        <v>0</v>
      </c>
      <c r="BA450" s="345" t="e">
        <f t="shared" si="340"/>
        <v>#DIV/0!</v>
      </c>
      <c r="BB450" s="345">
        <f t="shared" si="361"/>
        <v>0</v>
      </c>
      <c r="BC450" s="345" t="e">
        <f t="shared" si="341"/>
        <v>#DIV/0!</v>
      </c>
      <c r="BD450" s="345">
        <f t="shared" si="362"/>
        <v>0</v>
      </c>
      <c r="BE450" s="345" t="e">
        <f t="shared" si="342"/>
        <v>#DIV/0!</v>
      </c>
      <c r="BF450" s="345">
        <f t="shared" si="363"/>
        <v>-9.0909090909090912E-2</v>
      </c>
      <c r="BG450" s="345" t="e">
        <f t="shared" si="343"/>
        <v>#DIV/0!</v>
      </c>
      <c r="BH450" s="345">
        <f t="shared" si="364"/>
        <v>0</v>
      </c>
      <c r="BI450" s="345" t="e">
        <f t="shared" si="344"/>
        <v>#DIV/0!</v>
      </c>
      <c r="BJ450" s="345">
        <f t="shared" si="365"/>
        <v>0</v>
      </c>
      <c r="BK450" s="345" t="e">
        <f t="shared" si="345"/>
        <v>#DIV/0!</v>
      </c>
      <c r="BL450" s="345">
        <f t="shared" si="366"/>
        <v>0</v>
      </c>
      <c r="BM450" s="345" t="e">
        <f t="shared" si="346"/>
        <v>#DIV/0!</v>
      </c>
      <c r="BN450" s="345">
        <f t="shared" si="367"/>
        <v>0</v>
      </c>
      <c r="BO450" s="455"/>
    </row>
    <row r="451" spans="1:67">
      <c r="A451" s="180"/>
      <c r="B451" s="370" t="s">
        <v>754</v>
      </c>
      <c r="C451" s="180" t="s">
        <v>24</v>
      </c>
      <c r="D451" s="508"/>
      <c r="E451" s="468">
        <v>100</v>
      </c>
      <c r="F451" s="468"/>
      <c r="G451" s="508"/>
      <c r="H451" s="508"/>
      <c r="I451" s="508"/>
      <c r="J451" s="508"/>
      <c r="K451" s="508"/>
      <c r="L451" s="508"/>
      <c r="M451" s="508"/>
      <c r="N451" s="508"/>
      <c r="O451" s="508"/>
      <c r="P451" s="508"/>
      <c r="Q451" s="468">
        <v>100</v>
      </c>
      <c r="R451" s="341"/>
      <c r="S451" s="345">
        <f t="shared" si="350"/>
        <v>0</v>
      </c>
      <c r="T451" s="341"/>
      <c r="U451" s="345">
        <f t="shared" si="351"/>
        <v>0</v>
      </c>
      <c r="V451" s="341"/>
      <c r="W451" s="345">
        <f t="shared" si="352"/>
        <v>0</v>
      </c>
      <c r="X451" s="341"/>
      <c r="Y451" s="345">
        <f t="shared" si="353"/>
        <v>0</v>
      </c>
      <c r="Z451" s="341"/>
      <c r="AA451" s="345">
        <f t="shared" si="354"/>
        <v>0</v>
      </c>
      <c r="AB451" s="341"/>
      <c r="AC451" s="345">
        <f t="shared" si="355"/>
        <v>0</v>
      </c>
      <c r="AD451" s="341"/>
      <c r="AE451" s="345">
        <f t="shared" si="356"/>
        <v>0</v>
      </c>
      <c r="AF451" s="341"/>
      <c r="AG451" s="345">
        <f t="shared" si="356"/>
        <v>0</v>
      </c>
      <c r="AH451" s="341"/>
      <c r="AI451" s="345">
        <f t="shared" si="356"/>
        <v>0</v>
      </c>
      <c r="AJ451" s="341"/>
      <c r="AK451" s="345">
        <f t="shared" si="356"/>
        <v>0</v>
      </c>
      <c r="AL451" s="341"/>
      <c r="AM451" s="345">
        <f t="shared" si="357"/>
        <v>0</v>
      </c>
      <c r="AN451" s="341"/>
      <c r="AO451" s="345">
        <f t="shared" si="358"/>
        <v>0</v>
      </c>
      <c r="AP451" s="468"/>
      <c r="AQ451" s="345" t="e">
        <f t="shared" si="335"/>
        <v>#DIV/0!</v>
      </c>
      <c r="AR451" s="345">
        <f t="shared" si="359"/>
        <v>0</v>
      </c>
      <c r="AS451" s="345">
        <f t="shared" si="336"/>
        <v>0</v>
      </c>
      <c r="AT451" s="345">
        <f t="shared" si="359"/>
        <v>0</v>
      </c>
      <c r="AU451" s="345" t="e">
        <f t="shared" si="337"/>
        <v>#DIV/0!</v>
      </c>
      <c r="AV451" s="345">
        <f t="shared" si="359"/>
        <v>0</v>
      </c>
      <c r="AW451" s="345" t="e">
        <f t="shared" si="338"/>
        <v>#DIV/0!</v>
      </c>
      <c r="AX451" s="345">
        <f t="shared" si="359"/>
        <v>0</v>
      </c>
      <c r="AY451" s="345" t="e">
        <f t="shared" si="339"/>
        <v>#DIV/0!</v>
      </c>
      <c r="AZ451" s="345">
        <f t="shared" si="360"/>
        <v>0</v>
      </c>
      <c r="BA451" s="345" t="e">
        <f t="shared" si="340"/>
        <v>#DIV/0!</v>
      </c>
      <c r="BB451" s="345">
        <f t="shared" si="361"/>
        <v>0</v>
      </c>
      <c r="BC451" s="345" t="e">
        <f t="shared" si="341"/>
        <v>#DIV/0!</v>
      </c>
      <c r="BD451" s="345">
        <f t="shared" si="362"/>
        <v>0</v>
      </c>
      <c r="BE451" s="345" t="e">
        <f t="shared" si="342"/>
        <v>#DIV/0!</v>
      </c>
      <c r="BF451" s="345">
        <f t="shared" si="363"/>
        <v>0</v>
      </c>
      <c r="BG451" s="345" t="e">
        <f t="shared" si="343"/>
        <v>#DIV/0!</v>
      </c>
      <c r="BH451" s="345">
        <f t="shared" si="364"/>
        <v>0</v>
      </c>
      <c r="BI451" s="345" t="e">
        <f t="shared" si="344"/>
        <v>#DIV/0!</v>
      </c>
      <c r="BJ451" s="345">
        <f t="shared" si="365"/>
        <v>0</v>
      </c>
      <c r="BK451" s="345" t="e">
        <f t="shared" si="345"/>
        <v>#DIV/0!</v>
      </c>
      <c r="BL451" s="345">
        <f t="shared" si="366"/>
        <v>0</v>
      </c>
      <c r="BM451" s="345" t="e">
        <f t="shared" si="346"/>
        <v>#DIV/0!</v>
      </c>
      <c r="BN451" s="345">
        <f t="shared" si="367"/>
        <v>0</v>
      </c>
      <c r="BO451" s="467"/>
    </row>
    <row r="452" spans="1:67">
      <c r="A452" s="187" t="s">
        <v>369</v>
      </c>
      <c r="B452" s="187" t="str">
        <f>UPPER("Tổng số trường học")</f>
        <v>TổNG Số TRƯờNG HọC</v>
      </c>
      <c r="C452" s="180"/>
      <c r="D452" s="343"/>
      <c r="E452" s="454">
        <v>53</v>
      </c>
      <c r="F452" s="454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454">
        <v>40</v>
      </c>
      <c r="R452" s="454">
        <v>40</v>
      </c>
      <c r="S452" s="345" t="str">
        <f t="shared" si="350"/>
        <v xml:space="preserve"> </v>
      </c>
      <c r="T452" s="454">
        <v>40</v>
      </c>
      <c r="U452" s="454">
        <v>40</v>
      </c>
      <c r="V452" s="342"/>
      <c r="W452" s="345" t="str">
        <f t="shared" si="352"/>
        <v xml:space="preserve"> </v>
      </c>
      <c r="X452" s="342"/>
      <c r="Y452" s="345" t="str">
        <f t="shared" si="353"/>
        <v xml:space="preserve"> </v>
      </c>
      <c r="Z452" s="342"/>
      <c r="AA452" s="345" t="str">
        <f t="shared" si="354"/>
        <v xml:space="preserve"> </v>
      </c>
      <c r="AB452" s="342"/>
      <c r="AC452" s="345" t="str">
        <f t="shared" si="355"/>
        <v xml:space="preserve"> </v>
      </c>
      <c r="AD452" s="342"/>
      <c r="AE452" s="345" t="str">
        <f t="shared" si="356"/>
        <v xml:space="preserve"> </v>
      </c>
      <c r="AF452" s="342">
        <v>54</v>
      </c>
      <c r="AG452" s="345" t="str">
        <f t="shared" si="356"/>
        <v xml:space="preserve"> </v>
      </c>
      <c r="AH452" s="342"/>
      <c r="AI452" s="345" t="str">
        <f t="shared" si="356"/>
        <v xml:space="preserve"> </v>
      </c>
      <c r="AJ452" s="342"/>
      <c r="AK452" s="345" t="str">
        <f t="shared" si="356"/>
        <v xml:space="preserve"> </v>
      </c>
      <c r="AL452" s="342"/>
      <c r="AM452" s="345" t="str">
        <f t="shared" si="357"/>
        <v xml:space="preserve"> </v>
      </c>
      <c r="AN452" s="342"/>
      <c r="AO452" s="345" t="str">
        <f t="shared" si="358"/>
        <v xml:space="preserve"> </v>
      </c>
      <c r="AP452" s="454"/>
      <c r="AQ452" s="345" t="str">
        <f t="shared" si="335"/>
        <v xml:space="preserve"> </v>
      </c>
      <c r="AR452" s="345" t="str">
        <f t="shared" si="359"/>
        <v xml:space="preserve"> </v>
      </c>
      <c r="AS452" s="345" t="str">
        <f t="shared" si="336"/>
        <v xml:space="preserve"> </v>
      </c>
      <c r="AT452" s="345" t="str">
        <f t="shared" si="359"/>
        <v xml:space="preserve"> </v>
      </c>
      <c r="AU452" s="345" t="str">
        <f t="shared" si="337"/>
        <v xml:space="preserve"> </v>
      </c>
      <c r="AV452" s="345" t="str">
        <f t="shared" si="359"/>
        <v xml:space="preserve"> </v>
      </c>
      <c r="AW452" s="345" t="str">
        <f t="shared" si="338"/>
        <v xml:space="preserve"> </v>
      </c>
      <c r="AX452" s="345" t="str">
        <f t="shared" si="359"/>
        <v xml:space="preserve"> </v>
      </c>
      <c r="AY452" s="345" t="str">
        <f t="shared" si="339"/>
        <v xml:space="preserve"> </v>
      </c>
      <c r="AZ452" s="345" t="str">
        <f t="shared" si="360"/>
        <v xml:space="preserve"> </v>
      </c>
      <c r="BA452" s="345" t="str">
        <f t="shared" si="340"/>
        <v xml:space="preserve"> </v>
      </c>
      <c r="BB452" s="345" t="str">
        <f t="shared" si="361"/>
        <v xml:space="preserve"> </v>
      </c>
      <c r="BC452" s="345" t="str">
        <f t="shared" si="341"/>
        <v xml:space="preserve"> </v>
      </c>
      <c r="BD452" s="345" t="str">
        <f t="shared" si="362"/>
        <v xml:space="preserve"> </v>
      </c>
      <c r="BE452" s="345" t="str">
        <f t="shared" si="342"/>
        <v xml:space="preserve"> </v>
      </c>
      <c r="BF452" s="345" t="str">
        <f t="shared" si="363"/>
        <v xml:space="preserve"> </v>
      </c>
      <c r="BG452" s="345" t="str">
        <f t="shared" si="343"/>
        <v xml:space="preserve"> </v>
      </c>
      <c r="BH452" s="345" t="str">
        <f t="shared" si="364"/>
        <v xml:space="preserve"> </v>
      </c>
      <c r="BI452" s="345" t="str">
        <f t="shared" si="344"/>
        <v xml:space="preserve"> </v>
      </c>
      <c r="BJ452" s="345" t="str">
        <f t="shared" si="365"/>
        <v xml:space="preserve"> </v>
      </c>
      <c r="BK452" s="345" t="str">
        <f t="shared" si="345"/>
        <v xml:space="preserve"> </v>
      </c>
      <c r="BL452" s="345" t="str">
        <f t="shared" si="366"/>
        <v xml:space="preserve"> </v>
      </c>
      <c r="BM452" s="345" t="str">
        <f t="shared" si="346"/>
        <v xml:space="preserve"> </v>
      </c>
      <c r="BN452" s="345" t="str">
        <f t="shared" si="367"/>
        <v xml:space="preserve"> </v>
      </c>
      <c r="BO452" s="467"/>
    </row>
    <row r="453" spans="1:67" s="464" customFormat="1" ht="19.5">
      <c r="A453" s="190"/>
      <c r="B453" s="370" t="s">
        <v>759</v>
      </c>
      <c r="C453" s="190" t="s">
        <v>66</v>
      </c>
      <c r="D453" s="505"/>
      <c r="E453" s="458">
        <v>1</v>
      </c>
      <c r="F453" s="462"/>
      <c r="G453" s="505"/>
      <c r="H453" s="505"/>
      <c r="I453" s="505"/>
      <c r="J453" s="505"/>
      <c r="K453" s="505"/>
      <c r="L453" s="505"/>
      <c r="M453" s="505"/>
      <c r="N453" s="505"/>
      <c r="O453" s="505"/>
      <c r="P453" s="505"/>
      <c r="Q453" s="458">
        <v>1</v>
      </c>
      <c r="R453" s="458">
        <v>1</v>
      </c>
      <c r="S453" s="583">
        <f t="shared" si="350"/>
        <v>1</v>
      </c>
      <c r="T453" s="458"/>
      <c r="U453" s="583">
        <f t="shared" si="351"/>
        <v>1</v>
      </c>
      <c r="V453" s="436"/>
      <c r="W453" s="555">
        <f t="shared" si="352"/>
        <v>1</v>
      </c>
      <c r="X453" s="436"/>
      <c r="Y453" s="555">
        <f t="shared" si="353"/>
        <v>1</v>
      </c>
      <c r="Z453" s="436"/>
      <c r="AA453" s="555">
        <f t="shared" si="354"/>
        <v>1</v>
      </c>
      <c r="AB453" s="436"/>
      <c r="AC453" s="555">
        <f t="shared" si="355"/>
        <v>1</v>
      </c>
      <c r="AD453" s="436"/>
      <c r="AE453" s="555">
        <f t="shared" si="356"/>
        <v>1</v>
      </c>
      <c r="AF453" s="436"/>
      <c r="AG453" s="555">
        <f t="shared" si="356"/>
        <v>1</v>
      </c>
      <c r="AH453" s="436"/>
      <c r="AI453" s="555">
        <f t="shared" si="356"/>
        <v>1</v>
      </c>
      <c r="AJ453" s="436"/>
      <c r="AK453" s="555">
        <f t="shared" si="356"/>
        <v>1</v>
      </c>
      <c r="AL453" s="436"/>
      <c r="AM453" s="555">
        <f t="shared" si="357"/>
        <v>1</v>
      </c>
      <c r="AN453" s="436"/>
      <c r="AO453" s="555">
        <f t="shared" si="358"/>
        <v>1</v>
      </c>
      <c r="AP453" s="458">
        <f t="shared" ref="AP453:AP462" si="369">+W453</f>
        <v>1</v>
      </c>
      <c r="AQ453" s="555" t="e">
        <f t="shared" si="335"/>
        <v>#DIV/0!</v>
      </c>
      <c r="AR453" s="555">
        <f t="shared" si="359"/>
        <v>1</v>
      </c>
      <c r="AS453" s="555">
        <f t="shared" si="336"/>
        <v>0</v>
      </c>
      <c r="AT453" s="555">
        <f t="shared" si="359"/>
        <v>0</v>
      </c>
      <c r="AU453" s="555" t="e">
        <f t="shared" si="337"/>
        <v>#DIV/0!</v>
      </c>
      <c r="AV453" s="555">
        <f t="shared" si="359"/>
        <v>0</v>
      </c>
      <c r="AW453" s="555" t="e">
        <f t="shared" si="338"/>
        <v>#DIV/0!</v>
      </c>
      <c r="AX453" s="555">
        <f t="shared" si="359"/>
        <v>0</v>
      </c>
      <c r="AY453" s="555" t="e">
        <f t="shared" si="339"/>
        <v>#DIV/0!</v>
      </c>
      <c r="AZ453" s="555">
        <f t="shared" si="360"/>
        <v>0</v>
      </c>
      <c r="BA453" s="555" t="e">
        <f t="shared" si="340"/>
        <v>#DIV/0!</v>
      </c>
      <c r="BB453" s="555">
        <f t="shared" si="361"/>
        <v>0</v>
      </c>
      <c r="BC453" s="555" t="e">
        <f t="shared" si="341"/>
        <v>#DIV/0!</v>
      </c>
      <c r="BD453" s="555">
        <f t="shared" si="362"/>
        <v>0</v>
      </c>
      <c r="BE453" s="555" t="e">
        <f t="shared" si="342"/>
        <v>#DIV/0!</v>
      </c>
      <c r="BF453" s="555">
        <f t="shared" si="363"/>
        <v>0</v>
      </c>
      <c r="BG453" s="555" t="e">
        <f t="shared" si="343"/>
        <v>#DIV/0!</v>
      </c>
      <c r="BH453" s="555">
        <f t="shared" si="364"/>
        <v>0</v>
      </c>
      <c r="BI453" s="555" t="e">
        <f t="shared" si="344"/>
        <v>#DIV/0!</v>
      </c>
      <c r="BJ453" s="555">
        <f t="shared" si="365"/>
        <v>0</v>
      </c>
      <c r="BK453" s="555" t="e">
        <f t="shared" si="345"/>
        <v>#DIV/0!</v>
      </c>
      <c r="BL453" s="555">
        <f t="shared" si="366"/>
        <v>0</v>
      </c>
      <c r="BM453" s="555" t="e">
        <f t="shared" si="346"/>
        <v>#DIV/0!</v>
      </c>
      <c r="BN453" s="555">
        <f t="shared" si="367"/>
        <v>0</v>
      </c>
      <c r="BO453" s="463"/>
    </row>
    <row r="454" spans="1:67" s="456" customFormat="1">
      <c r="A454" s="180"/>
      <c r="B454" s="417" t="s">
        <v>760</v>
      </c>
      <c r="C454" s="180" t="s">
        <v>66</v>
      </c>
      <c r="D454" s="343"/>
      <c r="E454" s="468">
        <v>18</v>
      </c>
      <c r="F454" s="454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468">
        <v>12</v>
      </c>
      <c r="R454" s="468">
        <v>12</v>
      </c>
      <c r="S454" s="339">
        <f t="shared" si="350"/>
        <v>12</v>
      </c>
      <c r="T454" s="341"/>
      <c r="U454" s="339">
        <f t="shared" si="351"/>
        <v>12</v>
      </c>
      <c r="V454" s="341"/>
      <c r="W454" s="345">
        <f t="shared" si="352"/>
        <v>12</v>
      </c>
      <c r="X454" s="341"/>
      <c r="Y454" s="345">
        <f t="shared" si="353"/>
        <v>12</v>
      </c>
      <c r="Z454" s="341"/>
      <c r="AA454" s="345">
        <f t="shared" si="354"/>
        <v>12</v>
      </c>
      <c r="AB454" s="341"/>
      <c r="AC454" s="345">
        <f t="shared" si="355"/>
        <v>12</v>
      </c>
      <c r="AD454" s="341"/>
      <c r="AE454" s="345">
        <f t="shared" si="356"/>
        <v>12</v>
      </c>
      <c r="AF454" s="341"/>
      <c r="AG454" s="345">
        <f t="shared" si="356"/>
        <v>12</v>
      </c>
      <c r="AH454" s="341"/>
      <c r="AI454" s="345">
        <f t="shared" si="356"/>
        <v>12</v>
      </c>
      <c r="AJ454" s="341">
        <f>12-AI454</f>
        <v>0</v>
      </c>
      <c r="AK454" s="345">
        <f t="shared" si="356"/>
        <v>12</v>
      </c>
      <c r="AL454" s="341"/>
      <c r="AM454" s="345">
        <f t="shared" si="357"/>
        <v>12</v>
      </c>
      <c r="AN454" s="341"/>
      <c r="AO454" s="345">
        <f t="shared" si="358"/>
        <v>12</v>
      </c>
      <c r="AP454" s="468">
        <f t="shared" si="369"/>
        <v>12</v>
      </c>
      <c r="AQ454" s="345" t="e">
        <f t="shared" si="335"/>
        <v>#DIV/0!</v>
      </c>
      <c r="AR454" s="345">
        <f t="shared" si="359"/>
        <v>1</v>
      </c>
      <c r="AS454" s="345">
        <f t="shared" si="336"/>
        <v>0</v>
      </c>
      <c r="AT454" s="345">
        <f t="shared" si="359"/>
        <v>0</v>
      </c>
      <c r="AU454" s="345" t="e">
        <f t="shared" si="337"/>
        <v>#DIV/0!</v>
      </c>
      <c r="AV454" s="345">
        <f t="shared" si="359"/>
        <v>0</v>
      </c>
      <c r="AW454" s="345" t="e">
        <f t="shared" si="338"/>
        <v>#DIV/0!</v>
      </c>
      <c r="AX454" s="345">
        <f t="shared" si="359"/>
        <v>0</v>
      </c>
      <c r="AY454" s="345" t="e">
        <f t="shared" si="339"/>
        <v>#DIV/0!</v>
      </c>
      <c r="AZ454" s="345">
        <f t="shared" si="360"/>
        <v>0</v>
      </c>
      <c r="BA454" s="345" t="e">
        <f t="shared" si="340"/>
        <v>#DIV/0!</v>
      </c>
      <c r="BB454" s="345">
        <f t="shared" si="361"/>
        <v>0</v>
      </c>
      <c r="BC454" s="345" t="e">
        <f t="shared" si="341"/>
        <v>#DIV/0!</v>
      </c>
      <c r="BD454" s="345">
        <f t="shared" si="362"/>
        <v>0</v>
      </c>
      <c r="BE454" s="345" t="e">
        <f t="shared" si="342"/>
        <v>#DIV/0!</v>
      </c>
      <c r="BF454" s="345">
        <f t="shared" si="363"/>
        <v>0</v>
      </c>
      <c r="BG454" s="345" t="e">
        <f t="shared" si="343"/>
        <v>#DIV/0!</v>
      </c>
      <c r="BH454" s="345">
        <f t="shared" si="364"/>
        <v>0</v>
      </c>
      <c r="BI454" s="345" t="e">
        <f t="shared" si="344"/>
        <v>#DIV/0!</v>
      </c>
      <c r="BJ454" s="345">
        <f t="shared" si="365"/>
        <v>0</v>
      </c>
      <c r="BK454" s="345" t="e">
        <f t="shared" si="345"/>
        <v>#DIV/0!</v>
      </c>
      <c r="BL454" s="345">
        <f t="shared" si="366"/>
        <v>0</v>
      </c>
      <c r="BM454" s="345" t="e">
        <f t="shared" si="346"/>
        <v>#DIV/0!</v>
      </c>
      <c r="BN454" s="345">
        <f t="shared" si="367"/>
        <v>0</v>
      </c>
      <c r="BO454" s="455"/>
    </row>
    <row r="455" spans="1:67" s="456" customFormat="1">
      <c r="A455" s="180"/>
      <c r="B455" s="417" t="s">
        <v>761</v>
      </c>
      <c r="C455" s="180" t="s">
        <v>66</v>
      </c>
      <c r="D455" s="343"/>
      <c r="E455" s="468">
        <v>16</v>
      </c>
      <c r="F455" s="454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468">
        <v>11</v>
      </c>
      <c r="R455" s="468">
        <v>11</v>
      </c>
      <c r="S455" s="339">
        <f t="shared" si="350"/>
        <v>11</v>
      </c>
      <c r="T455" s="341"/>
      <c r="U455" s="339">
        <f t="shared" si="351"/>
        <v>11</v>
      </c>
      <c r="V455" s="341"/>
      <c r="W455" s="345">
        <f t="shared" si="352"/>
        <v>11</v>
      </c>
      <c r="X455" s="341"/>
      <c r="Y455" s="345">
        <f t="shared" si="353"/>
        <v>11</v>
      </c>
      <c r="Z455" s="341"/>
      <c r="AA455" s="345">
        <f t="shared" si="354"/>
        <v>11</v>
      </c>
      <c r="AB455" s="341"/>
      <c r="AC455" s="345">
        <f t="shared" si="355"/>
        <v>11</v>
      </c>
      <c r="AD455" s="341"/>
      <c r="AE455" s="345">
        <f t="shared" si="356"/>
        <v>11</v>
      </c>
      <c r="AF455" s="341"/>
      <c r="AG455" s="345">
        <f t="shared" si="356"/>
        <v>11</v>
      </c>
      <c r="AH455" s="341"/>
      <c r="AI455" s="345">
        <f t="shared" si="356"/>
        <v>11</v>
      </c>
      <c r="AJ455" s="341">
        <f>11-AI455</f>
        <v>0</v>
      </c>
      <c r="AK455" s="345">
        <f t="shared" si="356"/>
        <v>11</v>
      </c>
      <c r="AL455" s="341"/>
      <c r="AM455" s="345">
        <f t="shared" si="357"/>
        <v>11</v>
      </c>
      <c r="AN455" s="341"/>
      <c r="AO455" s="345">
        <f t="shared" si="358"/>
        <v>11</v>
      </c>
      <c r="AP455" s="468">
        <f t="shared" si="369"/>
        <v>11</v>
      </c>
      <c r="AQ455" s="345" t="e">
        <f t="shared" si="335"/>
        <v>#DIV/0!</v>
      </c>
      <c r="AR455" s="345">
        <f t="shared" si="359"/>
        <v>1</v>
      </c>
      <c r="AS455" s="345">
        <f t="shared" si="336"/>
        <v>0</v>
      </c>
      <c r="AT455" s="345">
        <f t="shared" si="359"/>
        <v>0</v>
      </c>
      <c r="AU455" s="345" t="e">
        <f t="shared" si="337"/>
        <v>#DIV/0!</v>
      </c>
      <c r="AV455" s="345">
        <f t="shared" si="359"/>
        <v>0</v>
      </c>
      <c r="AW455" s="345" t="e">
        <f t="shared" si="338"/>
        <v>#DIV/0!</v>
      </c>
      <c r="AX455" s="345">
        <f t="shared" si="359"/>
        <v>0</v>
      </c>
      <c r="AY455" s="345" t="e">
        <f t="shared" si="339"/>
        <v>#DIV/0!</v>
      </c>
      <c r="AZ455" s="345">
        <f t="shared" si="360"/>
        <v>0</v>
      </c>
      <c r="BA455" s="345" t="e">
        <f t="shared" si="340"/>
        <v>#DIV/0!</v>
      </c>
      <c r="BB455" s="345">
        <f t="shared" si="361"/>
        <v>0</v>
      </c>
      <c r="BC455" s="345" t="e">
        <f t="shared" si="341"/>
        <v>#DIV/0!</v>
      </c>
      <c r="BD455" s="345">
        <f t="shared" si="362"/>
        <v>0</v>
      </c>
      <c r="BE455" s="345" t="e">
        <f t="shared" si="342"/>
        <v>#DIV/0!</v>
      </c>
      <c r="BF455" s="345">
        <f t="shared" si="363"/>
        <v>0</v>
      </c>
      <c r="BG455" s="345" t="e">
        <f t="shared" si="343"/>
        <v>#DIV/0!</v>
      </c>
      <c r="BH455" s="345">
        <f t="shared" si="364"/>
        <v>0</v>
      </c>
      <c r="BI455" s="345" t="e">
        <f t="shared" si="344"/>
        <v>#DIV/0!</v>
      </c>
      <c r="BJ455" s="345">
        <f t="shared" si="365"/>
        <v>0</v>
      </c>
      <c r="BK455" s="345" t="e">
        <f t="shared" si="345"/>
        <v>#DIV/0!</v>
      </c>
      <c r="BL455" s="345">
        <f t="shared" si="366"/>
        <v>0</v>
      </c>
      <c r="BM455" s="345" t="e">
        <f t="shared" si="346"/>
        <v>#DIV/0!</v>
      </c>
      <c r="BN455" s="345">
        <f t="shared" si="367"/>
        <v>0</v>
      </c>
      <c r="BO455" s="455"/>
    </row>
    <row r="456" spans="1:67" s="456" customFormat="1">
      <c r="A456" s="180"/>
      <c r="B456" s="417" t="s">
        <v>762</v>
      </c>
      <c r="C456" s="180" t="s">
        <v>66</v>
      </c>
      <c r="D456" s="343"/>
      <c r="E456" s="468">
        <v>1</v>
      </c>
      <c r="F456" s="454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468">
        <v>1</v>
      </c>
      <c r="R456" s="468">
        <v>1</v>
      </c>
      <c r="S456" s="339">
        <f t="shared" si="350"/>
        <v>1</v>
      </c>
      <c r="T456" s="341"/>
      <c r="U456" s="339">
        <f t="shared" si="351"/>
        <v>1</v>
      </c>
      <c r="V456" s="341"/>
      <c r="W456" s="345">
        <f t="shared" si="352"/>
        <v>1</v>
      </c>
      <c r="X456" s="341"/>
      <c r="Y456" s="345">
        <f t="shared" si="353"/>
        <v>1</v>
      </c>
      <c r="Z456" s="341"/>
      <c r="AA456" s="345">
        <f t="shared" si="354"/>
        <v>1</v>
      </c>
      <c r="AB456" s="341"/>
      <c r="AC456" s="345">
        <f t="shared" si="355"/>
        <v>1</v>
      </c>
      <c r="AD456" s="341"/>
      <c r="AE456" s="345">
        <f t="shared" si="356"/>
        <v>1</v>
      </c>
      <c r="AF456" s="341"/>
      <c r="AG456" s="345">
        <f t="shared" si="356"/>
        <v>1</v>
      </c>
      <c r="AH456" s="341"/>
      <c r="AI456" s="345">
        <f t="shared" si="356"/>
        <v>1</v>
      </c>
      <c r="AJ456" s="341"/>
      <c r="AK456" s="345">
        <f t="shared" si="356"/>
        <v>1</v>
      </c>
      <c r="AL456" s="341"/>
      <c r="AM456" s="345">
        <f t="shared" si="357"/>
        <v>1</v>
      </c>
      <c r="AN456" s="341"/>
      <c r="AO456" s="345">
        <f t="shared" si="358"/>
        <v>1</v>
      </c>
      <c r="AP456" s="468">
        <f t="shared" si="369"/>
        <v>1</v>
      </c>
      <c r="AQ456" s="345" t="e">
        <f t="shared" si="335"/>
        <v>#DIV/0!</v>
      </c>
      <c r="AR456" s="345">
        <f t="shared" si="359"/>
        <v>1</v>
      </c>
      <c r="AS456" s="345">
        <f t="shared" si="336"/>
        <v>0</v>
      </c>
      <c r="AT456" s="345">
        <f t="shared" si="359"/>
        <v>0</v>
      </c>
      <c r="AU456" s="345" t="e">
        <f t="shared" si="337"/>
        <v>#DIV/0!</v>
      </c>
      <c r="AV456" s="345">
        <f t="shared" si="359"/>
        <v>0</v>
      </c>
      <c r="AW456" s="345" t="e">
        <f t="shared" si="338"/>
        <v>#DIV/0!</v>
      </c>
      <c r="AX456" s="345">
        <f t="shared" si="359"/>
        <v>0</v>
      </c>
      <c r="AY456" s="345" t="e">
        <f t="shared" si="339"/>
        <v>#DIV/0!</v>
      </c>
      <c r="AZ456" s="345">
        <f t="shared" si="360"/>
        <v>0</v>
      </c>
      <c r="BA456" s="345" t="e">
        <f t="shared" si="340"/>
        <v>#DIV/0!</v>
      </c>
      <c r="BB456" s="345">
        <f t="shared" si="361"/>
        <v>0</v>
      </c>
      <c r="BC456" s="345" t="e">
        <f t="shared" si="341"/>
        <v>#DIV/0!</v>
      </c>
      <c r="BD456" s="345">
        <f t="shared" si="362"/>
        <v>0</v>
      </c>
      <c r="BE456" s="345" t="e">
        <f t="shared" si="342"/>
        <v>#DIV/0!</v>
      </c>
      <c r="BF456" s="345">
        <f t="shared" si="363"/>
        <v>0</v>
      </c>
      <c r="BG456" s="345" t="e">
        <f t="shared" si="343"/>
        <v>#DIV/0!</v>
      </c>
      <c r="BH456" s="345">
        <f t="shared" si="364"/>
        <v>0</v>
      </c>
      <c r="BI456" s="345" t="e">
        <f t="shared" si="344"/>
        <v>#DIV/0!</v>
      </c>
      <c r="BJ456" s="345">
        <f t="shared" si="365"/>
        <v>0</v>
      </c>
      <c r="BK456" s="345" t="e">
        <f t="shared" si="345"/>
        <v>#DIV/0!</v>
      </c>
      <c r="BL456" s="345">
        <f t="shared" si="366"/>
        <v>0</v>
      </c>
      <c r="BM456" s="345" t="e">
        <f t="shared" si="346"/>
        <v>#DIV/0!</v>
      </c>
      <c r="BN456" s="345">
        <f t="shared" si="367"/>
        <v>0</v>
      </c>
      <c r="BO456" s="455"/>
    </row>
    <row r="457" spans="1:67" s="456" customFormat="1">
      <c r="A457" s="180"/>
      <c r="B457" s="417" t="s">
        <v>763</v>
      </c>
      <c r="C457" s="180" t="s">
        <v>66</v>
      </c>
      <c r="D457" s="343"/>
      <c r="E457" s="468">
        <v>13</v>
      </c>
      <c r="F457" s="454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468">
        <v>11</v>
      </c>
      <c r="R457" s="468">
        <v>11</v>
      </c>
      <c r="S457" s="339">
        <f t="shared" si="350"/>
        <v>11</v>
      </c>
      <c r="T457" s="341"/>
      <c r="U457" s="339">
        <f t="shared" si="351"/>
        <v>11</v>
      </c>
      <c r="V457" s="341"/>
      <c r="W457" s="345">
        <f t="shared" si="352"/>
        <v>11</v>
      </c>
      <c r="X457" s="341"/>
      <c r="Y457" s="345">
        <f t="shared" si="353"/>
        <v>11</v>
      </c>
      <c r="Z457" s="341"/>
      <c r="AA457" s="345">
        <f t="shared" si="354"/>
        <v>11</v>
      </c>
      <c r="AB457" s="341"/>
      <c r="AC457" s="345">
        <f t="shared" si="355"/>
        <v>11</v>
      </c>
      <c r="AD457" s="341"/>
      <c r="AE457" s="345">
        <f t="shared" si="356"/>
        <v>11</v>
      </c>
      <c r="AF457" s="341"/>
      <c r="AG457" s="345">
        <f t="shared" si="356"/>
        <v>11</v>
      </c>
      <c r="AH457" s="341"/>
      <c r="AI457" s="345">
        <f t="shared" si="356"/>
        <v>11</v>
      </c>
      <c r="AJ457" s="341">
        <f>11-AI457</f>
        <v>0</v>
      </c>
      <c r="AK457" s="345">
        <f t="shared" si="356"/>
        <v>11</v>
      </c>
      <c r="AL457" s="341"/>
      <c r="AM457" s="345">
        <f t="shared" si="357"/>
        <v>11</v>
      </c>
      <c r="AN457" s="341"/>
      <c r="AO457" s="345">
        <f t="shared" si="358"/>
        <v>11</v>
      </c>
      <c r="AP457" s="468">
        <f t="shared" si="369"/>
        <v>11</v>
      </c>
      <c r="AQ457" s="345" t="e">
        <f t="shared" si="335"/>
        <v>#DIV/0!</v>
      </c>
      <c r="AR457" s="345">
        <f t="shared" si="359"/>
        <v>1</v>
      </c>
      <c r="AS457" s="345">
        <f t="shared" si="336"/>
        <v>0</v>
      </c>
      <c r="AT457" s="345">
        <f t="shared" si="359"/>
        <v>0</v>
      </c>
      <c r="AU457" s="345" t="e">
        <f t="shared" si="337"/>
        <v>#DIV/0!</v>
      </c>
      <c r="AV457" s="345">
        <f t="shared" si="359"/>
        <v>0</v>
      </c>
      <c r="AW457" s="345" t="e">
        <f t="shared" si="338"/>
        <v>#DIV/0!</v>
      </c>
      <c r="AX457" s="345">
        <f t="shared" si="359"/>
        <v>0</v>
      </c>
      <c r="AY457" s="345" t="e">
        <f t="shared" si="339"/>
        <v>#DIV/0!</v>
      </c>
      <c r="AZ457" s="345">
        <f t="shared" si="360"/>
        <v>0</v>
      </c>
      <c r="BA457" s="345" t="e">
        <f t="shared" si="340"/>
        <v>#DIV/0!</v>
      </c>
      <c r="BB457" s="345">
        <f t="shared" si="361"/>
        <v>0</v>
      </c>
      <c r="BC457" s="345" t="e">
        <f t="shared" si="341"/>
        <v>#DIV/0!</v>
      </c>
      <c r="BD457" s="345">
        <f t="shared" si="362"/>
        <v>0</v>
      </c>
      <c r="BE457" s="345" t="e">
        <f t="shared" si="342"/>
        <v>#DIV/0!</v>
      </c>
      <c r="BF457" s="345">
        <f t="shared" si="363"/>
        <v>0</v>
      </c>
      <c r="BG457" s="345" t="e">
        <f t="shared" si="343"/>
        <v>#DIV/0!</v>
      </c>
      <c r="BH457" s="345">
        <f t="shared" si="364"/>
        <v>0</v>
      </c>
      <c r="BI457" s="345" t="e">
        <f t="shared" si="344"/>
        <v>#DIV/0!</v>
      </c>
      <c r="BJ457" s="345">
        <f t="shared" si="365"/>
        <v>0</v>
      </c>
      <c r="BK457" s="345" t="e">
        <f t="shared" si="345"/>
        <v>#DIV/0!</v>
      </c>
      <c r="BL457" s="345">
        <f t="shared" si="366"/>
        <v>0</v>
      </c>
      <c r="BM457" s="345" t="e">
        <f t="shared" si="346"/>
        <v>#DIV/0!</v>
      </c>
      <c r="BN457" s="345">
        <f t="shared" si="367"/>
        <v>0</v>
      </c>
      <c r="BO457" s="455"/>
    </row>
    <row r="458" spans="1:67" s="456" customFormat="1">
      <c r="A458" s="180"/>
      <c r="B458" s="417" t="s">
        <v>764</v>
      </c>
      <c r="C458" s="180" t="s">
        <v>66</v>
      </c>
      <c r="D458" s="343"/>
      <c r="E458" s="468">
        <v>3</v>
      </c>
      <c r="F458" s="454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468">
        <v>4</v>
      </c>
      <c r="R458" s="468">
        <v>4</v>
      </c>
      <c r="S458" s="339">
        <f t="shared" si="350"/>
        <v>4</v>
      </c>
      <c r="T458" s="341"/>
      <c r="U458" s="339">
        <f t="shared" si="351"/>
        <v>4</v>
      </c>
      <c r="V458" s="341"/>
      <c r="W458" s="345">
        <f t="shared" si="352"/>
        <v>4</v>
      </c>
      <c r="X458" s="341">
        <f>3-W458</f>
        <v>-1</v>
      </c>
      <c r="Y458" s="345">
        <f t="shared" si="353"/>
        <v>3</v>
      </c>
      <c r="Z458" s="341"/>
      <c r="AA458" s="345">
        <f t="shared" si="354"/>
        <v>3</v>
      </c>
      <c r="AB458" s="341"/>
      <c r="AC458" s="345">
        <f t="shared" si="355"/>
        <v>3</v>
      </c>
      <c r="AD458" s="341"/>
      <c r="AE458" s="345">
        <f t="shared" si="356"/>
        <v>3</v>
      </c>
      <c r="AF458" s="341"/>
      <c r="AG458" s="345">
        <f t="shared" si="356"/>
        <v>3</v>
      </c>
      <c r="AH458" s="341"/>
      <c r="AI458" s="345">
        <f t="shared" si="356"/>
        <v>3</v>
      </c>
      <c r="AJ458" s="341">
        <f>4-AI458</f>
        <v>1</v>
      </c>
      <c r="AK458" s="345">
        <f t="shared" si="356"/>
        <v>4</v>
      </c>
      <c r="AL458" s="341"/>
      <c r="AM458" s="345">
        <f t="shared" si="357"/>
        <v>4</v>
      </c>
      <c r="AN458" s="341"/>
      <c r="AO458" s="345">
        <f t="shared" si="358"/>
        <v>4</v>
      </c>
      <c r="AP458" s="468">
        <f t="shared" si="369"/>
        <v>4</v>
      </c>
      <c r="AQ458" s="345" t="e">
        <f t="shared" si="335"/>
        <v>#DIV/0!</v>
      </c>
      <c r="AR458" s="345">
        <f t="shared" si="359"/>
        <v>1</v>
      </c>
      <c r="AS458" s="345">
        <f t="shared" si="336"/>
        <v>0</v>
      </c>
      <c r="AT458" s="345">
        <f t="shared" si="359"/>
        <v>0</v>
      </c>
      <c r="AU458" s="345" t="e">
        <f t="shared" si="337"/>
        <v>#DIV/0!</v>
      </c>
      <c r="AV458" s="345">
        <f t="shared" si="359"/>
        <v>0</v>
      </c>
      <c r="AW458" s="345" t="e">
        <f t="shared" si="338"/>
        <v>#DIV/0!</v>
      </c>
      <c r="AX458" s="345">
        <f t="shared" si="359"/>
        <v>-0.25</v>
      </c>
      <c r="AY458" s="345" t="e">
        <f t="shared" si="339"/>
        <v>#DIV/0!</v>
      </c>
      <c r="AZ458" s="345">
        <f t="shared" si="360"/>
        <v>0</v>
      </c>
      <c r="BA458" s="345" t="e">
        <f t="shared" si="340"/>
        <v>#DIV/0!</v>
      </c>
      <c r="BB458" s="345">
        <f t="shared" si="361"/>
        <v>0</v>
      </c>
      <c r="BC458" s="345" t="e">
        <f t="shared" si="341"/>
        <v>#DIV/0!</v>
      </c>
      <c r="BD458" s="345">
        <f t="shared" si="362"/>
        <v>0</v>
      </c>
      <c r="BE458" s="345" t="e">
        <f t="shared" si="342"/>
        <v>#DIV/0!</v>
      </c>
      <c r="BF458" s="345">
        <f t="shared" si="363"/>
        <v>0</v>
      </c>
      <c r="BG458" s="345" t="e">
        <f t="shared" si="343"/>
        <v>#DIV/0!</v>
      </c>
      <c r="BH458" s="345">
        <f t="shared" si="364"/>
        <v>0</v>
      </c>
      <c r="BI458" s="345" t="e">
        <f t="shared" si="344"/>
        <v>#DIV/0!</v>
      </c>
      <c r="BJ458" s="345">
        <f t="shared" si="365"/>
        <v>0.25</v>
      </c>
      <c r="BK458" s="345" t="e">
        <f t="shared" si="345"/>
        <v>#DIV/0!</v>
      </c>
      <c r="BL458" s="345">
        <f t="shared" si="366"/>
        <v>0</v>
      </c>
      <c r="BM458" s="345" t="e">
        <f t="shared" si="346"/>
        <v>#DIV/0!</v>
      </c>
      <c r="BN458" s="345">
        <f t="shared" si="367"/>
        <v>0</v>
      </c>
      <c r="BO458" s="455"/>
    </row>
    <row r="459" spans="1:67" s="456" customFormat="1">
      <c r="A459" s="180"/>
      <c r="B459" s="417" t="s">
        <v>765</v>
      </c>
      <c r="C459" s="180" t="s">
        <v>66</v>
      </c>
      <c r="D459" s="343"/>
      <c r="E459" s="468">
        <v>1</v>
      </c>
      <c r="F459" s="454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468">
        <v>1</v>
      </c>
      <c r="R459" s="468">
        <v>1</v>
      </c>
      <c r="S459" s="339">
        <f t="shared" si="350"/>
        <v>1</v>
      </c>
      <c r="T459" s="341"/>
      <c r="U459" s="339">
        <f t="shared" si="351"/>
        <v>1</v>
      </c>
      <c r="V459" s="341"/>
      <c r="W459" s="345">
        <f t="shared" si="352"/>
        <v>1</v>
      </c>
      <c r="X459" s="341"/>
      <c r="Y459" s="345">
        <f t="shared" si="353"/>
        <v>1</v>
      </c>
      <c r="Z459" s="341"/>
      <c r="AA459" s="345">
        <f t="shared" si="354"/>
        <v>1</v>
      </c>
      <c r="AB459" s="341"/>
      <c r="AC459" s="345">
        <f t="shared" si="355"/>
        <v>1</v>
      </c>
      <c r="AD459" s="341"/>
      <c r="AE459" s="345">
        <f t="shared" si="356"/>
        <v>1</v>
      </c>
      <c r="AF459" s="341"/>
      <c r="AG459" s="345">
        <f t="shared" si="356"/>
        <v>1</v>
      </c>
      <c r="AH459" s="341"/>
      <c r="AI459" s="345">
        <f t="shared" si="356"/>
        <v>1</v>
      </c>
      <c r="AJ459" s="341"/>
      <c r="AK459" s="345">
        <f t="shared" si="356"/>
        <v>1</v>
      </c>
      <c r="AL459" s="341"/>
      <c r="AM459" s="345">
        <f t="shared" si="357"/>
        <v>1</v>
      </c>
      <c r="AN459" s="341"/>
      <c r="AO459" s="345">
        <f t="shared" si="358"/>
        <v>1</v>
      </c>
      <c r="AP459" s="468">
        <f t="shared" si="369"/>
        <v>1</v>
      </c>
      <c r="AQ459" s="345" t="e">
        <f t="shared" si="335"/>
        <v>#DIV/0!</v>
      </c>
      <c r="AR459" s="345">
        <f t="shared" si="359"/>
        <v>1</v>
      </c>
      <c r="AS459" s="345">
        <f t="shared" si="336"/>
        <v>0</v>
      </c>
      <c r="AT459" s="345">
        <f t="shared" si="359"/>
        <v>0</v>
      </c>
      <c r="AU459" s="345" t="e">
        <f t="shared" si="337"/>
        <v>#DIV/0!</v>
      </c>
      <c r="AV459" s="345">
        <f t="shared" si="359"/>
        <v>0</v>
      </c>
      <c r="AW459" s="345" t="e">
        <f t="shared" si="338"/>
        <v>#DIV/0!</v>
      </c>
      <c r="AX459" s="345">
        <f t="shared" si="359"/>
        <v>0</v>
      </c>
      <c r="AY459" s="345" t="e">
        <f t="shared" si="339"/>
        <v>#DIV/0!</v>
      </c>
      <c r="AZ459" s="345">
        <f t="shared" si="360"/>
        <v>0</v>
      </c>
      <c r="BA459" s="345" t="e">
        <f t="shared" si="340"/>
        <v>#DIV/0!</v>
      </c>
      <c r="BB459" s="345">
        <f t="shared" si="361"/>
        <v>0</v>
      </c>
      <c r="BC459" s="345" t="e">
        <f t="shared" si="341"/>
        <v>#DIV/0!</v>
      </c>
      <c r="BD459" s="345">
        <f t="shared" si="362"/>
        <v>0</v>
      </c>
      <c r="BE459" s="345" t="e">
        <f t="shared" si="342"/>
        <v>#DIV/0!</v>
      </c>
      <c r="BF459" s="345">
        <f t="shared" si="363"/>
        <v>0</v>
      </c>
      <c r="BG459" s="345" t="e">
        <f t="shared" si="343"/>
        <v>#DIV/0!</v>
      </c>
      <c r="BH459" s="345">
        <f t="shared" si="364"/>
        <v>0</v>
      </c>
      <c r="BI459" s="345" t="e">
        <f t="shared" si="344"/>
        <v>#DIV/0!</v>
      </c>
      <c r="BJ459" s="345">
        <f t="shared" si="365"/>
        <v>0</v>
      </c>
      <c r="BK459" s="345" t="e">
        <f t="shared" si="345"/>
        <v>#DIV/0!</v>
      </c>
      <c r="BL459" s="345">
        <f t="shared" si="366"/>
        <v>0</v>
      </c>
      <c r="BM459" s="345" t="e">
        <f t="shared" si="346"/>
        <v>#DIV/0!</v>
      </c>
      <c r="BN459" s="345">
        <f t="shared" si="367"/>
        <v>0</v>
      </c>
      <c r="BO459" s="455"/>
    </row>
    <row r="460" spans="1:67" s="456" customFormat="1" ht="18.75" customHeight="1">
      <c r="A460" s="187" t="s">
        <v>401</v>
      </c>
      <c r="B460" s="415" t="str">
        <f>UPPER("Số trường đạt chuẩn quốc gia")</f>
        <v>Số TRƯờNG ĐạT CHUẩN QUốC GIA</v>
      </c>
      <c r="C460" s="187" t="s">
        <v>66</v>
      </c>
      <c r="D460" s="343"/>
      <c r="E460" s="454">
        <v>16</v>
      </c>
      <c r="F460" s="454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454">
        <v>25</v>
      </c>
      <c r="R460" s="454">
        <v>23</v>
      </c>
      <c r="S460" s="479">
        <f t="shared" si="350"/>
        <v>23</v>
      </c>
      <c r="T460" s="454"/>
      <c r="U460" s="479">
        <f t="shared" si="351"/>
        <v>23</v>
      </c>
      <c r="V460" s="342"/>
      <c r="W460" s="371">
        <f t="shared" si="352"/>
        <v>23</v>
      </c>
      <c r="X460" s="342"/>
      <c r="Y460" s="371">
        <f t="shared" si="353"/>
        <v>23</v>
      </c>
      <c r="Z460" s="342"/>
      <c r="AA460" s="371">
        <f t="shared" si="354"/>
        <v>23</v>
      </c>
      <c r="AB460" s="342"/>
      <c r="AC460" s="371">
        <f t="shared" si="355"/>
        <v>23</v>
      </c>
      <c r="AD460" s="342"/>
      <c r="AE460" s="371">
        <f t="shared" si="356"/>
        <v>23</v>
      </c>
      <c r="AF460" s="342">
        <v>1</v>
      </c>
      <c r="AG460" s="371">
        <f t="shared" si="356"/>
        <v>24</v>
      </c>
      <c r="AH460" s="342"/>
      <c r="AI460" s="371">
        <f t="shared" si="356"/>
        <v>24</v>
      </c>
      <c r="AJ460" s="342">
        <f>17-AI460</f>
        <v>-7</v>
      </c>
      <c r="AK460" s="371">
        <f t="shared" si="356"/>
        <v>17</v>
      </c>
      <c r="AL460" s="342"/>
      <c r="AM460" s="371">
        <f t="shared" si="357"/>
        <v>17</v>
      </c>
      <c r="AN460" s="342"/>
      <c r="AO460" s="371">
        <f t="shared" si="358"/>
        <v>17</v>
      </c>
      <c r="AP460" s="454">
        <f t="shared" si="369"/>
        <v>23</v>
      </c>
      <c r="AQ460" s="371" t="e">
        <f t="shared" ref="AQ460:AQ523" si="370">IF(LEN($C460)=0," ",R460/D460*100)</f>
        <v>#DIV/0!</v>
      </c>
      <c r="AR460" s="371">
        <f t="shared" si="359"/>
        <v>0.92</v>
      </c>
      <c r="AS460" s="371">
        <f t="shared" ref="AS460:AS523" si="371">IF(LEN($C460)=0," ",T460/E460*100)</f>
        <v>0</v>
      </c>
      <c r="AT460" s="371">
        <f t="shared" si="359"/>
        <v>0</v>
      </c>
      <c r="AU460" s="371" t="e">
        <f t="shared" ref="AU460:AU523" si="372">IF(LEN($C460)=0," ",V460/F460*100)</f>
        <v>#DIV/0!</v>
      </c>
      <c r="AV460" s="371">
        <f t="shared" si="359"/>
        <v>0</v>
      </c>
      <c r="AW460" s="371" t="e">
        <f t="shared" ref="AW460:AW523" si="373">IF(LEN($C460)=0," ",X460/G460*100)</f>
        <v>#DIV/0!</v>
      </c>
      <c r="AX460" s="371">
        <f t="shared" si="359"/>
        <v>0</v>
      </c>
      <c r="AY460" s="371" t="e">
        <f t="shared" ref="AY460:AY523" si="374">IF(LEN($C460)=0," ",Z460/H460*100)</f>
        <v>#DIV/0!</v>
      </c>
      <c r="AZ460" s="371">
        <f t="shared" si="360"/>
        <v>0</v>
      </c>
      <c r="BA460" s="371" t="e">
        <f t="shared" ref="BA460:BA523" si="375">IF(LEN($C460)=0," ",AB460/I460*100)</f>
        <v>#DIV/0!</v>
      </c>
      <c r="BB460" s="371">
        <f t="shared" si="361"/>
        <v>0</v>
      </c>
      <c r="BC460" s="371" t="e">
        <f t="shared" ref="BC460:BC523" si="376">IF(LEN($C460)=0," ",AD460/J460*100)</f>
        <v>#DIV/0!</v>
      </c>
      <c r="BD460" s="371">
        <f t="shared" si="362"/>
        <v>0</v>
      </c>
      <c r="BE460" s="371" t="e">
        <f t="shared" ref="BE460:BE523" si="377">IF(LEN($C460)=0," ",AF460/K460*100)</f>
        <v>#DIV/0!</v>
      </c>
      <c r="BF460" s="371">
        <f t="shared" si="363"/>
        <v>0.04</v>
      </c>
      <c r="BG460" s="371" t="e">
        <f t="shared" ref="BG460:BG523" si="378">IF(LEN($C460)=0," ",AH460/L460*100)</f>
        <v>#DIV/0!</v>
      </c>
      <c r="BH460" s="371">
        <f t="shared" si="364"/>
        <v>0</v>
      </c>
      <c r="BI460" s="371" t="e">
        <f t="shared" ref="BI460:BI523" si="379">IF(LEN($C460)=0," ",AJ460/M460*100)</f>
        <v>#DIV/0!</v>
      </c>
      <c r="BJ460" s="371">
        <f t="shared" si="365"/>
        <v>-0.28000000000000003</v>
      </c>
      <c r="BK460" s="371" t="e">
        <f t="shared" ref="BK460:BK523" si="380">IF(LEN($C460)=0," ",AL460/N460*100)</f>
        <v>#DIV/0!</v>
      </c>
      <c r="BL460" s="371">
        <f t="shared" si="366"/>
        <v>0</v>
      </c>
      <c r="BM460" s="371" t="e">
        <f t="shared" ref="BM460:BM523" si="381">IF(LEN($C460)=0," ",AN460/O460*100)</f>
        <v>#DIV/0!</v>
      </c>
      <c r="BN460" s="371">
        <f t="shared" si="367"/>
        <v>0</v>
      </c>
      <c r="BO460" s="455"/>
    </row>
    <row r="461" spans="1:67" ht="18.75" customHeight="1">
      <c r="A461" s="180"/>
      <c r="B461" s="418" t="s">
        <v>766</v>
      </c>
      <c r="C461" s="180" t="s">
        <v>24</v>
      </c>
      <c r="D461" s="508"/>
      <c r="E461" s="468">
        <f>+E460/53*100</f>
        <v>30.188679245283019</v>
      </c>
      <c r="F461" s="468"/>
      <c r="G461" s="508"/>
      <c r="H461" s="508"/>
      <c r="I461" s="508"/>
      <c r="J461" s="508"/>
      <c r="K461" s="508"/>
      <c r="L461" s="508"/>
      <c r="M461" s="508"/>
      <c r="N461" s="508"/>
      <c r="O461" s="508"/>
      <c r="P461" s="508"/>
      <c r="Q461" s="523">
        <v>64.099999999999994</v>
      </c>
      <c r="R461" s="610">
        <v>58.97</v>
      </c>
      <c r="S461" s="339">
        <f t="shared" si="350"/>
        <v>58.97</v>
      </c>
      <c r="T461" s="486"/>
      <c r="U461" s="339">
        <f t="shared" si="351"/>
        <v>58.97</v>
      </c>
      <c r="V461" s="523"/>
      <c r="W461" s="345">
        <f t="shared" si="352"/>
        <v>58.97</v>
      </c>
      <c r="X461" s="523"/>
      <c r="Y461" s="345">
        <f t="shared" si="353"/>
        <v>58.97</v>
      </c>
      <c r="Z461" s="523">
        <f>43.4-Y461</f>
        <v>-15.57</v>
      </c>
      <c r="AA461" s="345">
        <f t="shared" si="354"/>
        <v>43.4</v>
      </c>
      <c r="AB461" s="523"/>
      <c r="AC461" s="345">
        <f t="shared" si="355"/>
        <v>43.4</v>
      </c>
      <c r="AD461" s="523"/>
      <c r="AE461" s="345">
        <f t="shared" si="356"/>
        <v>43.4</v>
      </c>
      <c r="AF461" s="523"/>
      <c r="AG461" s="345">
        <f t="shared" si="356"/>
        <v>43.4</v>
      </c>
      <c r="AH461" s="523"/>
      <c r="AI461" s="345">
        <f t="shared" si="356"/>
        <v>43.4</v>
      </c>
      <c r="AJ461" s="523">
        <f>41.46-AI461</f>
        <v>-1.9399999999999977</v>
      </c>
      <c r="AK461" s="345">
        <f t="shared" si="356"/>
        <v>41.46</v>
      </c>
      <c r="AL461" s="523"/>
      <c r="AM461" s="345">
        <f t="shared" si="357"/>
        <v>41.46</v>
      </c>
      <c r="AN461" s="523"/>
      <c r="AO461" s="345">
        <f t="shared" si="358"/>
        <v>41.46</v>
      </c>
      <c r="AP461" s="486">
        <f t="shared" si="369"/>
        <v>58.97</v>
      </c>
      <c r="AQ461" s="345" t="e">
        <f t="shared" si="370"/>
        <v>#DIV/0!</v>
      </c>
      <c r="AR461" s="345">
        <f t="shared" si="359"/>
        <v>0.91996879875195015</v>
      </c>
      <c r="AS461" s="345">
        <f t="shared" si="371"/>
        <v>0</v>
      </c>
      <c r="AT461" s="345">
        <f t="shared" si="359"/>
        <v>0</v>
      </c>
      <c r="AU461" s="345" t="e">
        <f t="shared" si="372"/>
        <v>#DIV/0!</v>
      </c>
      <c r="AV461" s="345">
        <f t="shared" si="359"/>
        <v>0</v>
      </c>
      <c r="AW461" s="345" t="e">
        <f t="shared" si="373"/>
        <v>#DIV/0!</v>
      </c>
      <c r="AX461" s="345">
        <f t="shared" si="359"/>
        <v>0</v>
      </c>
      <c r="AY461" s="345" t="e">
        <f t="shared" si="374"/>
        <v>#DIV/0!</v>
      </c>
      <c r="AZ461" s="345">
        <f t="shared" si="360"/>
        <v>-0.24290171606864278</v>
      </c>
      <c r="BA461" s="345" t="e">
        <f t="shared" si="375"/>
        <v>#DIV/0!</v>
      </c>
      <c r="BB461" s="345">
        <f t="shared" si="361"/>
        <v>0</v>
      </c>
      <c r="BC461" s="345" t="e">
        <f t="shared" si="376"/>
        <v>#DIV/0!</v>
      </c>
      <c r="BD461" s="345">
        <f t="shared" si="362"/>
        <v>0</v>
      </c>
      <c r="BE461" s="345" t="e">
        <f t="shared" si="377"/>
        <v>#DIV/0!</v>
      </c>
      <c r="BF461" s="345">
        <f t="shared" si="363"/>
        <v>0</v>
      </c>
      <c r="BG461" s="345" t="e">
        <f t="shared" si="378"/>
        <v>#DIV/0!</v>
      </c>
      <c r="BH461" s="345">
        <f t="shared" si="364"/>
        <v>0</v>
      </c>
      <c r="BI461" s="345" t="e">
        <f t="shared" si="379"/>
        <v>#DIV/0!</v>
      </c>
      <c r="BJ461" s="345">
        <f t="shared" si="365"/>
        <v>-3.0265210608424305E-2</v>
      </c>
      <c r="BK461" s="345" t="e">
        <f t="shared" si="380"/>
        <v>#DIV/0!</v>
      </c>
      <c r="BL461" s="345">
        <f t="shared" si="366"/>
        <v>0</v>
      </c>
      <c r="BM461" s="345" t="e">
        <f t="shared" si="381"/>
        <v>#DIV/0!</v>
      </c>
      <c r="BN461" s="345">
        <f t="shared" si="367"/>
        <v>0</v>
      </c>
      <c r="BO461" s="467"/>
    </row>
    <row r="462" spans="1:67" ht="19.5" customHeight="1">
      <c r="A462" s="190"/>
      <c r="B462" s="419" t="s">
        <v>767</v>
      </c>
      <c r="C462" s="190" t="s">
        <v>66</v>
      </c>
      <c r="D462" s="508"/>
      <c r="E462" s="468"/>
      <c r="F462" s="468"/>
      <c r="G462" s="508"/>
      <c r="H462" s="508"/>
      <c r="I462" s="508"/>
      <c r="J462" s="508"/>
      <c r="K462" s="508"/>
      <c r="L462" s="508"/>
      <c r="M462" s="508"/>
      <c r="N462" s="508"/>
      <c r="O462" s="508"/>
      <c r="P462" s="508"/>
      <c r="Q462" s="458">
        <v>2</v>
      </c>
      <c r="R462" s="458">
        <v>2</v>
      </c>
      <c r="S462" s="339">
        <f t="shared" si="350"/>
        <v>2</v>
      </c>
      <c r="T462" s="458"/>
      <c r="U462" s="339">
        <f t="shared" si="351"/>
        <v>2</v>
      </c>
      <c r="V462" s="436"/>
      <c r="W462" s="345">
        <f t="shared" si="352"/>
        <v>2</v>
      </c>
      <c r="X462" s="436"/>
      <c r="Y462" s="345">
        <f t="shared" si="353"/>
        <v>2</v>
      </c>
      <c r="Z462" s="436"/>
      <c r="AA462" s="345">
        <f t="shared" si="354"/>
        <v>2</v>
      </c>
      <c r="AB462" s="436"/>
      <c r="AC462" s="345">
        <f t="shared" si="355"/>
        <v>2</v>
      </c>
      <c r="AD462" s="436"/>
      <c r="AE462" s="345">
        <f t="shared" si="356"/>
        <v>2</v>
      </c>
      <c r="AF462" s="436"/>
      <c r="AG462" s="345">
        <f t="shared" si="356"/>
        <v>2</v>
      </c>
      <c r="AH462" s="436"/>
      <c r="AI462" s="345">
        <f t="shared" si="356"/>
        <v>2</v>
      </c>
      <c r="AJ462" s="436"/>
      <c r="AK462" s="345">
        <f t="shared" si="356"/>
        <v>2</v>
      </c>
      <c r="AL462" s="436"/>
      <c r="AM462" s="345">
        <f t="shared" si="357"/>
        <v>2</v>
      </c>
      <c r="AN462" s="436"/>
      <c r="AO462" s="345">
        <f t="shared" si="358"/>
        <v>2</v>
      </c>
      <c r="AP462" s="458">
        <f t="shared" si="369"/>
        <v>2</v>
      </c>
      <c r="AQ462" s="345" t="e">
        <f t="shared" si="370"/>
        <v>#DIV/0!</v>
      </c>
      <c r="AR462" s="345">
        <f t="shared" si="359"/>
        <v>1</v>
      </c>
      <c r="AS462" s="345" t="e">
        <f t="shared" si="371"/>
        <v>#DIV/0!</v>
      </c>
      <c r="AT462" s="345">
        <f t="shared" si="359"/>
        <v>0</v>
      </c>
      <c r="AU462" s="345" t="e">
        <f t="shared" si="372"/>
        <v>#DIV/0!</v>
      </c>
      <c r="AV462" s="345">
        <f t="shared" si="359"/>
        <v>0</v>
      </c>
      <c r="AW462" s="345" t="e">
        <f t="shared" si="373"/>
        <v>#DIV/0!</v>
      </c>
      <c r="AX462" s="345">
        <f t="shared" si="359"/>
        <v>0</v>
      </c>
      <c r="AY462" s="345" t="e">
        <f t="shared" si="374"/>
        <v>#DIV/0!</v>
      </c>
      <c r="AZ462" s="345">
        <f t="shared" si="360"/>
        <v>0</v>
      </c>
      <c r="BA462" s="345" t="e">
        <f t="shared" si="375"/>
        <v>#DIV/0!</v>
      </c>
      <c r="BB462" s="345">
        <f t="shared" si="361"/>
        <v>0</v>
      </c>
      <c r="BC462" s="345" t="e">
        <f t="shared" si="376"/>
        <v>#DIV/0!</v>
      </c>
      <c r="BD462" s="345">
        <f t="shared" si="362"/>
        <v>0</v>
      </c>
      <c r="BE462" s="345" t="e">
        <f t="shared" si="377"/>
        <v>#DIV/0!</v>
      </c>
      <c r="BF462" s="345">
        <f t="shared" si="363"/>
        <v>0</v>
      </c>
      <c r="BG462" s="345" t="e">
        <f t="shared" si="378"/>
        <v>#DIV/0!</v>
      </c>
      <c r="BH462" s="345">
        <f t="shared" si="364"/>
        <v>0</v>
      </c>
      <c r="BI462" s="345" t="e">
        <f t="shared" si="379"/>
        <v>#DIV/0!</v>
      </c>
      <c r="BJ462" s="345">
        <f t="shared" si="365"/>
        <v>0</v>
      </c>
      <c r="BK462" s="345" t="e">
        <f t="shared" si="380"/>
        <v>#DIV/0!</v>
      </c>
      <c r="BL462" s="345">
        <f t="shared" si="366"/>
        <v>0</v>
      </c>
      <c r="BM462" s="345" t="e">
        <f t="shared" si="381"/>
        <v>#DIV/0!</v>
      </c>
      <c r="BN462" s="345">
        <f t="shared" si="367"/>
        <v>0</v>
      </c>
      <c r="BO462" s="467"/>
    </row>
    <row r="463" spans="1:67" ht="18.75" hidden="1" customHeight="1">
      <c r="A463" s="190"/>
      <c r="B463" s="419" t="s">
        <v>768</v>
      </c>
      <c r="C463" s="190" t="s">
        <v>66</v>
      </c>
      <c r="D463" s="508"/>
      <c r="E463" s="468"/>
      <c r="F463" s="468"/>
      <c r="G463" s="508"/>
      <c r="H463" s="508"/>
      <c r="I463" s="508"/>
      <c r="J463" s="508"/>
      <c r="K463" s="508"/>
      <c r="L463" s="508"/>
      <c r="M463" s="508"/>
      <c r="N463" s="508"/>
      <c r="O463" s="508"/>
      <c r="P463" s="508"/>
      <c r="Q463" s="458">
        <v>2</v>
      </c>
      <c r="R463" s="458">
        <v>10</v>
      </c>
      <c r="S463" s="339">
        <f t="shared" si="350"/>
        <v>10</v>
      </c>
      <c r="T463" s="458"/>
      <c r="U463" s="339">
        <f t="shared" si="351"/>
        <v>10</v>
      </c>
      <c r="V463" s="436"/>
      <c r="W463" s="345">
        <f t="shared" si="352"/>
        <v>10</v>
      </c>
      <c r="X463" s="436"/>
      <c r="Y463" s="345">
        <f t="shared" si="353"/>
        <v>10</v>
      </c>
      <c r="Z463" s="436"/>
      <c r="AA463" s="345">
        <f t="shared" si="354"/>
        <v>10</v>
      </c>
      <c r="AB463" s="436"/>
      <c r="AC463" s="345">
        <f t="shared" si="355"/>
        <v>10</v>
      </c>
      <c r="AD463" s="436"/>
      <c r="AE463" s="345">
        <f t="shared" si="356"/>
        <v>10</v>
      </c>
      <c r="AF463" s="436"/>
      <c r="AG463" s="345">
        <f t="shared" si="356"/>
        <v>10</v>
      </c>
      <c r="AH463" s="436"/>
      <c r="AI463" s="345">
        <f t="shared" si="356"/>
        <v>10</v>
      </c>
      <c r="AJ463" s="436">
        <f>6-AI463</f>
        <v>-4</v>
      </c>
      <c r="AK463" s="345">
        <f t="shared" si="356"/>
        <v>6</v>
      </c>
      <c r="AL463" s="436"/>
      <c r="AM463" s="345">
        <f t="shared" si="357"/>
        <v>6</v>
      </c>
      <c r="AN463" s="436"/>
      <c r="AO463" s="345">
        <f t="shared" si="358"/>
        <v>6</v>
      </c>
      <c r="AP463" s="458"/>
      <c r="AQ463" s="345" t="e">
        <f t="shared" si="370"/>
        <v>#DIV/0!</v>
      </c>
      <c r="AR463" s="345">
        <f t="shared" si="359"/>
        <v>5</v>
      </c>
      <c r="AS463" s="345" t="e">
        <f t="shared" si="371"/>
        <v>#DIV/0!</v>
      </c>
      <c r="AT463" s="345">
        <f t="shared" si="359"/>
        <v>0</v>
      </c>
      <c r="AU463" s="345" t="e">
        <f t="shared" si="372"/>
        <v>#DIV/0!</v>
      </c>
      <c r="AV463" s="345">
        <f t="shared" si="359"/>
        <v>0</v>
      </c>
      <c r="AW463" s="345" t="e">
        <f t="shared" si="373"/>
        <v>#DIV/0!</v>
      </c>
      <c r="AX463" s="345">
        <f t="shared" si="359"/>
        <v>0</v>
      </c>
      <c r="AY463" s="345" t="e">
        <f t="shared" si="374"/>
        <v>#DIV/0!</v>
      </c>
      <c r="AZ463" s="345">
        <f t="shared" si="360"/>
        <v>0</v>
      </c>
      <c r="BA463" s="345" t="e">
        <f t="shared" si="375"/>
        <v>#DIV/0!</v>
      </c>
      <c r="BB463" s="345">
        <f t="shared" si="361"/>
        <v>0</v>
      </c>
      <c r="BC463" s="345" t="e">
        <f t="shared" si="376"/>
        <v>#DIV/0!</v>
      </c>
      <c r="BD463" s="345">
        <f t="shared" si="362"/>
        <v>0</v>
      </c>
      <c r="BE463" s="345" t="e">
        <f t="shared" si="377"/>
        <v>#DIV/0!</v>
      </c>
      <c r="BF463" s="345">
        <f t="shared" si="363"/>
        <v>0</v>
      </c>
      <c r="BG463" s="345" t="e">
        <f t="shared" si="378"/>
        <v>#DIV/0!</v>
      </c>
      <c r="BH463" s="345">
        <f t="shared" si="364"/>
        <v>0</v>
      </c>
      <c r="BI463" s="345" t="e">
        <f t="shared" si="379"/>
        <v>#DIV/0!</v>
      </c>
      <c r="BJ463" s="345">
        <f t="shared" si="365"/>
        <v>-2</v>
      </c>
      <c r="BK463" s="345" t="e">
        <f t="shared" si="380"/>
        <v>#DIV/0!</v>
      </c>
      <c r="BL463" s="345">
        <f t="shared" si="366"/>
        <v>0</v>
      </c>
      <c r="BM463" s="345" t="e">
        <f t="shared" si="381"/>
        <v>#DIV/0!</v>
      </c>
      <c r="BN463" s="345">
        <f t="shared" si="367"/>
        <v>0</v>
      </c>
      <c r="BO463" s="467"/>
    </row>
    <row r="464" spans="1:67" ht="18.75" hidden="1" customHeight="1">
      <c r="A464" s="190"/>
      <c r="B464" s="419" t="s">
        <v>769</v>
      </c>
      <c r="C464" s="190" t="s">
        <v>66</v>
      </c>
      <c r="D464" s="508"/>
      <c r="E464" s="468"/>
      <c r="F464" s="468"/>
      <c r="G464" s="508"/>
      <c r="H464" s="508"/>
      <c r="I464" s="508"/>
      <c r="J464" s="508"/>
      <c r="K464" s="508"/>
      <c r="L464" s="508"/>
      <c r="M464" s="508"/>
      <c r="N464" s="508"/>
      <c r="O464" s="508"/>
      <c r="P464" s="508"/>
      <c r="Q464" s="458">
        <v>1</v>
      </c>
      <c r="R464" s="458">
        <v>8</v>
      </c>
      <c r="S464" s="339">
        <f t="shared" si="350"/>
        <v>8</v>
      </c>
      <c r="T464" s="458"/>
      <c r="U464" s="339">
        <f t="shared" si="351"/>
        <v>8</v>
      </c>
      <c r="V464" s="436"/>
      <c r="W464" s="345">
        <f t="shared" si="352"/>
        <v>8</v>
      </c>
      <c r="X464" s="436"/>
      <c r="Y464" s="345">
        <f t="shared" si="353"/>
        <v>8</v>
      </c>
      <c r="Z464" s="436"/>
      <c r="AA464" s="345">
        <f t="shared" si="354"/>
        <v>8</v>
      </c>
      <c r="AB464" s="436"/>
      <c r="AC464" s="345">
        <f t="shared" si="355"/>
        <v>8</v>
      </c>
      <c r="AD464" s="436"/>
      <c r="AE464" s="345">
        <f t="shared" si="356"/>
        <v>8</v>
      </c>
      <c r="AF464" s="436"/>
      <c r="AG464" s="345">
        <f t="shared" si="356"/>
        <v>8</v>
      </c>
      <c r="AH464" s="436"/>
      <c r="AI464" s="345">
        <f t="shared" si="356"/>
        <v>8</v>
      </c>
      <c r="AJ464" s="436">
        <f>6-AI464</f>
        <v>-2</v>
      </c>
      <c r="AK464" s="345">
        <f t="shared" si="356"/>
        <v>6</v>
      </c>
      <c r="AL464" s="436"/>
      <c r="AM464" s="345">
        <f t="shared" si="357"/>
        <v>6</v>
      </c>
      <c r="AN464" s="436"/>
      <c r="AO464" s="345">
        <f t="shared" si="358"/>
        <v>6</v>
      </c>
      <c r="AP464" s="458"/>
      <c r="AQ464" s="345" t="e">
        <f t="shared" si="370"/>
        <v>#DIV/0!</v>
      </c>
      <c r="AR464" s="345">
        <f t="shared" si="359"/>
        <v>8</v>
      </c>
      <c r="AS464" s="345" t="e">
        <f t="shared" si="371"/>
        <v>#DIV/0!</v>
      </c>
      <c r="AT464" s="345">
        <f t="shared" si="359"/>
        <v>0</v>
      </c>
      <c r="AU464" s="345" t="e">
        <f t="shared" si="372"/>
        <v>#DIV/0!</v>
      </c>
      <c r="AV464" s="345">
        <f t="shared" si="359"/>
        <v>0</v>
      </c>
      <c r="AW464" s="345" t="e">
        <f t="shared" si="373"/>
        <v>#DIV/0!</v>
      </c>
      <c r="AX464" s="345">
        <f t="shared" si="359"/>
        <v>0</v>
      </c>
      <c r="AY464" s="345" t="e">
        <f t="shared" si="374"/>
        <v>#DIV/0!</v>
      </c>
      <c r="AZ464" s="345">
        <f t="shared" si="360"/>
        <v>0</v>
      </c>
      <c r="BA464" s="345" t="e">
        <f t="shared" si="375"/>
        <v>#DIV/0!</v>
      </c>
      <c r="BB464" s="345">
        <f t="shared" si="361"/>
        <v>0</v>
      </c>
      <c r="BC464" s="345" t="e">
        <f t="shared" si="376"/>
        <v>#DIV/0!</v>
      </c>
      <c r="BD464" s="345">
        <f t="shared" si="362"/>
        <v>0</v>
      </c>
      <c r="BE464" s="345" t="e">
        <f t="shared" si="377"/>
        <v>#DIV/0!</v>
      </c>
      <c r="BF464" s="345">
        <f t="shared" si="363"/>
        <v>0</v>
      </c>
      <c r="BG464" s="345" t="e">
        <f t="shared" si="378"/>
        <v>#DIV/0!</v>
      </c>
      <c r="BH464" s="345">
        <f t="shared" si="364"/>
        <v>0</v>
      </c>
      <c r="BI464" s="345" t="e">
        <f t="shared" si="379"/>
        <v>#DIV/0!</v>
      </c>
      <c r="BJ464" s="345">
        <f t="shared" si="365"/>
        <v>-2</v>
      </c>
      <c r="BK464" s="345" t="e">
        <f t="shared" si="380"/>
        <v>#DIV/0!</v>
      </c>
      <c r="BL464" s="345">
        <f t="shared" si="366"/>
        <v>0</v>
      </c>
      <c r="BM464" s="345" t="e">
        <f t="shared" si="381"/>
        <v>#DIV/0!</v>
      </c>
      <c r="BN464" s="345">
        <f t="shared" si="367"/>
        <v>0</v>
      </c>
      <c r="BO464" s="467"/>
    </row>
    <row r="465" spans="1:67" ht="18.75" hidden="1" customHeight="1">
      <c r="A465" s="190"/>
      <c r="B465" s="537" t="s">
        <v>857</v>
      </c>
      <c r="C465" s="190" t="s">
        <v>66</v>
      </c>
      <c r="D465" s="508"/>
      <c r="E465" s="468"/>
      <c r="F465" s="468"/>
      <c r="G465" s="508"/>
      <c r="H465" s="508"/>
      <c r="I465" s="508"/>
      <c r="J465" s="508"/>
      <c r="K465" s="508"/>
      <c r="L465" s="508"/>
      <c r="M465" s="508"/>
      <c r="N465" s="508"/>
      <c r="O465" s="508"/>
      <c r="P465" s="508"/>
      <c r="Q465" s="458">
        <v>1</v>
      </c>
      <c r="R465" s="458">
        <v>4</v>
      </c>
      <c r="S465" s="339">
        <f t="shared" si="350"/>
        <v>4</v>
      </c>
      <c r="T465" s="458"/>
      <c r="U465" s="339">
        <f t="shared" si="351"/>
        <v>4</v>
      </c>
      <c r="V465" s="436"/>
      <c r="W465" s="345">
        <f t="shared" si="352"/>
        <v>4</v>
      </c>
      <c r="X465" s="436"/>
      <c r="Y465" s="345">
        <f t="shared" si="353"/>
        <v>4</v>
      </c>
      <c r="Z465" s="436"/>
      <c r="AA465" s="345">
        <f t="shared" si="354"/>
        <v>4</v>
      </c>
      <c r="AB465" s="436"/>
      <c r="AC465" s="345">
        <f t="shared" si="355"/>
        <v>4</v>
      </c>
      <c r="AD465" s="436"/>
      <c r="AE465" s="345">
        <f t="shared" si="356"/>
        <v>4</v>
      </c>
      <c r="AF465" s="436"/>
      <c r="AG465" s="345">
        <f t="shared" si="356"/>
        <v>4</v>
      </c>
      <c r="AH465" s="436"/>
      <c r="AI465" s="345">
        <f t="shared" si="356"/>
        <v>4</v>
      </c>
      <c r="AJ465" s="436"/>
      <c r="AK465" s="345">
        <f t="shared" si="356"/>
        <v>4</v>
      </c>
      <c r="AL465" s="436"/>
      <c r="AM465" s="345">
        <f t="shared" si="357"/>
        <v>4</v>
      </c>
      <c r="AN465" s="436"/>
      <c r="AO465" s="345">
        <f t="shared" si="358"/>
        <v>4</v>
      </c>
      <c r="AP465" s="458"/>
      <c r="AQ465" s="345" t="e">
        <f t="shared" si="370"/>
        <v>#DIV/0!</v>
      </c>
      <c r="AR465" s="345">
        <f t="shared" si="359"/>
        <v>4</v>
      </c>
      <c r="AS465" s="345" t="e">
        <f t="shared" si="371"/>
        <v>#DIV/0!</v>
      </c>
      <c r="AT465" s="345">
        <f t="shared" si="359"/>
        <v>0</v>
      </c>
      <c r="AU465" s="345" t="e">
        <f t="shared" si="372"/>
        <v>#DIV/0!</v>
      </c>
      <c r="AV465" s="345">
        <f t="shared" si="359"/>
        <v>0</v>
      </c>
      <c r="AW465" s="345" t="e">
        <f t="shared" si="373"/>
        <v>#DIV/0!</v>
      </c>
      <c r="AX465" s="345">
        <f t="shared" si="359"/>
        <v>0</v>
      </c>
      <c r="AY465" s="345" t="e">
        <f t="shared" si="374"/>
        <v>#DIV/0!</v>
      </c>
      <c r="AZ465" s="345">
        <f t="shared" si="360"/>
        <v>0</v>
      </c>
      <c r="BA465" s="345" t="e">
        <f t="shared" si="375"/>
        <v>#DIV/0!</v>
      </c>
      <c r="BB465" s="345">
        <f t="shared" si="361"/>
        <v>0</v>
      </c>
      <c r="BC465" s="345" t="e">
        <f t="shared" si="376"/>
        <v>#DIV/0!</v>
      </c>
      <c r="BD465" s="345">
        <f t="shared" si="362"/>
        <v>0</v>
      </c>
      <c r="BE465" s="345" t="e">
        <f t="shared" si="377"/>
        <v>#DIV/0!</v>
      </c>
      <c r="BF465" s="345">
        <f t="shared" si="363"/>
        <v>0</v>
      </c>
      <c r="BG465" s="345" t="e">
        <f t="shared" si="378"/>
        <v>#DIV/0!</v>
      </c>
      <c r="BH465" s="345">
        <f t="shared" si="364"/>
        <v>0</v>
      </c>
      <c r="BI465" s="345" t="e">
        <f t="shared" si="379"/>
        <v>#DIV/0!</v>
      </c>
      <c r="BJ465" s="345">
        <f t="shared" si="365"/>
        <v>0</v>
      </c>
      <c r="BK465" s="345" t="e">
        <f t="shared" si="380"/>
        <v>#DIV/0!</v>
      </c>
      <c r="BL465" s="345">
        <f t="shared" si="366"/>
        <v>0</v>
      </c>
      <c r="BM465" s="345" t="e">
        <f t="shared" si="381"/>
        <v>#DIV/0!</v>
      </c>
      <c r="BN465" s="345">
        <f t="shared" si="367"/>
        <v>0</v>
      </c>
      <c r="BO465" s="467"/>
    </row>
    <row r="466" spans="1:67" ht="18.75" hidden="1" customHeight="1">
      <c r="A466" s="190"/>
      <c r="B466" s="537" t="s">
        <v>770</v>
      </c>
      <c r="C466" s="190" t="s">
        <v>66</v>
      </c>
      <c r="D466" s="508"/>
      <c r="E466" s="468"/>
      <c r="F466" s="468"/>
      <c r="G466" s="508"/>
      <c r="H466" s="508"/>
      <c r="I466" s="508"/>
      <c r="J466" s="508"/>
      <c r="K466" s="508"/>
      <c r="L466" s="508"/>
      <c r="M466" s="508"/>
      <c r="N466" s="508"/>
      <c r="O466" s="508"/>
      <c r="P466" s="508"/>
      <c r="Q466" s="458">
        <v>1</v>
      </c>
      <c r="R466" s="458">
        <v>1</v>
      </c>
      <c r="S466" s="339">
        <f t="shared" si="350"/>
        <v>1</v>
      </c>
      <c r="T466" s="458"/>
      <c r="U466" s="339">
        <f t="shared" si="351"/>
        <v>1</v>
      </c>
      <c r="V466" s="436"/>
      <c r="W466" s="345">
        <f t="shared" si="352"/>
        <v>1</v>
      </c>
      <c r="X466" s="436"/>
      <c r="Y466" s="345">
        <f t="shared" si="353"/>
        <v>1</v>
      </c>
      <c r="Z466" s="436"/>
      <c r="AA466" s="345">
        <f t="shared" si="354"/>
        <v>1</v>
      </c>
      <c r="AB466" s="436"/>
      <c r="AC466" s="345">
        <f t="shared" si="355"/>
        <v>1</v>
      </c>
      <c r="AD466" s="436"/>
      <c r="AE466" s="345">
        <f t="shared" si="356"/>
        <v>1</v>
      </c>
      <c r="AF466" s="436"/>
      <c r="AG466" s="345">
        <f t="shared" si="356"/>
        <v>1</v>
      </c>
      <c r="AH466" s="436"/>
      <c r="AI466" s="345">
        <f t="shared" si="356"/>
        <v>1</v>
      </c>
      <c r="AJ466" s="436"/>
      <c r="AK466" s="345">
        <f t="shared" si="356"/>
        <v>1</v>
      </c>
      <c r="AL466" s="436"/>
      <c r="AM466" s="345">
        <f t="shared" si="357"/>
        <v>1</v>
      </c>
      <c r="AN466" s="436"/>
      <c r="AO466" s="345">
        <f t="shared" si="358"/>
        <v>1</v>
      </c>
      <c r="AP466" s="458"/>
      <c r="AQ466" s="345" t="e">
        <f t="shared" si="370"/>
        <v>#DIV/0!</v>
      </c>
      <c r="AR466" s="345">
        <f t="shared" si="359"/>
        <v>1</v>
      </c>
      <c r="AS466" s="345" t="e">
        <f t="shared" si="371"/>
        <v>#DIV/0!</v>
      </c>
      <c r="AT466" s="345">
        <f t="shared" si="359"/>
        <v>0</v>
      </c>
      <c r="AU466" s="345" t="e">
        <f t="shared" si="372"/>
        <v>#DIV/0!</v>
      </c>
      <c r="AV466" s="345">
        <f t="shared" si="359"/>
        <v>0</v>
      </c>
      <c r="AW466" s="345" t="e">
        <f t="shared" si="373"/>
        <v>#DIV/0!</v>
      </c>
      <c r="AX466" s="345">
        <f t="shared" si="359"/>
        <v>0</v>
      </c>
      <c r="AY466" s="345" t="e">
        <f t="shared" si="374"/>
        <v>#DIV/0!</v>
      </c>
      <c r="AZ466" s="345">
        <f t="shared" si="360"/>
        <v>0</v>
      </c>
      <c r="BA466" s="345" t="e">
        <f t="shared" si="375"/>
        <v>#DIV/0!</v>
      </c>
      <c r="BB466" s="345">
        <f t="shared" si="361"/>
        <v>0</v>
      </c>
      <c r="BC466" s="345" t="e">
        <f t="shared" si="376"/>
        <v>#DIV/0!</v>
      </c>
      <c r="BD466" s="345">
        <f t="shared" si="362"/>
        <v>0</v>
      </c>
      <c r="BE466" s="345" t="e">
        <f t="shared" si="377"/>
        <v>#DIV/0!</v>
      </c>
      <c r="BF466" s="345">
        <f t="shared" si="363"/>
        <v>0</v>
      </c>
      <c r="BG466" s="345" t="e">
        <f t="shared" si="378"/>
        <v>#DIV/0!</v>
      </c>
      <c r="BH466" s="345">
        <f t="shared" si="364"/>
        <v>0</v>
      </c>
      <c r="BI466" s="345" t="e">
        <f t="shared" si="379"/>
        <v>#DIV/0!</v>
      </c>
      <c r="BJ466" s="345">
        <f t="shared" si="365"/>
        <v>0</v>
      </c>
      <c r="BK466" s="345" t="e">
        <f t="shared" si="380"/>
        <v>#DIV/0!</v>
      </c>
      <c r="BL466" s="345">
        <f t="shared" si="366"/>
        <v>0</v>
      </c>
      <c r="BM466" s="345" t="e">
        <f t="shared" si="381"/>
        <v>#DIV/0!</v>
      </c>
      <c r="BN466" s="345">
        <f t="shared" si="367"/>
        <v>0</v>
      </c>
      <c r="BO466" s="467"/>
    </row>
    <row r="467" spans="1:67" hidden="1">
      <c r="A467" s="180"/>
      <c r="B467" s="418" t="s">
        <v>933</v>
      </c>
      <c r="C467" s="180" t="s">
        <v>66</v>
      </c>
      <c r="D467" s="343"/>
      <c r="E467" s="454"/>
      <c r="F467" s="454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468">
        <v>28</v>
      </c>
      <c r="R467" s="341"/>
      <c r="S467" s="345">
        <f t="shared" si="350"/>
        <v>0</v>
      </c>
      <c r="T467" s="341"/>
      <c r="U467" s="345">
        <f t="shared" si="351"/>
        <v>0</v>
      </c>
      <c r="V467" s="341"/>
      <c r="W467" s="345">
        <f t="shared" si="352"/>
        <v>0</v>
      </c>
      <c r="X467" s="341"/>
      <c r="Y467" s="345">
        <f t="shared" si="353"/>
        <v>0</v>
      </c>
      <c r="Z467" s="341"/>
      <c r="AA467" s="345">
        <f t="shared" si="354"/>
        <v>0</v>
      </c>
      <c r="AB467" s="341"/>
      <c r="AC467" s="345">
        <f t="shared" si="355"/>
        <v>0</v>
      </c>
      <c r="AD467" s="341"/>
      <c r="AE467" s="345">
        <f t="shared" si="356"/>
        <v>0</v>
      </c>
      <c r="AF467" s="341"/>
      <c r="AG467" s="345">
        <f t="shared" si="356"/>
        <v>0</v>
      </c>
      <c r="AH467" s="341"/>
      <c r="AI467" s="345">
        <f t="shared" si="356"/>
        <v>0</v>
      </c>
      <c r="AJ467" s="341"/>
      <c r="AK467" s="345">
        <f t="shared" si="356"/>
        <v>0</v>
      </c>
      <c r="AL467" s="341"/>
      <c r="AM467" s="345">
        <f t="shared" si="357"/>
        <v>0</v>
      </c>
      <c r="AN467" s="341"/>
      <c r="AO467" s="345">
        <f t="shared" si="358"/>
        <v>0</v>
      </c>
      <c r="AP467" s="341"/>
      <c r="AQ467" s="345" t="e">
        <f t="shared" si="370"/>
        <v>#DIV/0!</v>
      </c>
      <c r="AR467" s="345">
        <f t="shared" si="359"/>
        <v>0</v>
      </c>
      <c r="AS467" s="345" t="e">
        <f t="shared" si="371"/>
        <v>#DIV/0!</v>
      </c>
      <c r="AT467" s="345">
        <f t="shared" si="359"/>
        <v>0</v>
      </c>
      <c r="AU467" s="345" t="e">
        <f t="shared" si="372"/>
        <v>#DIV/0!</v>
      </c>
      <c r="AV467" s="345">
        <f t="shared" si="359"/>
        <v>0</v>
      </c>
      <c r="AW467" s="345" t="e">
        <f t="shared" si="373"/>
        <v>#DIV/0!</v>
      </c>
      <c r="AX467" s="345">
        <f t="shared" si="359"/>
        <v>0</v>
      </c>
      <c r="AY467" s="345" t="e">
        <f t="shared" si="374"/>
        <v>#DIV/0!</v>
      </c>
      <c r="AZ467" s="345">
        <f t="shared" si="360"/>
        <v>0</v>
      </c>
      <c r="BA467" s="345" t="e">
        <f t="shared" si="375"/>
        <v>#DIV/0!</v>
      </c>
      <c r="BB467" s="345">
        <f t="shared" si="361"/>
        <v>0</v>
      </c>
      <c r="BC467" s="345" t="e">
        <f t="shared" si="376"/>
        <v>#DIV/0!</v>
      </c>
      <c r="BD467" s="345">
        <f t="shared" si="362"/>
        <v>0</v>
      </c>
      <c r="BE467" s="345" t="e">
        <f t="shared" si="377"/>
        <v>#DIV/0!</v>
      </c>
      <c r="BF467" s="345">
        <f t="shared" si="363"/>
        <v>0</v>
      </c>
      <c r="BG467" s="345" t="e">
        <f t="shared" si="378"/>
        <v>#DIV/0!</v>
      </c>
      <c r="BH467" s="345">
        <f t="shared" si="364"/>
        <v>0</v>
      </c>
      <c r="BI467" s="345" t="e">
        <f t="shared" si="379"/>
        <v>#DIV/0!</v>
      </c>
      <c r="BJ467" s="345">
        <f t="shared" si="365"/>
        <v>0</v>
      </c>
      <c r="BK467" s="345" t="e">
        <f t="shared" si="380"/>
        <v>#DIV/0!</v>
      </c>
      <c r="BL467" s="345">
        <f t="shared" si="366"/>
        <v>0</v>
      </c>
      <c r="BM467" s="345" t="e">
        <f t="shared" si="381"/>
        <v>#DIV/0!</v>
      </c>
      <c r="BN467" s="345">
        <f t="shared" si="367"/>
        <v>0</v>
      </c>
      <c r="BO467" s="467"/>
    </row>
    <row r="468" spans="1:67" hidden="1">
      <c r="A468" s="190"/>
      <c r="B468" s="419" t="s">
        <v>768</v>
      </c>
      <c r="C468" s="190" t="s">
        <v>66</v>
      </c>
      <c r="D468" s="508"/>
      <c r="E468" s="468"/>
      <c r="F468" s="468"/>
      <c r="G468" s="508"/>
      <c r="H468" s="508"/>
      <c r="I468" s="508"/>
      <c r="J468" s="508"/>
      <c r="K468" s="508"/>
      <c r="L468" s="508"/>
      <c r="M468" s="508"/>
      <c r="N468" s="508"/>
      <c r="O468" s="508"/>
      <c r="P468" s="508"/>
      <c r="Q468" s="468">
        <v>12</v>
      </c>
      <c r="R468" s="341"/>
      <c r="S468" s="345">
        <f t="shared" si="350"/>
        <v>0</v>
      </c>
      <c r="T468" s="341"/>
      <c r="U468" s="345">
        <f t="shared" si="351"/>
        <v>0</v>
      </c>
      <c r="V468" s="341"/>
      <c r="W468" s="345">
        <f t="shared" si="352"/>
        <v>0</v>
      </c>
      <c r="X468" s="341"/>
      <c r="Y468" s="345">
        <f t="shared" si="353"/>
        <v>0</v>
      </c>
      <c r="Z468" s="341"/>
      <c r="AA468" s="345">
        <f t="shared" si="354"/>
        <v>0</v>
      </c>
      <c r="AB468" s="341"/>
      <c r="AC468" s="345">
        <f t="shared" si="355"/>
        <v>0</v>
      </c>
      <c r="AD468" s="341"/>
      <c r="AE468" s="345">
        <f t="shared" si="356"/>
        <v>0</v>
      </c>
      <c r="AF468" s="341"/>
      <c r="AG468" s="345">
        <f t="shared" si="356"/>
        <v>0</v>
      </c>
      <c r="AH468" s="341"/>
      <c r="AI468" s="345">
        <f t="shared" si="356"/>
        <v>0</v>
      </c>
      <c r="AJ468" s="341"/>
      <c r="AK468" s="345">
        <f t="shared" si="356"/>
        <v>0</v>
      </c>
      <c r="AL468" s="341"/>
      <c r="AM468" s="345">
        <f t="shared" si="357"/>
        <v>0</v>
      </c>
      <c r="AN468" s="341"/>
      <c r="AO468" s="345">
        <f t="shared" si="358"/>
        <v>0</v>
      </c>
      <c r="AP468" s="341"/>
      <c r="AQ468" s="345" t="e">
        <f t="shared" si="370"/>
        <v>#DIV/0!</v>
      </c>
      <c r="AR468" s="345">
        <f t="shared" si="359"/>
        <v>0</v>
      </c>
      <c r="AS468" s="345" t="e">
        <f t="shared" si="371"/>
        <v>#DIV/0!</v>
      </c>
      <c r="AT468" s="345">
        <f t="shared" si="359"/>
        <v>0</v>
      </c>
      <c r="AU468" s="345" t="e">
        <f t="shared" si="372"/>
        <v>#DIV/0!</v>
      </c>
      <c r="AV468" s="345">
        <f t="shared" si="359"/>
        <v>0</v>
      </c>
      <c r="AW468" s="345" t="e">
        <f t="shared" si="373"/>
        <v>#DIV/0!</v>
      </c>
      <c r="AX468" s="345">
        <f t="shared" si="359"/>
        <v>0</v>
      </c>
      <c r="AY468" s="345" t="e">
        <f t="shared" si="374"/>
        <v>#DIV/0!</v>
      </c>
      <c r="AZ468" s="345">
        <f t="shared" si="360"/>
        <v>0</v>
      </c>
      <c r="BA468" s="345" t="e">
        <f t="shared" si="375"/>
        <v>#DIV/0!</v>
      </c>
      <c r="BB468" s="345">
        <f t="shared" si="361"/>
        <v>0</v>
      </c>
      <c r="BC468" s="345" t="e">
        <f t="shared" si="376"/>
        <v>#DIV/0!</v>
      </c>
      <c r="BD468" s="345">
        <f t="shared" si="362"/>
        <v>0</v>
      </c>
      <c r="BE468" s="345" t="e">
        <f t="shared" si="377"/>
        <v>#DIV/0!</v>
      </c>
      <c r="BF468" s="345">
        <f t="shared" si="363"/>
        <v>0</v>
      </c>
      <c r="BG468" s="345" t="e">
        <f t="shared" si="378"/>
        <v>#DIV/0!</v>
      </c>
      <c r="BH468" s="345">
        <f t="shared" si="364"/>
        <v>0</v>
      </c>
      <c r="BI468" s="345" t="e">
        <f t="shared" si="379"/>
        <v>#DIV/0!</v>
      </c>
      <c r="BJ468" s="345">
        <f t="shared" si="365"/>
        <v>0</v>
      </c>
      <c r="BK468" s="345" t="e">
        <f t="shared" si="380"/>
        <v>#DIV/0!</v>
      </c>
      <c r="BL468" s="345">
        <f t="shared" si="366"/>
        <v>0</v>
      </c>
      <c r="BM468" s="345" t="e">
        <f t="shared" si="381"/>
        <v>#DIV/0!</v>
      </c>
      <c r="BN468" s="345">
        <f t="shared" si="367"/>
        <v>0</v>
      </c>
      <c r="BO468" s="467"/>
    </row>
    <row r="469" spans="1:67" hidden="1">
      <c r="A469" s="190"/>
      <c r="B469" s="419" t="s">
        <v>769</v>
      </c>
      <c r="C469" s="190" t="s">
        <v>66</v>
      </c>
      <c r="D469" s="508"/>
      <c r="E469" s="468"/>
      <c r="F469" s="468"/>
      <c r="G469" s="508"/>
      <c r="H469" s="508"/>
      <c r="I469" s="508"/>
      <c r="J469" s="508"/>
      <c r="K469" s="508"/>
      <c r="L469" s="508"/>
      <c r="M469" s="508"/>
      <c r="N469" s="508"/>
      <c r="O469" s="508"/>
      <c r="P469" s="508"/>
      <c r="Q469" s="468">
        <v>9</v>
      </c>
      <c r="R469" s="341"/>
      <c r="S469" s="345">
        <f t="shared" si="350"/>
        <v>0</v>
      </c>
      <c r="T469" s="341"/>
      <c r="U469" s="345">
        <f t="shared" si="351"/>
        <v>0</v>
      </c>
      <c r="V469" s="341"/>
      <c r="W469" s="345">
        <f t="shared" si="352"/>
        <v>0</v>
      </c>
      <c r="X469" s="341"/>
      <c r="Y469" s="345">
        <f t="shared" si="353"/>
        <v>0</v>
      </c>
      <c r="Z469" s="341"/>
      <c r="AA469" s="345">
        <f t="shared" si="354"/>
        <v>0</v>
      </c>
      <c r="AB469" s="341"/>
      <c r="AC469" s="345">
        <f t="shared" si="355"/>
        <v>0</v>
      </c>
      <c r="AD469" s="341"/>
      <c r="AE469" s="345">
        <f t="shared" si="356"/>
        <v>0</v>
      </c>
      <c r="AF469" s="341"/>
      <c r="AG469" s="345">
        <f t="shared" si="356"/>
        <v>0</v>
      </c>
      <c r="AH469" s="341"/>
      <c r="AI469" s="345">
        <f t="shared" si="356"/>
        <v>0</v>
      </c>
      <c r="AJ469" s="341"/>
      <c r="AK469" s="345">
        <f t="shared" si="356"/>
        <v>0</v>
      </c>
      <c r="AL469" s="341"/>
      <c r="AM469" s="345">
        <f t="shared" si="357"/>
        <v>0</v>
      </c>
      <c r="AN469" s="341"/>
      <c r="AO469" s="345">
        <f t="shared" si="358"/>
        <v>0</v>
      </c>
      <c r="AP469" s="341"/>
      <c r="AQ469" s="345" t="e">
        <f t="shared" si="370"/>
        <v>#DIV/0!</v>
      </c>
      <c r="AR469" s="345">
        <f t="shared" si="359"/>
        <v>0</v>
      </c>
      <c r="AS469" s="345" t="e">
        <f t="shared" si="371"/>
        <v>#DIV/0!</v>
      </c>
      <c r="AT469" s="345">
        <f t="shared" si="359"/>
        <v>0</v>
      </c>
      <c r="AU469" s="345" t="e">
        <f t="shared" si="372"/>
        <v>#DIV/0!</v>
      </c>
      <c r="AV469" s="345">
        <f t="shared" si="359"/>
        <v>0</v>
      </c>
      <c r="AW469" s="345" t="e">
        <f t="shared" si="373"/>
        <v>#DIV/0!</v>
      </c>
      <c r="AX469" s="345">
        <f t="shared" si="359"/>
        <v>0</v>
      </c>
      <c r="AY469" s="345" t="e">
        <f t="shared" si="374"/>
        <v>#DIV/0!</v>
      </c>
      <c r="AZ469" s="345">
        <f t="shared" si="360"/>
        <v>0</v>
      </c>
      <c r="BA469" s="345" t="e">
        <f t="shared" si="375"/>
        <v>#DIV/0!</v>
      </c>
      <c r="BB469" s="345">
        <f t="shared" si="361"/>
        <v>0</v>
      </c>
      <c r="BC469" s="345" t="e">
        <f t="shared" si="376"/>
        <v>#DIV/0!</v>
      </c>
      <c r="BD469" s="345">
        <f t="shared" si="362"/>
        <v>0</v>
      </c>
      <c r="BE469" s="345" t="e">
        <f t="shared" si="377"/>
        <v>#DIV/0!</v>
      </c>
      <c r="BF469" s="345">
        <f t="shared" si="363"/>
        <v>0</v>
      </c>
      <c r="BG469" s="345" t="e">
        <f t="shared" si="378"/>
        <v>#DIV/0!</v>
      </c>
      <c r="BH469" s="345">
        <f t="shared" si="364"/>
        <v>0</v>
      </c>
      <c r="BI469" s="345" t="e">
        <f t="shared" si="379"/>
        <v>#DIV/0!</v>
      </c>
      <c r="BJ469" s="345">
        <f t="shared" si="365"/>
        <v>0</v>
      </c>
      <c r="BK469" s="345" t="e">
        <f t="shared" si="380"/>
        <v>#DIV/0!</v>
      </c>
      <c r="BL469" s="345">
        <f t="shared" si="366"/>
        <v>0</v>
      </c>
      <c r="BM469" s="345" t="e">
        <f t="shared" si="381"/>
        <v>#DIV/0!</v>
      </c>
      <c r="BN469" s="345">
        <f t="shared" si="367"/>
        <v>0</v>
      </c>
      <c r="BO469" s="467"/>
    </row>
    <row r="470" spans="1:67" ht="18.75" hidden="1" customHeight="1">
      <c r="A470" s="190"/>
      <c r="B470" s="537" t="s">
        <v>857</v>
      </c>
      <c r="C470" s="190" t="s">
        <v>66</v>
      </c>
      <c r="D470" s="508"/>
      <c r="E470" s="468"/>
      <c r="F470" s="468"/>
      <c r="G470" s="508"/>
      <c r="H470" s="508"/>
      <c r="I470" s="508"/>
      <c r="J470" s="508"/>
      <c r="K470" s="508"/>
      <c r="L470" s="508"/>
      <c r="M470" s="508"/>
      <c r="N470" s="508"/>
      <c r="O470" s="508"/>
      <c r="P470" s="508"/>
      <c r="Q470" s="468">
        <v>5</v>
      </c>
      <c r="R470" s="341"/>
      <c r="S470" s="345">
        <f t="shared" si="350"/>
        <v>0</v>
      </c>
      <c r="T470" s="341"/>
      <c r="U470" s="345">
        <f t="shared" si="351"/>
        <v>0</v>
      </c>
      <c r="V470" s="341"/>
      <c r="W470" s="345">
        <f t="shared" si="352"/>
        <v>0</v>
      </c>
      <c r="X470" s="341"/>
      <c r="Y470" s="345">
        <f t="shared" si="353"/>
        <v>0</v>
      </c>
      <c r="Z470" s="341"/>
      <c r="AA470" s="345">
        <f t="shared" si="354"/>
        <v>0</v>
      </c>
      <c r="AB470" s="341"/>
      <c r="AC470" s="345">
        <f t="shared" si="355"/>
        <v>0</v>
      </c>
      <c r="AD470" s="341"/>
      <c r="AE470" s="345">
        <f t="shared" si="356"/>
        <v>0</v>
      </c>
      <c r="AF470" s="341"/>
      <c r="AG470" s="345">
        <f t="shared" si="356"/>
        <v>0</v>
      </c>
      <c r="AH470" s="341"/>
      <c r="AI470" s="345">
        <f t="shared" si="356"/>
        <v>0</v>
      </c>
      <c r="AJ470" s="341"/>
      <c r="AK470" s="345">
        <f t="shared" si="356"/>
        <v>0</v>
      </c>
      <c r="AL470" s="341"/>
      <c r="AM470" s="345">
        <f t="shared" si="357"/>
        <v>0</v>
      </c>
      <c r="AN470" s="341"/>
      <c r="AO470" s="345">
        <f t="shared" si="358"/>
        <v>0</v>
      </c>
      <c r="AP470" s="341"/>
      <c r="AQ470" s="345" t="e">
        <f t="shared" si="370"/>
        <v>#DIV/0!</v>
      </c>
      <c r="AR470" s="345">
        <f t="shared" si="359"/>
        <v>0</v>
      </c>
      <c r="AS470" s="345" t="e">
        <f t="shared" si="371"/>
        <v>#DIV/0!</v>
      </c>
      <c r="AT470" s="345">
        <f t="shared" si="359"/>
        <v>0</v>
      </c>
      <c r="AU470" s="345" t="e">
        <f t="shared" si="372"/>
        <v>#DIV/0!</v>
      </c>
      <c r="AV470" s="345">
        <f t="shared" si="359"/>
        <v>0</v>
      </c>
      <c r="AW470" s="345" t="e">
        <f t="shared" si="373"/>
        <v>#DIV/0!</v>
      </c>
      <c r="AX470" s="345">
        <f t="shared" si="359"/>
        <v>0</v>
      </c>
      <c r="AY470" s="345" t="e">
        <f t="shared" si="374"/>
        <v>#DIV/0!</v>
      </c>
      <c r="AZ470" s="345">
        <f t="shared" si="360"/>
        <v>0</v>
      </c>
      <c r="BA470" s="345" t="e">
        <f t="shared" si="375"/>
        <v>#DIV/0!</v>
      </c>
      <c r="BB470" s="345">
        <f t="shared" si="361"/>
        <v>0</v>
      </c>
      <c r="BC470" s="345" t="e">
        <f t="shared" si="376"/>
        <v>#DIV/0!</v>
      </c>
      <c r="BD470" s="345">
        <f t="shared" si="362"/>
        <v>0</v>
      </c>
      <c r="BE470" s="345" t="e">
        <f t="shared" si="377"/>
        <v>#DIV/0!</v>
      </c>
      <c r="BF470" s="345">
        <f t="shared" si="363"/>
        <v>0</v>
      </c>
      <c r="BG470" s="345" t="e">
        <f t="shared" si="378"/>
        <v>#DIV/0!</v>
      </c>
      <c r="BH470" s="345">
        <f t="shared" si="364"/>
        <v>0</v>
      </c>
      <c r="BI470" s="345" t="e">
        <f t="shared" si="379"/>
        <v>#DIV/0!</v>
      </c>
      <c r="BJ470" s="345">
        <f t="shared" si="365"/>
        <v>0</v>
      </c>
      <c r="BK470" s="345" t="e">
        <f t="shared" si="380"/>
        <v>#DIV/0!</v>
      </c>
      <c r="BL470" s="345">
        <f t="shared" si="366"/>
        <v>0</v>
      </c>
      <c r="BM470" s="345" t="e">
        <f t="shared" si="381"/>
        <v>#DIV/0!</v>
      </c>
      <c r="BN470" s="345">
        <f t="shared" si="367"/>
        <v>0</v>
      </c>
      <c r="BO470" s="467"/>
    </row>
    <row r="471" spans="1:67" ht="18.75" hidden="1" customHeight="1">
      <c r="A471" s="190"/>
      <c r="B471" s="537" t="s">
        <v>770</v>
      </c>
      <c r="C471" s="190" t="s">
        <v>66</v>
      </c>
      <c r="D471" s="508"/>
      <c r="E471" s="468"/>
      <c r="F471" s="468"/>
      <c r="G471" s="508"/>
      <c r="H471" s="508"/>
      <c r="I471" s="508"/>
      <c r="J471" s="508"/>
      <c r="K471" s="508"/>
      <c r="L471" s="508"/>
      <c r="M471" s="508"/>
      <c r="N471" s="508"/>
      <c r="O471" s="508"/>
      <c r="P471" s="508"/>
      <c r="Q471" s="468">
        <v>2</v>
      </c>
      <c r="R471" s="342"/>
      <c r="S471" s="345">
        <f t="shared" si="350"/>
        <v>0</v>
      </c>
      <c r="T471" s="342"/>
      <c r="U471" s="345">
        <f t="shared" si="351"/>
        <v>0</v>
      </c>
      <c r="V471" s="342"/>
      <c r="W471" s="345">
        <f t="shared" si="352"/>
        <v>0</v>
      </c>
      <c r="X471" s="342"/>
      <c r="Y471" s="345">
        <f t="shared" si="353"/>
        <v>0</v>
      </c>
      <c r="Z471" s="342"/>
      <c r="AA471" s="345">
        <f t="shared" si="354"/>
        <v>0</v>
      </c>
      <c r="AB471" s="342"/>
      <c r="AC471" s="345">
        <f t="shared" si="355"/>
        <v>0</v>
      </c>
      <c r="AD471" s="342"/>
      <c r="AE471" s="345">
        <f t="shared" si="356"/>
        <v>0</v>
      </c>
      <c r="AF471" s="342"/>
      <c r="AG471" s="345">
        <f t="shared" si="356"/>
        <v>0</v>
      </c>
      <c r="AH471" s="342"/>
      <c r="AI471" s="345">
        <f t="shared" si="356"/>
        <v>0</v>
      </c>
      <c r="AJ471" s="342"/>
      <c r="AK471" s="345">
        <f t="shared" si="356"/>
        <v>0</v>
      </c>
      <c r="AL471" s="342"/>
      <c r="AM471" s="345">
        <f t="shared" si="357"/>
        <v>0</v>
      </c>
      <c r="AN471" s="342"/>
      <c r="AO471" s="345">
        <f t="shared" si="358"/>
        <v>0</v>
      </c>
      <c r="AP471" s="454"/>
      <c r="AQ471" s="345" t="e">
        <f t="shared" si="370"/>
        <v>#DIV/0!</v>
      </c>
      <c r="AR471" s="345">
        <f t="shared" si="359"/>
        <v>0</v>
      </c>
      <c r="AS471" s="345" t="e">
        <f t="shared" si="371"/>
        <v>#DIV/0!</v>
      </c>
      <c r="AT471" s="345">
        <f t="shared" si="359"/>
        <v>0</v>
      </c>
      <c r="AU471" s="345" t="e">
        <f t="shared" si="372"/>
        <v>#DIV/0!</v>
      </c>
      <c r="AV471" s="345">
        <f t="shared" si="359"/>
        <v>0</v>
      </c>
      <c r="AW471" s="345" t="e">
        <f t="shared" si="373"/>
        <v>#DIV/0!</v>
      </c>
      <c r="AX471" s="345">
        <f t="shared" si="359"/>
        <v>0</v>
      </c>
      <c r="AY471" s="345" t="e">
        <f t="shared" si="374"/>
        <v>#DIV/0!</v>
      </c>
      <c r="AZ471" s="345">
        <f t="shared" si="360"/>
        <v>0</v>
      </c>
      <c r="BA471" s="345" t="e">
        <f t="shared" si="375"/>
        <v>#DIV/0!</v>
      </c>
      <c r="BB471" s="345">
        <f t="shared" si="361"/>
        <v>0</v>
      </c>
      <c r="BC471" s="345" t="e">
        <f t="shared" si="376"/>
        <v>#DIV/0!</v>
      </c>
      <c r="BD471" s="345">
        <f t="shared" si="362"/>
        <v>0</v>
      </c>
      <c r="BE471" s="345" t="e">
        <f t="shared" si="377"/>
        <v>#DIV/0!</v>
      </c>
      <c r="BF471" s="345">
        <f t="shared" si="363"/>
        <v>0</v>
      </c>
      <c r="BG471" s="345" t="e">
        <f t="shared" si="378"/>
        <v>#DIV/0!</v>
      </c>
      <c r="BH471" s="345">
        <f t="shared" si="364"/>
        <v>0</v>
      </c>
      <c r="BI471" s="345" t="e">
        <f t="shared" si="379"/>
        <v>#DIV/0!</v>
      </c>
      <c r="BJ471" s="345">
        <f t="shared" si="365"/>
        <v>0</v>
      </c>
      <c r="BK471" s="345" t="e">
        <f t="shared" si="380"/>
        <v>#DIV/0!</v>
      </c>
      <c r="BL471" s="345">
        <f t="shared" si="366"/>
        <v>0</v>
      </c>
      <c r="BM471" s="345" t="e">
        <f t="shared" si="381"/>
        <v>#DIV/0!</v>
      </c>
      <c r="BN471" s="345">
        <f t="shared" si="367"/>
        <v>0</v>
      </c>
      <c r="BO471" s="467"/>
    </row>
    <row r="472" spans="1:67" ht="18.75" customHeight="1">
      <c r="A472" s="190"/>
      <c r="B472" s="418" t="s">
        <v>965</v>
      </c>
      <c r="C472" s="190"/>
      <c r="D472" s="508"/>
      <c r="E472" s="468"/>
      <c r="F472" s="468"/>
      <c r="G472" s="508"/>
      <c r="H472" s="508"/>
      <c r="I472" s="508"/>
      <c r="J472" s="508"/>
      <c r="K472" s="508"/>
      <c r="L472" s="508"/>
      <c r="M472" s="508"/>
      <c r="N472" s="508"/>
      <c r="O472" s="508"/>
      <c r="P472" s="508"/>
      <c r="Q472" s="436"/>
      <c r="R472" s="436"/>
      <c r="S472" s="345" t="str">
        <f t="shared" si="350"/>
        <v xml:space="preserve"> </v>
      </c>
      <c r="T472" s="436"/>
      <c r="U472" s="345" t="str">
        <f t="shared" si="351"/>
        <v xml:space="preserve"> </v>
      </c>
      <c r="V472" s="436"/>
      <c r="W472" s="345" t="str">
        <f t="shared" si="352"/>
        <v xml:space="preserve"> </v>
      </c>
      <c r="X472" s="436"/>
      <c r="Y472" s="345" t="str">
        <f t="shared" si="353"/>
        <v xml:space="preserve"> </v>
      </c>
      <c r="Z472" s="436"/>
      <c r="AA472" s="345" t="str">
        <f t="shared" si="354"/>
        <v xml:space="preserve"> </v>
      </c>
      <c r="AB472" s="436"/>
      <c r="AC472" s="345" t="str">
        <f t="shared" si="355"/>
        <v xml:space="preserve"> </v>
      </c>
      <c r="AD472" s="436"/>
      <c r="AE472" s="345" t="str">
        <f t="shared" si="356"/>
        <v xml:space="preserve"> </v>
      </c>
      <c r="AF472" s="436"/>
      <c r="AG472" s="345" t="str">
        <f t="shared" si="356"/>
        <v xml:space="preserve"> </v>
      </c>
      <c r="AH472" s="436"/>
      <c r="AI472" s="345" t="str">
        <f t="shared" si="356"/>
        <v xml:space="preserve"> </v>
      </c>
      <c r="AJ472" s="436"/>
      <c r="AK472" s="345" t="str">
        <f t="shared" si="356"/>
        <v xml:space="preserve"> </v>
      </c>
      <c r="AL472" s="436"/>
      <c r="AM472" s="345" t="str">
        <f t="shared" si="357"/>
        <v xml:space="preserve"> </v>
      </c>
      <c r="AN472" s="436"/>
      <c r="AO472" s="345" t="str">
        <f t="shared" si="358"/>
        <v xml:space="preserve"> </v>
      </c>
      <c r="AP472" s="458"/>
      <c r="AQ472" s="345" t="str">
        <f t="shared" si="370"/>
        <v xml:space="preserve"> </v>
      </c>
      <c r="AR472" s="345" t="str">
        <f t="shared" si="359"/>
        <v xml:space="preserve"> </v>
      </c>
      <c r="AS472" s="345" t="str">
        <f t="shared" si="371"/>
        <v xml:space="preserve"> </v>
      </c>
      <c r="AT472" s="345" t="str">
        <f t="shared" si="359"/>
        <v xml:space="preserve"> </v>
      </c>
      <c r="AU472" s="345" t="str">
        <f t="shared" si="372"/>
        <v xml:space="preserve"> </v>
      </c>
      <c r="AV472" s="345" t="str">
        <f t="shared" si="359"/>
        <v xml:space="preserve"> </v>
      </c>
      <c r="AW472" s="345" t="str">
        <f t="shared" si="373"/>
        <v xml:space="preserve"> </v>
      </c>
      <c r="AX472" s="345" t="str">
        <f t="shared" si="359"/>
        <v xml:space="preserve"> </v>
      </c>
      <c r="AY472" s="345" t="str">
        <f t="shared" si="374"/>
        <v xml:space="preserve"> </v>
      </c>
      <c r="AZ472" s="345" t="str">
        <f t="shared" si="360"/>
        <v xml:space="preserve"> </v>
      </c>
      <c r="BA472" s="345" t="str">
        <f t="shared" si="375"/>
        <v xml:space="preserve"> </v>
      </c>
      <c r="BB472" s="345" t="str">
        <f t="shared" si="361"/>
        <v xml:space="preserve"> </v>
      </c>
      <c r="BC472" s="345" t="str">
        <f t="shared" si="376"/>
        <v xml:space="preserve"> </v>
      </c>
      <c r="BD472" s="345" t="str">
        <f t="shared" si="362"/>
        <v xml:space="preserve"> </v>
      </c>
      <c r="BE472" s="345" t="str">
        <f t="shared" si="377"/>
        <v xml:space="preserve"> </v>
      </c>
      <c r="BF472" s="345" t="str">
        <f t="shared" si="363"/>
        <v xml:space="preserve"> </v>
      </c>
      <c r="BG472" s="345" t="str">
        <f t="shared" si="378"/>
        <v xml:space="preserve"> </v>
      </c>
      <c r="BH472" s="345" t="str">
        <f t="shared" si="364"/>
        <v xml:space="preserve"> </v>
      </c>
      <c r="BI472" s="345" t="str">
        <f t="shared" si="379"/>
        <v xml:space="preserve"> </v>
      </c>
      <c r="BJ472" s="345" t="str">
        <f t="shared" si="365"/>
        <v xml:space="preserve"> </v>
      </c>
      <c r="BK472" s="345" t="str">
        <f t="shared" si="380"/>
        <v xml:space="preserve"> </v>
      </c>
      <c r="BL472" s="345" t="str">
        <f t="shared" si="366"/>
        <v xml:space="preserve"> </v>
      </c>
      <c r="BM472" s="345" t="str">
        <f t="shared" si="381"/>
        <v xml:space="preserve"> </v>
      </c>
      <c r="BN472" s="345" t="str">
        <f t="shared" si="367"/>
        <v xml:space="preserve"> </v>
      </c>
      <c r="BO472" s="467"/>
    </row>
    <row r="473" spans="1:67" ht="18.75" customHeight="1">
      <c r="A473" s="190"/>
      <c r="B473" s="419" t="s">
        <v>768</v>
      </c>
      <c r="C473" s="190" t="s">
        <v>24</v>
      </c>
      <c r="D473" s="508"/>
      <c r="E473" s="468"/>
      <c r="F473" s="468"/>
      <c r="G473" s="508"/>
      <c r="H473" s="508"/>
      <c r="I473" s="508"/>
      <c r="J473" s="508"/>
      <c r="K473" s="508"/>
      <c r="L473" s="508"/>
      <c r="M473" s="508"/>
      <c r="N473" s="508"/>
      <c r="O473" s="508"/>
      <c r="P473" s="508"/>
      <c r="Q473" s="341">
        <v>83.33</v>
      </c>
      <c r="R473" s="341">
        <v>83.33</v>
      </c>
      <c r="S473" s="345">
        <f t="shared" si="350"/>
        <v>83.33</v>
      </c>
      <c r="T473" s="341"/>
      <c r="U473" s="345">
        <f t="shared" si="351"/>
        <v>83.33</v>
      </c>
      <c r="V473" s="341"/>
      <c r="W473" s="345">
        <f t="shared" si="352"/>
        <v>83.33</v>
      </c>
      <c r="X473" s="341"/>
      <c r="Y473" s="345">
        <f t="shared" si="353"/>
        <v>83.33</v>
      </c>
      <c r="Z473" s="341"/>
      <c r="AA473" s="345">
        <f t="shared" si="354"/>
        <v>83.33</v>
      </c>
      <c r="AB473" s="341"/>
      <c r="AC473" s="345">
        <f t="shared" si="355"/>
        <v>83.33</v>
      </c>
      <c r="AD473" s="341"/>
      <c r="AE473" s="345">
        <f t="shared" si="356"/>
        <v>83.33</v>
      </c>
      <c r="AF473" s="341"/>
      <c r="AG473" s="345">
        <f t="shared" si="356"/>
        <v>83.33</v>
      </c>
      <c r="AH473" s="341"/>
      <c r="AI473" s="345">
        <f t="shared" si="356"/>
        <v>83.33</v>
      </c>
      <c r="AJ473" s="341">
        <f>50-AI473</f>
        <v>-33.33</v>
      </c>
      <c r="AK473" s="345">
        <f t="shared" si="356"/>
        <v>50</v>
      </c>
      <c r="AL473" s="341"/>
      <c r="AM473" s="345">
        <f t="shared" si="357"/>
        <v>50</v>
      </c>
      <c r="AN473" s="341"/>
      <c r="AO473" s="345">
        <f t="shared" si="358"/>
        <v>50</v>
      </c>
      <c r="AP473" s="468">
        <f t="shared" ref="AP473:AP488" si="382">+W473</f>
        <v>83.33</v>
      </c>
      <c r="AQ473" s="345" t="e">
        <f t="shared" si="370"/>
        <v>#DIV/0!</v>
      </c>
      <c r="AR473" s="345">
        <f t="shared" si="359"/>
        <v>1</v>
      </c>
      <c r="AS473" s="345" t="e">
        <f t="shared" si="371"/>
        <v>#DIV/0!</v>
      </c>
      <c r="AT473" s="345">
        <f t="shared" si="359"/>
        <v>0</v>
      </c>
      <c r="AU473" s="345" t="e">
        <f t="shared" si="372"/>
        <v>#DIV/0!</v>
      </c>
      <c r="AV473" s="345">
        <f t="shared" si="359"/>
        <v>0</v>
      </c>
      <c r="AW473" s="345" t="e">
        <f t="shared" si="373"/>
        <v>#DIV/0!</v>
      </c>
      <c r="AX473" s="345">
        <f t="shared" si="359"/>
        <v>0</v>
      </c>
      <c r="AY473" s="345" t="e">
        <f t="shared" si="374"/>
        <v>#DIV/0!</v>
      </c>
      <c r="AZ473" s="345">
        <f t="shared" si="360"/>
        <v>0</v>
      </c>
      <c r="BA473" s="345" t="e">
        <f t="shared" si="375"/>
        <v>#DIV/0!</v>
      </c>
      <c r="BB473" s="345">
        <f t="shared" si="361"/>
        <v>0</v>
      </c>
      <c r="BC473" s="345" t="e">
        <f t="shared" si="376"/>
        <v>#DIV/0!</v>
      </c>
      <c r="BD473" s="345">
        <f t="shared" si="362"/>
        <v>0</v>
      </c>
      <c r="BE473" s="345" t="e">
        <f t="shared" si="377"/>
        <v>#DIV/0!</v>
      </c>
      <c r="BF473" s="345">
        <f t="shared" si="363"/>
        <v>0</v>
      </c>
      <c r="BG473" s="345" t="e">
        <f t="shared" si="378"/>
        <v>#DIV/0!</v>
      </c>
      <c r="BH473" s="345">
        <f t="shared" si="364"/>
        <v>0</v>
      </c>
      <c r="BI473" s="345" t="e">
        <f t="shared" si="379"/>
        <v>#DIV/0!</v>
      </c>
      <c r="BJ473" s="345">
        <f t="shared" si="365"/>
        <v>-0.39997599903996156</v>
      </c>
      <c r="BK473" s="345" t="e">
        <f t="shared" si="380"/>
        <v>#DIV/0!</v>
      </c>
      <c r="BL473" s="345">
        <f t="shared" si="366"/>
        <v>0</v>
      </c>
      <c r="BM473" s="345" t="e">
        <f t="shared" si="381"/>
        <v>#DIV/0!</v>
      </c>
      <c r="BN473" s="345">
        <f t="shared" si="367"/>
        <v>0</v>
      </c>
      <c r="BO473" s="467"/>
    </row>
    <row r="474" spans="1:67">
      <c r="A474" s="190"/>
      <c r="B474" s="419" t="s">
        <v>769</v>
      </c>
      <c r="C474" s="190" t="s">
        <v>24</v>
      </c>
      <c r="D474" s="343"/>
      <c r="E474" s="454"/>
      <c r="F474" s="454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436">
        <v>72.73</v>
      </c>
      <c r="R474" s="436">
        <v>63.64</v>
      </c>
      <c r="S474" s="345">
        <f t="shared" si="350"/>
        <v>63.64</v>
      </c>
      <c r="T474" s="436"/>
      <c r="U474" s="345">
        <f t="shared" si="351"/>
        <v>63.64</v>
      </c>
      <c r="V474" s="436"/>
      <c r="W474" s="345">
        <f t="shared" si="352"/>
        <v>63.64</v>
      </c>
      <c r="X474" s="436"/>
      <c r="Y474" s="345">
        <f t="shared" si="353"/>
        <v>63.64</v>
      </c>
      <c r="Z474" s="436"/>
      <c r="AA474" s="345">
        <f t="shared" si="354"/>
        <v>63.64</v>
      </c>
      <c r="AB474" s="436"/>
      <c r="AC474" s="345">
        <f t="shared" si="355"/>
        <v>63.64</v>
      </c>
      <c r="AD474" s="436"/>
      <c r="AE474" s="345">
        <f t="shared" si="356"/>
        <v>63.64</v>
      </c>
      <c r="AF474" s="436"/>
      <c r="AG474" s="345">
        <f t="shared" si="356"/>
        <v>63.64</v>
      </c>
      <c r="AH474" s="436"/>
      <c r="AI474" s="345">
        <f t="shared" si="356"/>
        <v>63.64</v>
      </c>
      <c r="AJ474" s="436">
        <f>54.5-AI474</f>
        <v>-9.14</v>
      </c>
      <c r="AK474" s="345">
        <f t="shared" si="356"/>
        <v>54.5</v>
      </c>
      <c r="AL474" s="436"/>
      <c r="AM474" s="345">
        <f t="shared" si="357"/>
        <v>54.5</v>
      </c>
      <c r="AN474" s="436"/>
      <c r="AO474" s="345">
        <f t="shared" si="358"/>
        <v>54.5</v>
      </c>
      <c r="AP474" s="458">
        <f t="shared" si="382"/>
        <v>63.64</v>
      </c>
      <c r="AQ474" s="345" t="e">
        <f t="shared" si="370"/>
        <v>#DIV/0!</v>
      </c>
      <c r="AR474" s="345">
        <f t="shared" si="359"/>
        <v>0.8750171868554929</v>
      </c>
      <c r="AS474" s="345" t="e">
        <f t="shared" si="371"/>
        <v>#DIV/0!</v>
      </c>
      <c r="AT474" s="345">
        <f t="shared" si="359"/>
        <v>0</v>
      </c>
      <c r="AU474" s="345" t="e">
        <f t="shared" si="372"/>
        <v>#DIV/0!</v>
      </c>
      <c r="AV474" s="345">
        <f t="shared" si="359"/>
        <v>0</v>
      </c>
      <c r="AW474" s="345" t="e">
        <f t="shared" si="373"/>
        <v>#DIV/0!</v>
      </c>
      <c r="AX474" s="345">
        <f t="shared" si="359"/>
        <v>0</v>
      </c>
      <c r="AY474" s="345" t="e">
        <f t="shared" si="374"/>
        <v>#DIV/0!</v>
      </c>
      <c r="AZ474" s="345">
        <f t="shared" si="360"/>
        <v>0</v>
      </c>
      <c r="BA474" s="345" t="e">
        <f t="shared" si="375"/>
        <v>#DIV/0!</v>
      </c>
      <c r="BB474" s="345">
        <f t="shared" si="361"/>
        <v>0</v>
      </c>
      <c r="BC474" s="345" t="e">
        <f t="shared" si="376"/>
        <v>#DIV/0!</v>
      </c>
      <c r="BD474" s="345">
        <f t="shared" si="362"/>
        <v>0</v>
      </c>
      <c r="BE474" s="345" t="e">
        <f t="shared" si="377"/>
        <v>#DIV/0!</v>
      </c>
      <c r="BF474" s="345">
        <f t="shared" si="363"/>
        <v>0</v>
      </c>
      <c r="BG474" s="345" t="e">
        <f t="shared" si="378"/>
        <v>#DIV/0!</v>
      </c>
      <c r="BH474" s="345">
        <f t="shared" si="364"/>
        <v>0</v>
      </c>
      <c r="BI474" s="345" t="e">
        <f t="shared" si="379"/>
        <v>#DIV/0!</v>
      </c>
      <c r="BJ474" s="345">
        <f t="shared" si="365"/>
        <v>-0.12567028736422384</v>
      </c>
      <c r="BK474" s="345" t="e">
        <f t="shared" si="380"/>
        <v>#DIV/0!</v>
      </c>
      <c r="BL474" s="345">
        <f t="shared" si="366"/>
        <v>0</v>
      </c>
      <c r="BM474" s="345" t="e">
        <f t="shared" si="381"/>
        <v>#DIV/0!</v>
      </c>
      <c r="BN474" s="345">
        <f t="shared" si="367"/>
        <v>0</v>
      </c>
      <c r="BO474" s="467"/>
    </row>
    <row r="475" spans="1:67" s="460" customFormat="1">
      <c r="A475" s="190"/>
      <c r="B475" s="537" t="s">
        <v>857</v>
      </c>
      <c r="C475" s="190" t="s">
        <v>24</v>
      </c>
      <c r="D475" s="503"/>
      <c r="E475" s="458"/>
      <c r="F475" s="458"/>
      <c r="G475" s="503"/>
      <c r="H475" s="503"/>
      <c r="I475" s="503"/>
      <c r="J475" s="503"/>
      <c r="K475" s="503"/>
      <c r="L475" s="503"/>
      <c r="M475" s="503"/>
      <c r="N475" s="503"/>
      <c r="O475" s="503"/>
      <c r="P475" s="503"/>
      <c r="Q475" s="341">
        <v>41.67</v>
      </c>
      <c r="R475" s="341">
        <v>33.33</v>
      </c>
      <c r="S475" s="345">
        <f t="shared" si="350"/>
        <v>33.33</v>
      </c>
      <c r="T475" s="341"/>
      <c r="U475" s="345">
        <f t="shared" si="351"/>
        <v>33.33</v>
      </c>
      <c r="V475" s="341"/>
      <c r="W475" s="345">
        <f t="shared" si="352"/>
        <v>33.33</v>
      </c>
      <c r="X475" s="341"/>
      <c r="Y475" s="345">
        <f t="shared" si="353"/>
        <v>33.33</v>
      </c>
      <c r="Z475" s="341"/>
      <c r="AA475" s="345">
        <f t="shared" si="354"/>
        <v>33.33</v>
      </c>
      <c r="AB475" s="341"/>
      <c r="AC475" s="345">
        <f t="shared" si="355"/>
        <v>33.33</v>
      </c>
      <c r="AD475" s="341"/>
      <c r="AE475" s="345">
        <f t="shared" si="356"/>
        <v>33.33</v>
      </c>
      <c r="AF475" s="341"/>
      <c r="AG475" s="345">
        <f t="shared" si="356"/>
        <v>33.33</v>
      </c>
      <c r="AH475" s="341"/>
      <c r="AI475" s="345">
        <f t="shared" si="356"/>
        <v>33.33</v>
      </c>
      <c r="AJ475" s="341">
        <f>33.3-AI475</f>
        <v>-3.0000000000001137E-2</v>
      </c>
      <c r="AK475" s="345">
        <f t="shared" si="356"/>
        <v>33.299999999999997</v>
      </c>
      <c r="AL475" s="341"/>
      <c r="AM475" s="345">
        <f t="shared" si="357"/>
        <v>33.299999999999997</v>
      </c>
      <c r="AN475" s="341"/>
      <c r="AO475" s="345">
        <f t="shared" si="358"/>
        <v>33.299999999999997</v>
      </c>
      <c r="AP475" s="468">
        <f t="shared" si="382"/>
        <v>33.33</v>
      </c>
      <c r="AQ475" s="345" t="e">
        <f t="shared" si="370"/>
        <v>#DIV/0!</v>
      </c>
      <c r="AR475" s="345">
        <f t="shared" si="359"/>
        <v>0.79985601151907837</v>
      </c>
      <c r="AS475" s="345" t="e">
        <f t="shared" si="371"/>
        <v>#DIV/0!</v>
      </c>
      <c r="AT475" s="345">
        <f t="shared" si="359"/>
        <v>0</v>
      </c>
      <c r="AU475" s="345" t="e">
        <f t="shared" si="372"/>
        <v>#DIV/0!</v>
      </c>
      <c r="AV475" s="345">
        <f t="shared" si="359"/>
        <v>0</v>
      </c>
      <c r="AW475" s="345" t="e">
        <f t="shared" si="373"/>
        <v>#DIV/0!</v>
      </c>
      <c r="AX475" s="345">
        <f t="shared" si="359"/>
        <v>0</v>
      </c>
      <c r="AY475" s="345" t="e">
        <f t="shared" si="374"/>
        <v>#DIV/0!</v>
      </c>
      <c r="AZ475" s="345">
        <f t="shared" si="360"/>
        <v>0</v>
      </c>
      <c r="BA475" s="345" t="e">
        <f t="shared" si="375"/>
        <v>#DIV/0!</v>
      </c>
      <c r="BB475" s="345">
        <f t="shared" si="361"/>
        <v>0</v>
      </c>
      <c r="BC475" s="345" t="e">
        <f t="shared" si="376"/>
        <v>#DIV/0!</v>
      </c>
      <c r="BD475" s="345">
        <f t="shared" si="362"/>
        <v>0</v>
      </c>
      <c r="BE475" s="345" t="e">
        <f t="shared" si="377"/>
        <v>#DIV/0!</v>
      </c>
      <c r="BF475" s="345">
        <f t="shared" si="363"/>
        <v>0</v>
      </c>
      <c r="BG475" s="345" t="e">
        <f t="shared" si="378"/>
        <v>#DIV/0!</v>
      </c>
      <c r="BH475" s="345">
        <f t="shared" si="364"/>
        <v>0</v>
      </c>
      <c r="BI475" s="345" t="e">
        <f t="shared" si="379"/>
        <v>#DIV/0!</v>
      </c>
      <c r="BJ475" s="345">
        <f t="shared" si="365"/>
        <v>-7.1994240460765868E-4</v>
      </c>
      <c r="BK475" s="345" t="e">
        <f t="shared" si="380"/>
        <v>#DIV/0!</v>
      </c>
      <c r="BL475" s="345">
        <f t="shared" si="366"/>
        <v>0</v>
      </c>
      <c r="BM475" s="345" t="e">
        <f t="shared" si="381"/>
        <v>#DIV/0!</v>
      </c>
      <c r="BN475" s="345">
        <f t="shared" si="367"/>
        <v>0</v>
      </c>
      <c r="BO475" s="459"/>
    </row>
    <row r="476" spans="1:67">
      <c r="A476" s="190"/>
      <c r="B476" s="537" t="s">
        <v>770</v>
      </c>
      <c r="C476" s="190" t="s">
        <v>24</v>
      </c>
      <c r="D476" s="508"/>
      <c r="E476" s="468"/>
      <c r="F476" s="468"/>
      <c r="G476" s="508"/>
      <c r="H476" s="508"/>
      <c r="I476" s="508"/>
      <c r="J476" s="508"/>
      <c r="K476" s="508"/>
      <c r="L476" s="508"/>
      <c r="M476" s="508"/>
      <c r="N476" s="508"/>
      <c r="O476" s="508"/>
      <c r="P476" s="508"/>
      <c r="Q476" s="436">
        <v>50</v>
      </c>
      <c r="R476" s="436">
        <v>50</v>
      </c>
      <c r="S476" s="345">
        <f t="shared" si="350"/>
        <v>50</v>
      </c>
      <c r="T476" s="436"/>
      <c r="U476" s="345">
        <f t="shared" si="351"/>
        <v>50</v>
      </c>
      <c r="V476" s="436"/>
      <c r="W476" s="345">
        <f t="shared" si="352"/>
        <v>50</v>
      </c>
      <c r="X476" s="436"/>
      <c r="Y476" s="345">
        <f t="shared" si="353"/>
        <v>50</v>
      </c>
      <c r="Z476" s="436"/>
      <c r="AA476" s="345">
        <f t="shared" si="354"/>
        <v>50</v>
      </c>
      <c r="AB476" s="436"/>
      <c r="AC476" s="345">
        <f t="shared" si="355"/>
        <v>50</v>
      </c>
      <c r="AD476" s="436"/>
      <c r="AE476" s="345">
        <f t="shared" si="356"/>
        <v>50</v>
      </c>
      <c r="AF476" s="436"/>
      <c r="AG476" s="345">
        <f t="shared" si="356"/>
        <v>50</v>
      </c>
      <c r="AH476" s="436"/>
      <c r="AI476" s="345">
        <f t="shared" si="356"/>
        <v>50</v>
      </c>
      <c r="AJ476" s="436">
        <f>25-AI476</f>
        <v>-25</v>
      </c>
      <c r="AK476" s="345">
        <f t="shared" si="356"/>
        <v>25</v>
      </c>
      <c r="AL476" s="436"/>
      <c r="AM476" s="345">
        <f t="shared" si="357"/>
        <v>25</v>
      </c>
      <c r="AN476" s="436"/>
      <c r="AO476" s="345">
        <f t="shared" si="358"/>
        <v>25</v>
      </c>
      <c r="AP476" s="458">
        <f t="shared" si="382"/>
        <v>50</v>
      </c>
      <c r="AQ476" s="345" t="e">
        <f t="shared" si="370"/>
        <v>#DIV/0!</v>
      </c>
      <c r="AR476" s="345">
        <f t="shared" si="359"/>
        <v>1</v>
      </c>
      <c r="AS476" s="345" t="e">
        <f t="shared" si="371"/>
        <v>#DIV/0!</v>
      </c>
      <c r="AT476" s="345">
        <f t="shared" si="359"/>
        <v>0</v>
      </c>
      <c r="AU476" s="345" t="e">
        <f t="shared" si="372"/>
        <v>#DIV/0!</v>
      </c>
      <c r="AV476" s="345">
        <f t="shared" si="359"/>
        <v>0</v>
      </c>
      <c r="AW476" s="345" t="e">
        <f t="shared" si="373"/>
        <v>#DIV/0!</v>
      </c>
      <c r="AX476" s="345">
        <f t="shared" si="359"/>
        <v>0</v>
      </c>
      <c r="AY476" s="345" t="e">
        <f t="shared" si="374"/>
        <v>#DIV/0!</v>
      </c>
      <c r="AZ476" s="345">
        <f t="shared" si="360"/>
        <v>0</v>
      </c>
      <c r="BA476" s="345" t="e">
        <f t="shared" si="375"/>
        <v>#DIV/0!</v>
      </c>
      <c r="BB476" s="345">
        <f t="shared" si="361"/>
        <v>0</v>
      </c>
      <c r="BC476" s="345" t="e">
        <f t="shared" si="376"/>
        <v>#DIV/0!</v>
      </c>
      <c r="BD476" s="345">
        <f t="shared" si="362"/>
        <v>0</v>
      </c>
      <c r="BE476" s="345" t="e">
        <f t="shared" si="377"/>
        <v>#DIV/0!</v>
      </c>
      <c r="BF476" s="345">
        <f t="shared" si="363"/>
        <v>0</v>
      </c>
      <c r="BG476" s="345" t="e">
        <f t="shared" si="378"/>
        <v>#DIV/0!</v>
      </c>
      <c r="BH476" s="345">
        <f t="shared" si="364"/>
        <v>0</v>
      </c>
      <c r="BI476" s="345" t="e">
        <f t="shared" si="379"/>
        <v>#DIV/0!</v>
      </c>
      <c r="BJ476" s="345">
        <f t="shared" si="365"/>
        <v>-0.5</v>
      </c>
      <c r="BK476" s="345" t="e">
        <f t="shared" si="380"/>
        <v>#DIV/0!</v>
      </c>
      <c r="BL476" s="345">
        <f t="shared" si="366"/>
        <v>0</v>
      </c>
      <c r="BM476" s="345" t="e">
        <f t="shared" si="381"/>
        <v>#DIV/0!</v>
      </c>
      <c r="BN476" s="345">
        <f t="shared" si="367"/>
        <v>0</v>
      </c>
      <c r="BO476" s="467"/>
    </row>
    <row r="477" spans="1:67" s="464" customFormat="1" ht="19.5">
      <c r="A477" s="187" t="s">
        <v>452</v>
      </c>
      <c r="B477" s="187" t="str">
        <f>UPPER("Tổng số phòng học")</f>
        <v>TổNG Số PHÒNG HọC</v>
      </c>
      <c r="C477" s="187" t="s">
        <v>273</v>
      </c>
      <c r="D477" s="505"/>
      <c r="E477" s="462">
        <v>868</v>
      </c>
      <c r="F477" s="462"/>
      <c r="G477" s="505"/>
      <c r="H477" s="505"/>
      <c r="I477" s="505"/>
      <c r="J477" s="505"/>
      <c r="K477" s="505"/>
      <c r="L477" s="505"/>
      <c r="M477" s="505"/>
      <c r="N477" s="505"/>
      <c r="O477" s="505"/>
      <c r="P477" s="505"/>
      <c r="Q477" s="454">
        <v>953</v>
      </c>
      <c r="R477" s="454">
        <v>956</v>
      </c>
      <c r="S477" s="479">
        <f t="shared" si="350"/>
        <v>956</v>
      </c>
      <c r="T477" s="454"/>
      <c r="U477" s="479">
        <f t="shared" si="351"/>
        <v>956</v>
      </c>
      <c r="V477" s="342"/>
      <c r="W477" s="371">
        <f t="shared" si="352"/>
        <v>956</v>
      </c>
      <c r="X477" s="371">
        <f t="shared" ref="X477" si="383">IF(LEN($C477)=0," ",V477+W477)</f>
        <v>956</v>
      </c>
      <c r="Y477" s="371">
        <f t="shared" si="353"/>
        <v>1912</v>
      </c>
      <c r="Z477" s="371">
        <f t="shared" ref="Z477" si="384">IF(LEN($C477)=0," ",X477+Y477)</f>
        <v>2868</v>
      </c>
      <c r="AA477" s="371">
        <f t="shared" si="354"/>
        <v>4780</v>
      </c>
      <c r="AB477" s="371">
        <f t="shared" ref="AB477" si="385">IF(LEN($C477)=0," ",Z477+AA477)</f>
        <v>7648</v>
      </c>
      <c r="AC477" s="371">
        <f t="shared" si="355"/>
        <v>12428</v>
      </c>
      <c r="AD477" s="371">
        <f t="shared" ref="AD477" si="386">IF(LEN($C477)=0," ",AB477+AC477)</f>
        <v>20076</v>
      </c>
      <c r="AE477" s="371">
        <f t="shared" ref="AE477" si="387">IF(LEN($C477)=0," ",AC477+AD477)</f>
        <v>32504</v>
      </c>
      <c r="AF477" s="371">
        <f t="shared" ref="AF477" si="388">IF(LEN($C477)=0," ",AD477+AE477)</f>
        <v>52580</v>
      </c>
      <c r="AG477" s="371">
        <f t="shared" ref="AG477" si="389">IF(LEN($C477)=0," ",AE477+AF477)</f>
        <v>85084</v>
      </c>
      <c r="AH477" s="371">
        <f t="shared" ref="AH477" si="390">IF(LEN($C477)=0," ",AF477+AG477)</f>
        <v>137664</v>
      </c>
      <c r="AI477" s="371">
        <f t="shared" ref="AI477" si="391">IF(LEN($C477)=0," ",AG477+AH477)</f>
        <v>222748</v>
      </c>
      <c r="AJ477" s="371">
        <f t="shared" ref="AJ477" si="392">IF(LEN($C477)=0," ",AH477+AI477)</f>
        <v>360412</v>
      </c>
      <c r="AK477" s="371">
        <f t="shared" ref="AK477" si="393">IF(LEN($C477)=0," ",AI477+AJ477)</f>
        <v>583160</v>
      </c>
      <c r="AL477" s="371">
        <f t="shared" ref="AL477" si="394">IF(LEN($C477)=0," ",AJ477+AK477)</f>
        <v>943572</v>
      </c>
      <c r="AM477" s="371">
        <f t="shared" si="357"/>
        <v>1526732</v>
      </c>
      <c r="AN477" s="371">
        <f t="shared" ref="AN477" si="395">IF(LEN($C477)=0," ",AL477+AM477)</f>
        <v>2470304</v>
      </c>
      <c r="AO477" s="371">
        <f t="shared" si="358"/>
        <v>3997036</v>
      </c>
      <c r="AP477" s="371">
        <f t="shared" si="382"/>
        <v>956</v>
      </c>
      <c r="AQ477" s="371" t="e">
        <f t="shared" si="370"/>
        <v>#DIV/0!</v>
      </c>
      <c r="AR477" s="371">
        <f t="shared" si="359"/>
        <v>1.0031479538300105</v>
      </c>
      <c r="AS477" s="371">
        <f t="shared" si="371"/>
        <v>0</v>
      </c>
      <c r="AT477" s="371">
        <f t="shared" si="359"/>
        <v>0</v>
      </c>
      <c r="AU477" s="371" t="e">
        <f t="shared" si="372"/>
        <v>#DIV/0!</v>
      </c>
      <c r="AV477" s="371">
        <f t="shared" si="359"/>
        <v>0</v>
      </c>
      <c r="AW477" s="371" t="e">
        <f t="shared" si="373"/>
        <v>#DIV/0!</v>
      </c>
      <c r="AX477" s="371">
        <f t="shared" si="359"/>
        <v>1.0031479538300105</v>
      </c>
      <c r="AY477" s="371" t="e">
        <f t="shared" si="374"/>
        <v>#DIV/0!</v>
      </c>
      <c r="AZ477" s="371">
        <f t="shared" si="360"/>
        <v>3.0094438614900314</v>
      </c>
      <c r="BA477" s="371" t="e">
        <f t="shared" si="375"/>
        <v>#DIV/0!</v>
      </c>
      <c r="BB477" s="371">
        <f t="shared" si="361"/>
        <v>8.0251836306400843</v>
      </c>
      <c r="BC477" s="371" t="e">
        <f t="shared" si="376"/>
        <v>#DIV/0!</v>
      </c>
      <c r="BD477" s="371">
        <f t="shared" si="362"/>
        <v>21.066107030430221</v>
      </c>
      <c r="BE477" s="371" t="e">
        <f t="shared" si="377"/>
        <v>#DIV/0!</v>
      </c>
      <c r="BF477" s="371">
        <f t="shared" si="363"/>
        <v>55.17313746065058</v>
      </c>
      <c r="BG477" s="371" t="e">
        <f t="shared" si="378"/>
        <v>#DIV/0!</v>
      </c>
      <c r="BH477" s="371">
        <f t="shared" si="364"/>
        <v>144.45330535152152</v>
      </c>
      <c r="BI477" s="371" t="e">
        <f t="shared" si="379"/>
        <v>#DIV/0!</v>
      </c>
      <c r="BJ477" s="371">
        <f t="shared" si="365"/>
        <v>378.18677859391397</v>
      </c>
      <c r="BK477" s="371" t="e">
        <f t="shared" si="380"/>
        <v>#DIV/0!</v>
      </c>
      <c r="BL477" s="371">
        <f t="shared" si="366"/>
        <v>990.10703043022033</v>
      </c>
      <c r="BM477" s="371" t="e">
        <f t="shared" si="381"/>
        <v>#DIV/0!</v>
      </c>
      <c r="BN477" s="371">
        <f t="shared" si="367"/>
        <v>2592.1343126967472</v>
      </c>
      <c r="BO477" s="463"/>
    </row>
    <row r="478" spans="1:67">
      <c r="A478" s="190"/>
      <c r="B478" s="370" t="s">
        <v>771</v>
      </c>
      <c r="C478" s="190" t="s">
        <v>24</v>
      </c>
      <c r="D478" s="508"/>
      <c r="E478" s="468">
        <v>92.3</v>
      </c>
      <c r="F478" s="468"/>
      <c r="G478" s="508"/>
      <c r="H478" s="508"/>
      <c r="I478" s="508"/>
      <c r="J478" s="508"/>
      <c r="K478" s="508"/>
      <c r="L478" s="508"/>
      <c r="M478" s="508"/>
      <c r="N478" s="508"/>
      <c r="O478" s="508"/>
      <c r="P478" s="508"/>
      <c r="Q478" s="521">
        <v>96.4</v>
      </c>
      <c r="R478" s="428">
        <v>92.6</v>
      </c>
      <c r="S478" s="480">
        <f t="shared" si="350"/>
        <v>92.6</v>
      </c>
      <c r="T478" s="521"/>
      <c r="U478" s="480">
        <f t="shared" si="351"/>
        <v>92.6</v>
      </c>
      <c r="V478" s="521"/>
      <c r="W478" s="345">
        <f t="shared" si="352"/>
        <v>92.6</v>
      </c>
      <c r="X478" s="521"/>
      <c r="Y478" s="345">
        <f t="shared" si="353"/>
        <v>92.6</v>
      </c>
      <c r="Z478" s="521"/>
      <c r="AA478" s="345">
        <f t="shared" si="354"/>
        <v>92.6</v>
      </c>
      <c r="AB478" s="521"/>
      <c r="AC478" s="345">
        <f t="shared" si="355"/>
        <v>92.6</v>
      </c>
      <c r="AD478" s="521"/>
      <c r="AE478" s="345">
        <f t="shared" si="356"/>
        <v>92.6</v>
      </c>
      <c r="AF478" s="521"/>
      <c r="AG478" s="345">
        <f t="shared" si="356"/>
        <v>92.6</v>
      </c>
      <c r="AH478" s="521"/>
      <c r="AI478" s="345">
        <f t="shared" si="356"/>
        <v>92.6</v>
      </c>
      <c r="AJ478" s="521">
        <f>94.1-AI478</f>
        <v>1.5</v>
      </c>
      <c r="AK478" s="345">
        <f t="shared" si="356"/>
        <v>94.1</v>
      </c>
      <c r="AL478" s="521"/>
      <c r="AM478" s="345">
        <f t="shared" si="357"/>
        <v>94.1</v>
      </c>
      <c r="AN478" s="521"/>
      <c r="AO478" s="345">
        <f t="shared" si="358"/>
        <v>94.1</v>
      </c>
      <c r="AP478" s="428">
        <f t="shared" si="382"/>
        <v>92.6</v>
      </c>
      <c r="AQ478" s="345" t="e">
        <f t="shared" si="370"/>
        <v>#DIV/0!</v>
      </c>
      <c r="AR478" s="345">
        <f t="shared" si="359"/>
        <v>0.96058091286307046</v>
      </c>
      <c r="AS478" s="345">
        <f t="shared" si="371"/>
        <v>0</v>
      </c>
      <c r="AT478" s="345">
        <f t="shared" si="359"/>
        <v>0</v>
      </c>
      <c r="AU478" s="345" t="e">
        <f t="shared" si="372"/>
        <v>#DIV/0!</v>
      </c>
      <c r="AV478" s="345">
        <f t="shared" si="359"/>
        <v>0</v>
      </c>
      <c r="AW478" s="345" t="e">
        <f t="shared" si="373"/>
        <v>#DIV/0!</v>
      </c>
      <c r="AX478" s="345">
        <f t="shared" si="359"/>
        <v>0</v>
      </c>
      <c r="AY478" s="345" t="e">
        <f t="shared" si="374"/>
        <v>#DIV/0!</v>
      </c>
      <c r="AZ478" s="345">
        <f t="shared" si="360"/>
        <v>0</v>
      </c>
      <c r="BA478" s="345" t="e">
        <f t="shared" si="375"/>
        <v>#DIV/0!</v>
      </c>
      <c r="BB478" s="345">
        <f t="shared" si="361"/>
        <v>0</v>
      </c>
      <c r="BC478" s="345" t="e">
        <f t="shared" si="376"/>
        <v>#DIV/0!</v>
      </c>
      <c r="BD478" s="345">
        <f t="shared" si="362"/>
        <v>0</v>
      </c>
      <c r="BE478" s="345" t="e">
        <f t="shared" si="377"/>
        <v>#DIV/0!</v>
      </c>
      <c r="BF478" s="345">
        <f t="shared" si="363"/>
        <v>0</v>
      </c>
      <c r="BG478" s="345" t="e">
        <f t="shared" si="378"/>
        <v>#DIV/0!</v>
      </c>
      <c r="BH478" s="345">
        <f t="shared" si="364"/>
        <v>0</v>
      </c>
      <c r="BI478" s="345" t="e">
        <f t="shared" si="379"/>
        <v>#DIV/0!</v>
      </c>
      <c r="BJ478" s="345">
        <f t="shared" si="365"/>
        <v>1.5560165975103733E-2</v>
      </c>
      <c r="BK478" s="345" t="e">
        <f t="shared" si="380"/>
        <v>#DIV/0!</v>
      </c>
      <c r="BL478" s="345">
        <f t="shared" si="366"/>
        <v>0</v>
      </c>
      <c r="BM478" s="345" t="e">
        <f t="shared" si="381"/>
        <v>#DIV/0!</v>
      </c>
      <c r="BN478" s="345">
        <f t="shared" si="367"/>
        <v>0</v>
      </c>
      <c r="BO478" s="467"/>
    </row>
    <row r="479" spans="1:67" s="460" customFormat="1">
      <c r="A479" s="180"/>
      <c r="B479" s="374" t="s">
        <v>496</v>
      </c>
      <c r="C479" s="180" t="s">
        <v>273</v>
      </c>
      <c r="D479" s="503"/>
      <c r="E479" s="458">
        <v>228</v>
      </c>
      <c r="F479" s="458"/>
      <c r="G479" s="503"/>
      <c r="H479" s="503"/>
      <c r="I479" s="503"/>
      <c r="J479" s="503"/>
      <c r="K479" s="503"/>
      <c r="L479" s="503"/>
      <c r="M479" s="503"/>
      <c r="N479" s="503"/>
      <c r="O479" s="503"/>
      <c r="P479" s="503"/>
      <c r="Q479" s="468">
        <v>255</v>
      </c>
      <c r="R479" s="468">
        <v>249</v>
      </c>
      <c r="S479" s="339">
        <f t="shared" si="350"/>
        <v>249</v>
      </c>
      <c r="T479" s="468"/>
      <c r="U479" s="339">
        <f t="shared" si="351"/>
        <v>249</v>
      </c>
      <c r="V479" s="341"/>
      <c r="W479" s="345">
        <f t="shared" si="352"/>
        <v>249</v>
      </c>
      <c r="X479" s="341"/>
      <c r="Y479" s="345">
        <f t="shared" si="353"/>
        <v>249</v>
      </c>
      <c r="Z479" s="341"/>
      <c r="AA479" s="345">
        <f t="shared" si="354"/>
        <v>249</v>
      </c>
      <c r="AB479" s="341"/>
      <c r="AC479" s="345">
        <f t="shared" si="355"/>
        <v>249</v>
      </c>
      <c r="AD479" s="341"/>
      <c r="AE479" s="345">
        <f t="shared" si="356"/>
        <v>249</v>
      </c>
      <c r="AF479" s="341">
        <v>2</v>
      </c>
      <c r="AG479" s="345">
        <f t="shared" si="356"/>
        <v>251</v>
      </c>
      <c r="AH479" s="341"/>
      <c r="AI479" s="345">
        <f t="shared" si="356"/>
        <v>251</v>
      </c>
      <c r="AJ479" s="341">
        <f>244-AI479</f>
        <v>-7</v>
      </c>
      <c r="AK479" s="345">
        <f t="shared" si="356"/>
        <v>244</v>
      </c>
      <c r="AL479" s="341"/>
      <c r="AM479" s="345">
        <f t="shared" si="357"/>
        <v>244</v>
      </c>
      <c r="AN479" s="341"/>
      <c r="AO479" s="345">
        <f t="shared" si="358"/>
        <v>244</v>
      </c>
      <c r="AP479" s="468">
        <f t="shared" si="382"/>
        <v>249</v>
      </c>
      <c r="AQ479" s="345" t="e">
        <f t="shared" si="370"/>
        <v>#DIV/0!</v>
      </c>
      <c r="AR479" s="345">
        <f t="shared" si="359"/>
        <v>0.97647058823529409</v>
      </c>
      <c r="AS479" s="345">
        <f t="shared" si="371"/>
        <v>0</v>
      </c>
      <c r="AT479" s="345">
        <f t="shared" si="359"/>
        <v>0</v>
      </c>
      <c r="AU479" s="345" t="e">
        <f t="shared" si="372"/>
        <v>#DIV/0!</v>
      </c>
      <c r="AV479" s="345">
        <f t="shared" si="359"/>
        <v>0</v>
      </c>
      <c r="AW479" s="345" t="e">
        <f t="shared" si="373"/>
        <v>#DIV/0!</v>
      </c>
      <c r="AX479" s="345">
        <f t="shared" si="359"/>
        <v>0</v>
      </c>
      <c r="AY479" s="345" t="e">
        <f t="shared" si="374"/>
        <v>#DIV/0!</v>
      </c>
      <c r="AZ479" s="345">
        <f t="shared" si="360"/>
        <v>0</v>
      </c>
      <c r="BA479" s="345" t="e">
        <f t="shared" si="375"/>
        <v>#DIV/0!</v>
      </c>
      <c r="BB479" s="345">
        <f t="shared" si="361"/>
        <v>0</v>
      </c>
      <c r="BC479" s="345" t="e">
        <f t="shared" si="376"/>
        <v>#DIV/0!</v>
      </c>
      <c r="BD479" s="345">
        <f t="shared" si="362"/>
        <v>0</v>
      </c>
      <c r="BE479" s="345" t="e">
        <f t="shared" si="377"/>
        <v>#DIV/0!</v>
      </c>
      <c r="BF479" s="345">
        <f t="shared" si="363"/>
        <v>7.8431372549019607E-3</v>
      </c>
      <c r="BG479" s="345" t="e">
        <f t="shared" si="378"/>
        <v>#DIV/0!</v>
      </c>
      <c r="BH479" s="345">
        <f t="shared" si="364"/>
        <v>0</v>
      </c>
      <c r="BI479" s="345" t="e">
        <f t="shared" si="379"/>
        <v>#DIV/0!</v>
      </c>
      <c r="BJ479" s="345">
        <f t="shared" si="365"/>
        <v>-2.7450980392156862E-2</v>
      </c>
      <c r="BK479" s="345" t="e">
        <f t="shared" si="380"/>
        <v>#DIV/0!</v>
      </c>
      <c r="BL479" s="345">
        <f t="shared" si="366"/>
        <v>0</v>
      </c>
      <c r="BM479" s="345" t="e">
        <f t="shared" si="381"/>
        <v>#DIV/0!</v>
      </c>
      <c r="BN479" s="345">
        <f t="shared" si="367"/>
        <v>0</v>
      </c>
      <c r="BO479" s="459"/>
    </row>
    <row r="480" spans="1:67">
      <c r="A480" s="190"/>
      <c r="B480" s="370" t="s">
        <v>771</v>
      </c>
      <c r="C480" s="190" t="s">
        <v>24</v>
      </c>
      <c r="D480" s="508"/>
      <c r="E480" s="468">
        <v>82.5</v>
      </c>
      <c r="F480" s="468"/>
      <c r="G480" s="508"/>
      <c r="H480" s="508"/>
      <c r="I480" s="508"/>
      <c r="J480" s="508"/>
      <c r="K480" s="508"/>
      <c r="L480" s="508"/>
      <c r="M480" s="508"/>
      <c r="N480" s="508"/>
      <c r="O480" s="508"/>
      <c r="P480" s="508"/>
      <c r="Q480" s="381">
        <v>95.5</v>
      </c>
      <c r="R480" s="436">
        <v>95</v>
      </c>
      <c r="S480" s="345">
        <f t="shared" si="350"/>
        <v>95</v>
      </c>
      <c r="T480" s="436"/>
      <c r="U480" s="345">
        <f t="shared" si="351"/>
        <v>95</v>
      </c>
      <c r="V480" s="436"/>
      <c r="W480" s="345">
        <f t="shared" si="352"/>
        <v>95</v>
      </c>
      <c r="X480" s="436"/>
      <c r="Y480" s="345">
        <f t="shared" si="353"/>
        <v>95</v>
      </c>
      <c r="Z480" s="436"/>
      <c r="AA480" s="345">
        <f t="shared" si="354"/>
        <v>95</v>
      </c>
      <c r="AB480" s="436"/>
      <c r="AC480" s="345">
        <f t="shared" si="355"/>
        <v>95</v>
      </c>
      <c r="AD480" s="436"/>
      <c r="AE480" s="345">
        <f t="shared" si="356"/>
        <v>95</v>
      </c>
      <c r="AF480" s="436"/>
      <c r="AG480" s="345">
        <f t="shared" si="356"/>
        <v>95</v>
      </c>
      <c r="AH480" s="436"/>
      <c r="AI480" s="345">
        <f t="shared" si="356"/>
        <v>95</v>
      </c>
      <c r="AJ480" s="436">
        <f>92.6-AI480</f>
        <v>-2.4000000000000057</v>
      </c>
      <c r="AK480" s="345">
        <f t="shared" si="356"/>
        <v>92.6</v>
      </c>
      <c r="AL480" s="436"/>
      <c r="AM480" s="345">
        <f t="shared" si="357"/>
        <v>92.6</v>
      </c>
      <c r="AN480" s="436"/>
      <c r="AO480" s="345">
        <f t="shared" si="358"/>
        <v>92.6</v>
      </c>
      <c r="AP480" s="458">
        <f t="shared" si="382"/>
        <v>95</v>
      </c>
      <c r="AQ480" s="345" t="e">
        <f t="shared" si="370"/>
        <v>#DIV/0!</v>
      </c>
      <c r="AR480" s="345">
        <f t="shared" si="359"/>
        <v>0.99476439790575921</v>
      </c>
      <c r="AS480" s="345">
        <f t="shared" si="371"/>
        <v>0</v>
      </c>
      <c r="AT480" s="345">
        <f t="shared" si="359"/>
        <v>0</v>
      </c>
      <c r="AU480" s="345" t="e">
        <f t="shared" si="372"/>
        <v>#DIV/0!</v>
      </c>
      <c r="AV480" s="345">
        <f t="shared" si="359"/>
        <v>0</v>
      </c>
      <c r="AW480" s="345" t="e">
        <f t="shared" si="373"/>
        <v>#DIV/0!</v>
      </c>
      <c r="AX480" s="345">
        <f t="shared" si="359"/>
        <v>0</v>
      </c>
      <c r="AY480" s="345" t="e">
        <f t="shared" si="374"/>
        <v>#DIV/0!</v>
      </c>
      <c r="AZ480" s="345">
        <f t="shared" si="360"/>
        <v>0</v>
      </c>
      <c r="BA480" s="345" t="e">
        <f t="shared" si="375"/>
        <v>#DIV/0!</v>
      </c>
      <c r="BB480" s="345">
        <f t="shared" si="361"/>
        <v>0</v>
      </c>
      <c r="BC480" s="345" t="e">
        <f t="shared" si="376"/>
        <v>#DIV/0!</v>
      </c>
      <c r="BD480" s="345">
        <f t="shared" si="362"/>
        <v>0</v>
      </c>
      <c r="BE480" s="345" t="e">
        <f t="shared" si="377"/>
        <v>#DIV/0!</v>
      </c>
      <c r="BF480" s="345">
        <f t="shared" si="363"/>
        <v>0</v>
      </c>
      <c r="BG480" s="345" t="e">
        <f t="shared" si="378"/>
        <v>#DIV/0!</v>
      </c>
      <c r="BH480" s="345">
        <f t="shared" si="364"/>
        <v>0</v>
      </c>
      <c r="BI480" s="345" t="e">
        <f t="shared" si="379"/>
        <v>#DIV/0!</v>
      </c>
      <c r="BJ480" s="345">
        <f t="shared" si="365"/>
        <v>-2.5130890052356081E-2</v>
      </c>
      <c r="BK480" s="345" t="e">
        <f t="shared" si="380"/>
        <v>#DIV/0!</v>
      </c>
      <c r="BL480" s="345">
        <f t="shared" si="366"/>
        <v>0</v>
      </c>
      <c r="BM480" s="345" t="e">
        <f t="shared" si="381"/>
        <v>#DIV/0!</v>
      </c>
      <c r="BN480" s="345">
        <f t="shared" si="367"/>
        <v>0</v>
      </c>
      <c r="BO480" s="467"/>
    </row>
    <row r="481" spans="1:67" s="460" customFormat="1">
      <c r="A481" s="180"/>
      <c r="B481" s="374" t="s">
        <v>497</v>
      </c>
      <c r="C481" s="180" t="s">
        <v>273</v>
      </c>
      <c r="D481" s="503"/>
      <c r="E481" s="458">
        <v>396</v>
      </c>
      <c r="F481" s="458"/>
      <c r="G481" s="503"/>
      <c r="H481" s="503"/>
      <c r="I481" s="503"/>
      <c r="J481" s="503"/>
      <c r="K481" s="503"/>
      <c r="L481" s="503"/>
      <c r="M481" s="503"/>
      <c r="N481" s="503"/>
      <c r="O481" s="503"/>
      <c r="P481" s="503"/>
      <c r="Q481" s="468">
        <v>409</v>
      </c>
      <c r="R481" s="468">
        <v>411</v>
      </c>
      <c r="S481" s="339">
        <f t="shared" si="350"/>
        <v>411</v>
      </c>
      <c r="T481" s="468"/>
      <c r="U481" s="339">
        <f t="shared" si="351"/>
        <v>411</v>
      </c>
      <c r="V481" s="341"/>
      <c r="W481" s="345">
        <f t="shared" si="352"/>
        <v>411</v>
      </c>
      <c r="X481" s="341"/>
      <c r="Y481" s="345">
        <f t="shared" si="353"/>
        <v>411</v>
      </c>
      <c r="Z481" s="341"/>
      <c r="AA481" s="345">
        <f t="shared" si="354"/>
        <v>411</v>
      </c>
      <c r="AB481" s="341"/>
      <c r="AC481" s="345">
        <f t="shared" si="355"/>
        <v>411</v>
      </c>
      <c r="AD481" s="341"/>
      <c r="AE481" s="345">
        <f t="shared" si="356"/>
        <v>411</v>
      </c>
      <c r="AF481" s="341"/>
      <c r="AG481" s="345">
        <f t="shared" si="356"/>
        <v>411</v>
      </c>
      <c r="AH481" s="341"/>
      <c r="AI481" s="345">
        <f t="shared" si="356"/>
        <v>411</v>
      </c>
      <c r="AJ481" s="341">
        <f>403-AI481</f>
        <v>-8</v>
      </c>
      <c r="AK481" s="345">
        <f t="shared" si="356"/>
        <v>403</v>
      </c>
      <c r="AL481" s="341"/>
      <c r="AM481" s="345">
        <f t="shared" si="357"/>
        <v>403</v>
      </c>
      <c r="AN481" s="341"/>
      <c r="AO481" s="345">
        <f t="shared" si="358"/>
        <v>403</v>
      </c>
      <c r="AP481" s="468">
        <f t="shared" si="382"/>
        <v>411</v>
      </c>
      <c r="AQ481" s="345" t="e">
        <f t="shared" si="370"/>
        <v>#DIV/0!</v>
      </c>
      <c r="AR481" s="345">
        <f t="shared" si="359"/>
        <v>1.0048899755501222</v>
      </c>
      <c r="AS481" s="345">
        <f t="shared" si="371"/>
        <v>0</v>
      </c>
      <c r="AT481" s="345">
        <f t="shared" si="359"/>
        <v>0</v>
      </c>
      <c r="AU481" s="345" t="e">
        <f t="shared" si="372"/>
        <v>#DIV/0!</v>
      </c>
      <c r="AV481" s="345">
        <f t="shared" si="359"/>
        <v>0</v>
      </c>
      <c r="AW481" s="345" t="e">
        <f t="shared" si="373"/>
        <v>#DIV/0!</v>
      </c>
      <c r="AX481" s="345">
        <f t="shared" si="359"/>
        <v>0</v>
      </c>
      <c r="AY481" s="345" t="e">
        <f t="shared" si="374"/>
        <v>#DIV/0!</v>
      </c>
      <c r="AZ481" s="345">
        <f t="shared" si="360"/>
        <v>0</v>
      </c>
      <c r="BA481" s="345" t="e">
        <f t="shared" si="375"/>
        <v>#DIV/0!</v>
      </c>
      <c r="BB481" s="345">
        <f t="shared" si="361"/>
        <v>0</v>
      </c>
      <c r="BC481" s="345" t="e">
        <f t="shared" si="376"/>
        <v>#DIV/0!</v>
      </c>
      <c r="BD481" s="345">
        <f t="shared" si="362"/>
        <v>0</v>
      </c>
      <c r="BE481" s="345" t="e">
        <f t="shared" si="377"/>
        <v>#DIV/0!</v>
      </c>
      <c r="BF481" s="345">
        <f t="shared" si="363"/>
        <v>0</v>
      </c>
      <c r="BG481" s="345" t="e">
        <f t="shared" si="378"/>
        <v>#DIV/0!</v>
      </c>
      <c r="BH481" s="345">
        <f t="shared" si="364"/>
        <v>0</v>
      </c>
      <c r="BI481" s="345" t="e">
        <f t="shared" si="379"/>
        <v>#DIV/0!</v>
      </c>
      <c r="BJ481" s="345">
        <f t="shared" si="365"/>
        <v>-1.9559902200488997E-2</v>
      </c>
      <c r="BK481" s="345" t="e">
        <f t="shared" si="380"/>
        <v>#DIV/0!</v>
      </c>
      <c r="BL481" s="345">
        <f t="shared" si="366"/>
        <v>0</v>
      </c>
      <c r="BM481" s="345" t="e">
        <f t="shared" si="381"/>
        <v>#DIV/0!</v>
      </c>
      <c r="BN481" s="345">
        <f t="shared" si="367"/>
        <v>0</v>
      </c>
      <c r="BO481" s="459"/>
    </row>
    <row r="482" spans="1:67">
      <c r="A482" s="190"/>
      <c r="B482" s="370" t="s">
        <v>771</v>
      </c>
      <c r="C482" s="190" t="s">
        <v>24</v>
      </c>
      <c r="D482" s="508"/>
      <c r="E482" s="468">
        <v>83.3</v>
      </c>
      <c r="F482" s="468"/>
      <c r="G482" s="508"/>
      <c r="H482" s="508"/>
      <c r="I482" s="508"/>
      <c r="J482" s="508"/>
      <c r="K482" s="508"/>
      <c r="L482" s="508"/>
      <c r="M482" s="508"/>
      <c r="N482" s="508"/>
      <c r="O482" s="508"/>
      <c r="P482" s="508"/>
      <c r="Q482" s="381">
        <v>94.7</v>
      </c>
      <c r="R482" s="436">
        <v>94</v>
      </c>
      <c r="S482" s="345">
        <f t="shared" si="350"/>
        <v>94</v>
      </c>
      <c r="T482" s="436"/>
      <c r="U482" s="345">
        <f t="shared" si="351"/>
        <v>94</v>
      </c>
      <c r="V482" s="436"/>
      <c r="W482" s="345">
        <f t="shared" si="352"/>
        <v>94</v>
      </c>
      <c r="X482" s="436"/>
      <c r="Y482" s="345">
        <f t="shared" si="353"/>
        <v>94</v>
      </c>
      <c r="Z482" s="436"/>
      <c r="AA482" s="345">
        <f t="shared" si="354"/>
        <v>94</v>
      </c>
      <c r="AB482" s="436"/>
      <c r="AC482" s="345">
        <f t="shared" si="355"/>
        <v>94</v>
      </c>
      <c r="AD482" s="436"/>
      <c r="AE482" s="345">
        <f t="shared" si="356"/>
        <v>94</v>
      </c>
      <c r="AF482" s="436"/>
      <c r="AG482" s="345">
        <f t="shared" si="356"/>
        <v>94</v>
      </c>
      <c r="AH482" s="436"/>
      <c r="AI482" s="345">
        <f t="shared" si="356"/>
        <v>94</v>
      </c>
      <c r="AJ482" s="436">
        <f>91.3-AI482</f>
        <v>-2.7000000000000028</v>
      </c>
      <c r="AK482" s="345">
        <f t="shared" si="356"/>
        <v>91.3</v>
      </c>
      <c r="AL482" s="436"/>
      <c r="AM482" s="345">
        <f t="shared" si="357"/>
        <v>91.3</v>
      </c>
      <c r="AN482" s="436"/>
      <c r="AO482" s="345">
        <f t="shared" si="358"/>
        <v>91.3</v>
      </c>
      <c r="AP482" s="458">
        <f t="shared" si="382"/>
        <v>94</v>
      </c>
      <c r="AQ482" s="345" t="e">
        <f t="shared" si="370"/>
        <v>#DIV/0!</v>
      </c>
      <c r="AR482" s="345">
        <f t="shared" si="359"/>
        <v>0.99260823653643082</v>
      </c>
      <c r="AS482" s="345">
        <f t="shared" si="371"/>
        <v>0</v>
      </c>
      <c r="AT482" s="345">
        <f t="shared" si="359"/>
        <v>0</v>
      </c>
      <c r="AU482" s="345" t="e">
        <f t="shared" si="372"/>
        <v>#DIV/0!</v>
      </c>
      <c r="AV482" s="345">
        <f t="shared" si="359"/>
        <v>0</v>
      </c>
      <c r="AW482" s="345" t="e">
        <f t="shared" si="373"/>
        <v>#DIV/0!</v>
      </c>
      <c r="AX482" s="345">
        <f t="shared" si="359"/>
        <v>0</v>
      </c>
      <c r="AY482" s="345" t="e">
        <f t="shared" si="374"/>
        <v>#DIV/0!</v>
      </c>
      <c r="AZ482" s="345">
        <f t="shared" si="360"/>
        <v>0</v>
      </c>
      <c r="BA482" s="345" t="e">
        <f t="shared" si="375"/>
        <v>#DIV/0!</v>
      </c>
      <c r="BB482" s="345">
        <f t="shared" si="361"/>
        <v>0</v>
      </c>
      <c r="BC482" s="345" t="e">
        <f t="shared" si="376"/>
        <v>#DIV/0!</v>
      </c>
      <c r="BD482" s="345">
        <f t="shared" si="362"/>
        <v>0</v>
      </c>
      <c r="BE482" s="345" t="e">
        <f t="shared" si="377"/>
        <v>#DIV/0!</v>
      </c>
      <c r="BF482" s="345">
        <f t="shared" si="363"/>
        <v>0</v>
      </c>
      <c r="BG482" s="345" t="e">
        <f t="shared" si="378"/>
        <v>#DIV/0!</v>
      </c>
      <c r="BH482" s="345">
        <f t="shared" si="364"/>
        <v>0</v>
      </c>
      <c r="BI482" s="345" t="e">
        <f t="shared" si="379"/>
        <v>#DIV/0!</v>
      </c>
      <c r="BJ482" s="345">
        <f t="shared" si="365"/>
        <v>-2.8511087645195384E-2</v>
      </c>
      <c r="BK482" s="345" t="e">
        <f t="shared" si="380"/>
        <v>#DIV/0!</v>
      </c>
      <c r="BL482" s="345">
        <f t="shared" si="366"/>
        <v>0</v>
      </c>
      <c r="BM482" s="345" t="e">
        <f t="shared" si="381"/>
        <v>#DIV/0!</v>
      </c>
      <c r="BN482" s="345">
        <f t="shared" si="367"/>
        <v>0</v>
      </c>
      <c r="BO482" s="467"/>
    </row>
    <row r="483" spans="1:67" s="460" customFormat="1">
      <c r="A483" s="180"/>
      <c r="B483" s="374" t="s">
        <v>498</v>
      </c>
      <c r="C483" s="180" t="s">
        <v>273</v>
      </c>
      <c r="D483" s="503"/>
      <c r="E483" s="458">
        <v>178</v>
      </c>
      <c r="F483" s="458"/>
      <c r="G483" s="503"/>
      <c r="H483" s="503"/>
      <c r="I483" s="503"/>
      <c r="J483" s="503"/>
      <c r="K483" s="503"/>
      <c r="L483" s="503"/>
      <c r="M483" s="503"/>
      <c r="N483" s="503"/>
      <c r="O483" s="503"/>
      <c r="P483" s="503"/>
      <c r="Q483" s="468">
        <v>198</v>
      </c>
      <c r="R483" s="468">
        <v>171</v>
      </c>
      <c r="S483" s="339">
        <f t="shared" si="350"/>
        <v>171</v>
      </c>
      <c r="T483" s="468"/>
      <c r="U483" s="339">
        <f t="shared" si="351"/>
        <v>171</v>
      </c>
      <c r="V483" s="341"/>
      <c r="W483" s="345">
        <f t="shared" si="352"/>
        <v>171</v>
      </c>
      <c r="X483" s="341"/>
      <c r="Y483" s="345">
        <f t="shared" si="353"/>
        <v>171</v>
      </c>
      <c r="Z483" s="341"/>
      <c r="AA483" s="345">
        <f t="shared" si="354"/>
        <v>171</v>
      </c>
      <c r="AB483" s="341"/>
      <c r="AC483" s="345">
        <f t="shared" si="355"/>
        <v>171</v>
      </c>
      <c r="AD483" s="341"/>
      <c r="AE483" s="345">
        <f t="shared" si="356"/>
        <v>171</v>
      </c>
      <c r="AF483" s="341"/>
      <c r="AG483" s="345">
        <f t="shared" si="356"/>
        <v>171</v>
      </c>
      <c r="AH483" s="341"/>
      <c r="AI483" s="345">
        <f t="shared" si="356"/>
        <v>171</v>
      </c>
      <c r="AJ483" s="341">
        <f>191-AI483</f>
        <v>20</v>
      </c>
      <c r="AK483" s="345">
        <f t="shared" ref="AK483" si="396">IF(LEN($C483)=0," ",AI483+AJ483)</f>
        <v>191</v>
      </c>
      <c r="AL483" s="341"/>
      <c r="AM483" s="345">
        <f t="shared" si="357"/>
        <v>191</v>
      </c>
      <c r="AN483" s="341"/>
      <c r="AO483" s="345">
        <f t="shared" si="358"/>
        <v>191</v>
      </c>
      <c r="AP483" s="635">
        <f t="shared" si="382"/>
        <v>171</v>
      </c>
      <c r="AQ483" s="345" t="e">
        <f t="shared" si="370"/>
        <v>#DIV/0!</v>
      </c>
      <c r="AR483" s="345">
        <f t="shared" si="359"/>
        <v>0.86363636363636365</v>
      </c>
      <c r="AS483" s="345">
        <f t="shared" si="371"/>
        <v>0</v>
      </c>
      <c r="AT483" s="345">
        <f t="shared" si="359"/>
        <v>0</v>
      </c>
      <c r="AU483" s="345" t="e">
        <f t="shared" si="372"/>
        <v>#DIV/0!</v>
      </c>
      <c r="AV483" s="345">
        <f t="shared" si="359"/>
        <v>0</v>
      </c>
      <c r="AW483" s="345" t="e">
        <f t="shared" si="373"/>
        <v>#DIV/0!</v>
      </c>
      <c r="AX483" s="345">
        <f t="shared" ref="AX483" si="397">IF(LEN($C483)=0," ",X483/$Q483)</f>
        <v>0</v>
      </c>
      <c r="AY483" s="345" t="e">
        <f t="shared" si="374"/>
        <v>#DIV/0!</v>
      </c>
      <c r="AZ483" s="345">
        <f t="shared" si="360"/>
        <v>0</v>
      </c>
      <c r="BA483" s="345" t="e">
        <f t="shared" si="375"/>
        <v>#DIV/0!</v>
      </c>
      <c r="BB483" s="345">
        <f t="shared" si="361"/>
        <v>0</v>
      </c>
      <c r="BC483" s="345" t="e">
        <f t="shared" si="376"/>
        <v>#DIV/0!</v>
      </c>
      <c r="BD483" s="345">
        <f t="shared" si="362"/>
        <v>0</v>
      </c>
      <c r="BE483" s="345" t="e">
        <f t="shared" si="377"/>
        <v>#DIV/0!</v>
      </c>
      <c r="BF483" s="345">
        <f t="shared" si="363"/>
        <v>0</v>
      </c>
      <c r="BG483" s="345" t="e">
        <f t="shared" si="378"/>
        <v>#DIV/0!</v>
      </c>
      <c r="BH483" s="345">
        <f t="shared" si="364"/>
        <v>0</v>
      </c>
      <c r="BI483" s="345" t="e">
        <f t="shared" si="379"/>
        <v>#DIV/0!</v>
      </c>
      <c r="BJ483" s="345">
        <f t="shared" si="365"/>
        <v>0.10101010101010101</v>
      </c>
      <c r="BK483" s="345" t="e">
        <f t="shared" si="380"/>
        <v>#DIV/0!</v>
      </c>
      <c r="BL483" s="345">
        <f t="shared" si="366"/>
        <v>0</v>
      </c>
      <c r="BM483" s="345" t="e">
        <f t="shared" si="381"/>
        <v>#DIV/0!</v>
      </c>
      <c r="BN483" s="345">
        <f t="shared" si="367"/>
        <v>0</v>
      </c>
      <c r="BO483" s="459"/>
    </row>
    <row r="484" spans="1:67">
      <c r="A484" s="190"/>
      <c r="B484" s="370" t="s">
        <v>771</v>
      </c>
      <c r="C484" s="190" t="s">
        <v>24</v>
      </c>
      <c r="D484" s="508"/>
      <c r="E484" s="468">
        <v>95.5</v>
      </c>
      <c r="F484" s="468"/>
      <c r="G484" s="508"/>
      <c r="H484" s="508"/>
      <c r="I484" s="508"/>
      <c r="J484" s="508"/>
      <c r="K484" s="508"/>
      <c r="L484" s="508"/>
      <c r="M484" s="508"/>
      <c r="N484" s="508"/>
      <c r="O484" s="508"/>
      <c r="P484" s="508"/>
      <c r="Q484" s="468">
        <v>100</v>
      </c>
      <c r="R484" s="341">
        <v>99.4</v>
      </c>
      <c r="S484" s="345">
        <f t="shared" ref="S484:S542" si="398">IF(LEN(C484)=0," ",R484)</f>
        <v>99.4</v>
      </c>
      <c r="T484" s="341"/>
      <c r="U484" s="345">
        <f t="shared" ref="U484:U542" si="399">IF(LEN(C484)=0," ",S484+T484)</f>
        <v>99.4</v>
      </c>
      <c r="V484" s="341"/>
      <c r="W484" s="345">
        <f t="shared" ref="W484:W542" si="400">IF(LEN($C484)=0," ",U484+V484)</f>
        <v>99.4</v>
      </c>
      <c r="X484" s="341"/>
      <c r="Y484" s="345">
        <f t="shared" ref="Y484:Y542" si="401">IF(LEN($C484)=0," ",W484+X484)</f>
        <v>99.4</v>
      </c>
      <c r="Z484" s="341"/>
      <c r="AA484" s="345">
        <f t="shared" ref="AA484:AA542" si="402">IF(LEN($C484)=0," ",Y484+Z484)</f>
        <v>99.4</v>
      </c>
      <c r="AB484" s="341"/>
      <c r="AC484" s="345">
        <f t="shared" ref="AC484:AC542" si="403">IF(LEN($C484)=0," ",AA484+AB484)</f>
        <v>99.4</v>
      </c>
      <c r="AD484" s="341"/>
      <c r="AE484" s="345">
        <f t="shared" ref="AE484:AK542" si="404">IF(LEN($C484)=0," ",AC484+AD484)</f>
        <v>99.4</v>
      </c>
      <c r="AF484" s="341"/>
      <c r="AG484" s="345">
        <f t="shared" si="404"/>
        <v>99.4</v>
      </c>
      <c r="AH484" s="341"/>
      <c r="AI484" s="345">
        <f t="shared" si="404"/>
        <v>99.4</v>
      </c>
      <c r="AJ484" s="341">
        <f>99.5-AI484</f>
        <v>9.9999999999994316E-2</v>
      </c>
      <c r="AK484" s="345">
        <f t="shared" si="404"/>
        <v>99.5</v>
      </c>
      <c r="AL484" s="341"/>
      <c r="AM484" s="345">
        <f t="shared" ref="AM484:AM542" si="405">IF(LEN($C484)=0," ",AK484+AL484)</f>
        <v>99.5</v>
      </c>
      <c r="AN484" s="341"/>
      <c r="AO484" s="345">
        <f t="shared" ref="AO484:AO542" si="406">IF(LEN($C484)=0," ",AM484+AN484)</f>
        <v>99.5</v>
      </c>
      <c r="AP484" s="473">
        <f t="shared" si="382"/>
        <v>99.4</v>
      </c>
      <c r="AQ484" s="345" t="e">
        <f t="shared" si="370"/>
        <v>#DIV/0!</v>
      </c>
      <c r="AR484" s="345">
        <f t="shared" ref="AR484:AX542" si="407">IF(LEN($C484)=0," ",R484/$Q484)</f>
        <v>0.99400000000000011</v>
      </c>
      <c r="AS484" s="345">
        <f t="shared" si="371"/>
        <v>0</v>
      </c>
      <c r="AT484" s="345">
        <f t="shared" si="407"/>
        <v>0</v>
      </c>
      <c r="AU484" s="345" t="e">
        <f t="shared" si="372"/>
        <v>#DIV/0!</v>
      </c>
      <c r="AV484" s="345">
        <f t="shared" si="407"/>
        <v>0</v>
      </c>
      <c r="AW484" s="345" t="e">
        <f t="shared" si="373"/>
        <v>#DIV/0!</v>
      </c>
      <c r="AX484" s="345">
        <f t="shared" si="407"/>
        <v>0</v>
      </c>
      <c r="AY484" s="345" t="e">
        <f t="shared" si="374"/>
        <v>#DIV/0!</v>
      </c>
      <c r="AZ484" s="345">
        <f t="shared" ref="AZ484:AZ542" si="408">IF(LEN($C484)=0," ",Z484/$Q484)</f>
        <v>0</v>
      </c>
      <c r="BA484" s="345" t="e">
        <f t="shared" si="375"/>
        <v>#DIV/0!</v>
      </c>
      <c r="BB484" s="345">
        <f t="shared" ref="BB484:BB542" si="409">IF(LEN($C484)=0," ",AB484/$Q484)</f>
        <v>0</v>
      </c>
      <c r="BC484" s="345" t="e">
        <f t="shared" si="376"/>
        <v>#DIV/0!</v>
      </c>
      <c r="BD484" s="345">
        <f t="shared" ref="BD484:BD542" si="410">IF(LEN($C484)=0," ",AD484/$Q484)</f>
        <v>0</v>
      </c>
      <c r="BE484" s="345" t="e">
        <f t="shared" si="377"/>
        <v>#DIV/0!</v>
      </c>
      <c r="BF484" s="345">
        <f t="shared" ref="BF484:BF542" si="411">IF(LEN($C484)=0," ",AF484/$Q484)</f>
        <v>0</v>
      </c>
      <c r="BG484" s="345" t="e">
        <f t="shared" si="378"/>
        <v>#DIV/0!</v>
      </c>
      <c r="BH484" s="345">
        <f t="shared" ref="BH484:BH542" si="412">IF(LEN($C484)=0," ",AH484/$Q484)</f>
        <v>0</v>
      </c>
      <c r="BI484" s="345" t="e">
        <f t="shared" si="379"/>
        <v>#DIV/0!</v>
      </c>
      <c r="BJ484" s="345">
        <f t="shared" ref="BJ484:BJ542" si="413">IF(LEN($C484)=0," ",AJ484/$Q484)</f>
        <v>9.9999999999994321E-4</v>
      </c>
      <c r="BK484" s="345" t="e">
        <f t="shared" si="380"/>
        <v>#DIV/0!</v>
      </c>
      <c r="BL484" s="345">
        <f t="shared" ref="BL484:BL542" si="414">IF(LEN($C484)=0," ",AL484/$Q484)</f>
        <v>0</v>
      </c>
      <c r="BM484" s="345" t="e">
        <f t="shared" si="381"/>
        <v>#DIV/0!</v>
      </c>
      <c r="BN484" s="345">
        <f t="shared" ref="BN484:BN542" si="415">IF(LEN($C484)=0," ",AN484/$Q484)</f>
        <v>0</v>
      </c>
      <c r="BO484" s="467"/>
    </row>
    <row r="485" spans="1:67" s="460" customFormat="1">
      <c r="A485" s="180"/>
      <c r="B485" s="374" t="s">
        <v>499</v>
      </c>
      <c r="C485" s="180" t="s">
        <v>273</v>
      </c>
      <c r="D485" s="503"/>
      <c r="E485" s="458">
        <v>61</v>
      </c>
      <c r="F485" s="458"/>
      <c r="G485" s="503"/>
      <c r="H485" s="503"/>
      <c r="I485" s="503"/>
      <c r="J485" s="503"/>
      <c r="K485" s="503"/>
      <c r="L485" s="503"/>
      <c r="M485" s="503"/>
      <c r="N485" s="503"/>
      <c r="O485" s="503"/>
      <c r="P485" s="503"/>
      <c r="Q485" s="468">
        <v>83</v>
      </c>
      <c r="R485" s="468">
        <v>83</v>
      </c>
      <c r="S485" s="339">
        <f t="shared" si="398"/>
        <v>83</v>
      </c>
      <c r="T485" s="468"/>
      <c r="U485" s="339">
        <f t="shared" si="399"/>
        <v>83</v>
      </c>
      <c r="V485" s="341"/>
      <c r="W485" s="345">
        <f t="shared" si="400"/>
        <v>83</v>
      </c>
      <c r="X485" s="341"/>
      <c r="Y485" s="345">
        <f t="shared" si="401"/>
        <v>83</v>
      </c>
      <c r="Z485" s="341"/>
      <c r="AA485" s="345">
        <f t="shared" si="402"/>
        <v>83</v>
      </c>
      <c r="AB485" s="341"/>
      <c r="AC485" s="345">
        <f t="shared" si="403"/>
        <v>83</v>
      </c>
      <c r="AD485" s="341"/>
      <c r="AE485" s="345">
        <f t="shared" si="404"/>
        <v>83</v>
      </c>
      <c r="AF485" s="341"/>
      <c r="AG485" s="345">
        <f t="shared" si="404"/>
        <v>83</v>
      </c>
      <c r="AH485" s="341"/>
      <c r="AI485" s="345">
        <f t="shared" si="404"/>
        <v>83</v>
      </c>
      <c r="AJ485" s="341">
        <f>64-AI485</f>
        <v>-19</v>
      </c>
      <c r="AK485" s="345">
        <f t="shared" si="404"/>
        <v>64</v>
      </c>
      <c r="AL485" s="341"/>
      <c r="AM485" s="345">
        <f t="shared" si="405"/>
        <v>64</v>
      </c>
      <c r="AN485" s="341"/>
      <c r="AO485" s="345">
        <f t="shared" si="406"/>
        <v>64</v>
      </c>
      <c r="AP485" s="473">
        <f t="shared" si="382"/>
        <v>83</v>
      </c>
      <c r="AQ485" s="345" t="e">
        <f t="shared" si="370"/>
        <v>#DIV/0!</v>
      </c>
      <c r="AR485" s="345">
        <f t="shared" si="407"/>
        <v>1</v>
      </c>
      <c r="AS485" s="345">
        <f t="shared" si="371"/>
        <v>0</v>
      </c>
      <c r="AT485" s="345">
        <f t="shared" si="407"/>
        <v>0</v>
      </c>
      <c r="AU485" s="345" t="e">
        <f t="shared" si="372"/>
        <v>#DIV/0!</v>
      </c>
      <c r="AV485" s="345">
        <f t="shared" si="407"/>
        <v>0</v>
      </c>
      <c r="AW485" s="345" t="e">
        <f t="shared" si="373"/>
        <v>#DIV/0!</v>
      </c>
      <c r="AX485" s="345">
        <f t="shared" si="407"/>
        <v>0</v>
      </c>
      <c r="AY485" s="345" t="e">
        <f t="shared" si="374"/>
        <v>#DIV/0!</v>
      </c>
      <c r="AZ485" s="345">
        <f t="shared" si="408"/>
        <v>0</v>
      </c>
      <c r="BA485" s="345" t="e">
        <f t="shared" si="375"/>
        <v>#DIV/0!</v>
      </c>
      <c r="BB485" s="345">
        <f t="shared" si="409"/>
        <v>0</v>
      </c>
      <c r="BC485" s="345" t="e">
        <f t="shared" si="376"/>
        <v>#DIV/0!</v>
      </c>
      <c r="BD485" s="345">
        <f t="shared" si="410"/>
        <v>0</v>
      </c>
      <c r="BE485" s="345" t="e">
        <f t="shared" si="377"/>
        <v>#DIV/0!</v>
      </c>
      <c r="BF485" s="345">
        <f t="shared" si="411"/>
        <v>0</v>
      </c>
      <c r="BG485" s="345" t="e">
        <f t="shared" si="378"/>
        <v>#DIV/0!</v>
      </c>
      <c r="BH485" s="345">
        <f t="shared" si="412"/>
        <v>0</v>
      </c>
      <c r="BI485" s="345" t="e">
        <f t="shared" si="379"/>
        <v>#DIV/0!</v>
      </c>
      <c r="BJ485" s="345">
        <f t="shared" si="413"/>
        <v>-0.2289156626506024</v>
      </c>
      <c r="BK485" s="345" t="e">
        <f t="shared" si="380"/>
        <v>#DIV/0!</v>
      </c>
      <c r="BL485" s="345">
        <f t="shared" si="414"/>
        <v>0</v>
      </c>
      <c r="BM485" s="345" t="e">
        <f t="shared" si="381"/>
        <v>#DIV/0!</v>
      </c>
      <c r="BN485" s="345">
        <f t="shared" si="415"/>
        <v>0</v>
      </c>
      <c r="BO485" s="459"/>
    </row>
    <row r="486" spans="1:67">
      <c r="A486" s="190"/>
      <c r="B486" s="370" t="s">
        <v>771</v>
      </c>
      <c r="C486" s="190" t="s">
        <v>24</v>
      </c>
      <c r="D486" s="508"/>
      <c r="E486" s="468">
        <v>100</v>
      </c>
      <c r="F486" s="468"/>
      <c r="G486" s="508"/>
      <c r="H486" s="508"/>
      <c r="I486" s="508"/>
      <c r="J486" s="508"/>
      <c r="K486" s="508"/>
      <c r="L486" s="508"/>
      <c r="M486" s="508"/>
      <c r="N486" s="508"/>
      <c r="O486" s="508"/>
      <c r="P486" s="508"/>
      <c r="Q486" s="468">
        <v>100</v>
      </c>
      <c r="R486" s="341">
        <v>100</v>
      </c>
      <c r="S486" s="345">
        <f t="shared" si="398"/>
        <v>100</v>
      </c>
      <c r="T486" s="341"/>
      <c r="U486" s="345">
        <f t="shared" si="399"/>
        <v>100</v>
      </c>
      <c r="V486" s="341"/>
      <c r="W486" s="345">
        <f t="shared" si="400"/>
        <v>100</v>
      </c>
      <c r="X486" s="341"/>
      <c r="Y486" s="345">
        <f t="shared" si="401"/>
        <v>100</v>
      </c>
      <c r="Z486" s="341"/>
      <c r="AA486" s="345">
        <f t="shared" si="402"/>
        <v>100</v>
      </c>
      <c r="AB486" s="341"/>
      <c r="AC486" s="345">
        <f t="shared" si="403"/>
        <v>100</v>
      </c>
      <c r="AD486" s="341"/>
      <c r="AE486" s="345">
        <f t="shared" si="404"/>
        <v>100</v>
      </c>
      <c r="AF486" s="341"/>
      <c r="AG486" s="345">
        <f t="shared" si="404"/>
        <v>100</v>
      </c>
      <c r="AH486" s="341"/>
      <c r="AI486" s="345">
        <f t="shared" si="404"/>
        <v>100</v>
      </c>
      <c r="AJ486" s="341"/>
      <c r="AK486" s="345">
        <f t="shared" si="404"/>
        <v>100</v>
      </c>
      <c r="AL486" s="341"/>
      <c r="AM486" s="345">
        <f t="shared" si="405"/>
        <v>100</v>
      </c>
      <c r="AN486" s="341"/>
      <c r="AO486" s="345">
        <f t="shared" si="406"/>
        <v>100</v>
      </c>
      <c r="AP486" s="473">
        <f t="shared" si="382"/>
        <v>100</v>
      </c>
      <c r="AQ486" s="345" t="e">
        <f t="shared" si="370"/>
        <v>#DIV/0!</v>
      </c>
      <c r="AR486" s="345">
        <f t="shared" si="407"/>
        <v>1</v>
      </c>
      <c r="AS486" s="345">
        <f t="shared" si="371"/>
        <v>0</v>
      </c>
      <c r="AT486" s="345">
        <f t="shared" si="407"/>
        <v>0</v>
      </c>
      <c r="AU486" s="345" t="e">
        <f t="shared" si="372"/>
        <v>#DIV/0!</v>
      </c>
      <c r="AV486" s="345">
        <f t="shared" si="407"/>
        <v>0</v>
      </c>
      <c r="AW486" s="345" t="e">
        <f t="shared" si="373"/>
        <v>#DIV/0!</v>
      </c>
      <c r="AX486" s="345">
        <f t="shared" si="407"/>
        <v>0</v>
      </c>
      <c r="AY486" s="345" t="e">
        <f t="shared" si="374"/>
        <v>#DIV/0!</v>
      </c>
      <c r="AZ486" s="345">
        <f t="shared" si="408"/>
        <v>0</v>
      </c>
      <c r="BA486" s="345" t="e">
        <f t="shared" si="375"/>
        <v>#DIV/0!</v>
      </c>
      <c r="BB486" s="345">
        <f t="shared" si="409"/>
        <v>0</v>
      </c>
      <c r="BC486" s="345" t="e">
        <f t="shared" si="376"/>
        <v>#DIV/0!</v>
      </c>
      <c r="BD486" s="345">
        <f t="shared" si="410"/>
        <v>0</v>
      </c>
      <c r="BE486" s="345" t="e">
        <f t="shared" si="377"/>
        <v>#DIV/0!</v>
      </c>
      <c r="BF486" s="345">
        <f t="shared" si="411"/>
        <v>0</v>
      </c>
      <c r="BG486" s="345" t="e">
        <f t="shared" si="378"/>
        <v>#DIV/0!</v>
      </c>
      <c r="BH486" s="345">
        <f t="shared" si="412"/>
        <v>0</v>
      </c>
      <c r="BI486" s="345" t="e">
        <f t="shared" si="379"/>
        <v>#DIV/0!</v>
      </c>
      <c r="BJ486" s="345">
        <f t="shared" si="413"/>
        <v>0</v>
      </c>
      <c r="BK486" s="345" t="e">
        <f t="shared" si="380"/>
        <v>#DIV/0!</v>
      </c>
      <c r="BL486" s="345">
        <f t="shared" si="414"/>
        <v>0</v>
      </c>
      <c r="BM486" s="345" t="e">
        <f t="shared" si="381"/>
        <v>#DIV/0!</v>
      </c>
      <c r="BN486" s="345">
        <f t="shared" si="415"/>
        <v>0</v>
      </c>
      <c r="BO486" s="467"/>
    </row>
    <row r="487" spans="1:67">
      <c r="A487" s="180"/>
      <c r="B487" s="374" t="s">
        <v>500</v>
      </c>
      <c r="C487" s="180" t="s">
        <v>273</v>
      </c>
      <c r="D487" s="508"/>
      <c r="E487" s="468">
        <v>5</v>
      </c>
      <c r="F487" s="468"/>
      <c r="G487" s="508"/>
      <c r="H487" s="508"/>
      <c r="I487" s="508"/>
      <c r="J487" s="508"/>
      <c r="K487" s="508"/>
      <c r="L487" s="508"/>
      <c r="M487" s="508"/>
      <c r="N487" s="508"/>
      <c r="O487" s="508"/>
      <c r="P487" s="508"/>
      <c r="Q487" s="468">
        <v>8</v>
      </c>
      <c r="R487" s="468">
        <v>8</v>
      </c>
      <c r="S487" s="339">
        <f t="shared" si="398"/>
        <v>8</v>
      </c>
      <c r="T487" s="468"/>
      <c r="U487" s="339">
        <f t="shared" si="399"/>
        <v>8</v>
      </c>
      <c r="V487" s="341"/>
      <c r="W487" s="345">
        <f t="shared" si="400"/>
        <v>8</v>
      </c>
      <c r="X487" s="341"/>
      <c r="Y487" s="345">
        <f t="shared" si="401"/>
        <v>8</v>
      </c>
      <c r="Z487" s="341"/>
      <c r="AA487" s="345">
        <f t="shared" si="402"/>
        <v>8</v>
      </c>
      <c r="AB487" s="341"/>
      <c r="AC487" s="345">
        <f t="shared" si="403"/>
        <v>8</v>
      </c>
      <c r="AD487" s="341"/>
      <c r="AE487" s="345">
        <f t="shared" si="404"/>
        <v>8</v>
      </c>
      <c r="AF487" s="341"/>
      <c r="AG487" s="345">
        <f t="shared" si="404"/>
        <v>8</v>
      </c>
      <c r="AH487" s="341"/>
      <c r="AI487" s="345">
        <f t="shared" si="404"/>
        <v>8</v>
      </c>
      <c r="AJ487" s="341">
        <f>6-AI487</f>
        <v>-2</v>
      </c>
      <c r="AK487" s="345">
        <f t="shared" si="404"/>
        <v>6</v>
      </c>
      <c r="AL487" s="341"/>
      <c r="AM487" s="345">
        <f t="shared" si="405"/>
        <v>6</v>
      </c>
      <c r="AN487" s="341"/>
      <c r="AO487" s="345">
        <f t="shared" si="406"/>
        <v>6</v>
      </c>
      <c r="AP487" s="473">
        <f t="shared" si="382"/>
        <v>8</v>
      </c>
      <c r="AQ487" s="345" t="e">
        <f t="shared" si="370"/>
        <v>#DIV/0!</v>
      </c>
      <c r="AR487" s="345">
        <f t="shared" si="407"/>
        <v>1</v>
      </c>
      <c r="AS487" s="345">
        <f t="shared" si="371"/>
        <v>0</v>
      </c>
      <c r="AT487" s="345">
        <f t="shared" si="407"/>
        <v>0</v>
      </c>
      <c r="AU487" s="345" t="e">
        <f t="shared" si="372"/>
        <v>#DIV/0!</v>
      </c>
      <c r="AV487" s="345">
        <f t="shared" si="407"/>
        <v>0</v>
      </c>
      <c r="AW487" s="345" t="e">
        <f t="shared" si="373"/>
        <v>#DIV/0!</v>
      </c>
      <c r="AX487" s="345">
        <f t="shared" si="407"/>
        <v>0</v>
      </c>
      <c r="AY487" s="345" t="e">
        <f t="shared" si="374"/>
        <v>#DIV/0!</v>
      </c>
      <c r="AZ487" s="345">
        <f t="shared" si="408"/>
        <v>0</v>
      </c>
      <c r="BA487" s="345" t="e">
        <f t="shared" si="375"/>
        <v>#DIV/0!</v>
      </c>
      <c r="BB487" s="345">
        <f t="shared" si="409"/>
        <v>0</v>
      </c>
      <c r="BC487" s="345" t="e">
        <f t="shared" si="376"/>
        <v>#DIV/0!</v>
      </c>
      <c r="BD487" s="345">
        <f t="shared" si="410"/>
        <v>0</v>
      </c>
      <c r="BE487" s="345" t="e">
        <f t="shared" si="377"/>
        <v>#DIV/0!</v>
      </c>
      <c r="BF487" s="345">
        <f t="shared" si="411"/>
        <v>0</v>
      </c>
      <c r="BG487" s="345" t="e">
        <f t="shared" si="378"/>
        <v>#DIV/0!</v>
      </c>
      <c r="BH487" s="345">
        <f t="shared" si="412"/>
        <v>0</v>
      </c>
      <c r="BI487" s="345" t="e">
        <f t="shared" si="379"/>
        <v>#DIV/0!</v>
      </c>
      <c r="BJ487" s="345">
        <f t="shared" si="413"/>
        <v>-0.25</v>
      </c>
      <c r="BK487" s="345" t="e">
        <f t="shared" si="380"/>
        <v>#DIV/0!</v>
      </c>
      <c r="BL487" s="345">
        <f t="shared" si="414"/>
        <v>0</v>
      </c>
      <c r="BM487" s="345" t="e">
        <f t="shared" si="381"/>
        <v>#DIV/0!</v>
      </c>
      <c r="BN487" s="345">
        <f t="shared" si="415"/>
        <v>0</v>
      </c>
      <c r="BO487" s="467"/>
    </row>
    <row r="488" spans="1:67">
      <c r="A488" s="190"/>
      <c r="B488" s="370" t="s">
        <v>771</v>
      </c>
      <c r="C488" s="190" t="s">
        <v>24</v>
      </c>
      <c r="D488" s="508"/>
      <c r="E488" s="468">
        <v>100</v>
      </c>
      <c r="F488" s="468"/>
      <c r="G488" s="508"/>
      <c r="H488" s="508"/>
      <c r="I488" s="508"/>
      <c r="J488" s="508"/>
      <c r="K488" s="508"/>
      <c r="L488" s="508"/>
      <c r="M488" s="508"/>
      <c r="N488" s="508"/>
      <c r="O488" s="508"/>
      <c r="P488" s="508"/>
      <c r="Q488" s="468">
        <v>100</v>
      </c>
      <c r="R488" s="341">
        <v>100</v>
      </c>
      <c r="S488" s="345">
        <f t="shared" si="398"/>
        <v>100</v>
      </c>
      <c r="T488" s="341"/>
      <c r="U488" s="345">
        <f t="shared" si="399"/>
        <v>100</v>
      </c>
      <c r="V488" s="341"/>
      <c r="W488" s="345">
        <f t="shared" si="400"/>
        <v>100</v>
      </c>
      <c r="X488" s="341"/>
      <c r="Y488" s="345">
        <f t="shared" si="401"/>
        <v>100</v>
      </c>
      <c r="Z488" s="341"/>
      <c r="AA488" s="345">
        <f t="shared" si="402"/>
        <v>100</v>
      </c>
      <c r="AB488" s="341"/>
      <c r="AC488" s="345">
        <f t="shared" si="403"/>
        <v>100</v>
      </c>
      <c r="AD488" s="341"/>
      <c r="AE488" s="345">
        <f t="shared" si="404"/>
        <v>100</v>
      </c>
      <c r="AF488" s="341"/>
      <c r="AG488" s="345">
        <f t="shared" si="404"/>
        <v>100</v>
      </c>
      <c r="AH488" s="341"/>
      <c r="AI488" s="345">
        <f t="shared" si="404"/>
        <v>100</v>
      </c>
      <c r="AJ488" s="341"/>
      <c r="AK488" s="345">
        <f t="shared" si="404"/>
        <v>100</v>
      </c>
      <c r="AL488" s="341"/>
      <c r="AM488" s="345">
        <f t="shared" si="405"/>
        <v>100</v>
      </c>
      <c r="AN488" s="341"/>
      <c r="AO488" s="345">
        <f t="shared" si="406"/>
        <v>100</v>
      </c>
      <c r="AP488" s="473">
        <f t="shared" si="382"/>
        <v>100</v>
      </c>
      <c r="AQ488" s="345" t="e">
        <f t="shared" si="370"/>
        <v>#DIV/0!</v>
      </c>
      <c r="AR488" s="345">
        <f t="shared" si="407"/>
        <v>1</v>
      </c>
      <c r="AS488" s="345">
        <f t="shared" si="371"/>
        <v>0</v>
      </c>
      <c r="AT488" s="345">
        <f t="shared" si="407"/>
        <v>0</v>
      </c>
      <c r="AU488" s="345" t="e">
        <f t="shared" si="372"/>
        <v>#DIV/0!</v>
      </c>
      <c r="AV488" s="345">
        <f t="shared" si="407"/>
        <v>0</v>
      </c>
      <c r="AW488" s="345" t="e">
        <f t="shared" si="373"/>
        <v>#DIV/0!</v>
      </c>
      <c r="AX488" s="345">
        <f t="shared" si="407"/>
        <v>0</v>
      </c>
      <c r="AY488" s="345" t="e">
        <f t="shared" si="374"/>
        <v>#DIV/0!</v>
      </c>
      <c r="AZ488" s="345">
        <f t="shared" si="408"/>
        <v>0</v>
      </c>
      <c r="BA488" s="345" t="e">
        <f t="shared" si="375"/>
        <v>#DIV/0!</v>
      </c>
      <c r="BB488" s="345">
        <f t="shared" si="409"/>
        <v>0</v>
      </c>
      <c r="BC488" s="345" t="e">
        <f t="shared" si="376"/>
        <v>#DIV/0!</v>
      </c>
      <c r="BD488" s="345">
        <f t="shared" si="410"/>
        <v>0</v>
      </c>
      <c r="BE488" s="345" t="e">
        <f t="shared" si="377"/>
        <v>#DIV/0!</v>
      </c>
      <c r="BF488" s="345">
        <f t="shared" si="411"/>
        <v>0</v>
      </c>
      <c r="BG488" s="345" t="e">
        <f t="shared" si="378"/>
        <v>#DIV/0!</v>
      </c>
      <c r="BH488" s="345">
        <f t="shared" si="412"/>
        <v>0</v>
      </c>
      <c r="BI488" s="345" t="e">
        <f t="shared" si="379"/>
        <v>#DIV/0!</v>
      </c>
      <c r="BJ488" s="345">
        <f t="shared" si="413"/>
        <v>0</v>
      </c>
      <c r="BK488" s="345" t="e">
        <f t="shared" si="380"/>
        <v>#DIV/0!</v>
      </c>
      <c r="BL488" s="345">
        <f t="shared" si="414"/>
        <v>0</v>
      </c>
      <c r="BM488" s="345" t="e">
        <f t="shared" si="381"/>
        <v>#DIV/0!</v>
      </c>
      <c r="BN488" s="345">
        <f t="shared" si="415"/>
        <v>0</v>
      </c>
      <c r="BO488" s="467"/>
    </row>
    <row r="489" spans="1:67">
      <c r="A489" s="187" t="s">
        <v>501</v>
      </c>
      <c r="B489" s="415" t="str">
        <f>UPPER("Tỷ lệ huy động")</f>
        <v>Tỷ Lệ HUY ĐộNG</v>
      </c>
      <c r="C489" s="180"/>
      <c r="D489" s="508"/>
      <c r="E489" s="468"/>
      <c r="F489" s="468"/>
      <c r="G489" s="508"/>
      <c r="H489" s="508"/>
      <c r="I489" s="508"/>
      <c r="J489" s="508"/>
      <c r="K489" s="508"/>
      <c r="L489" s="508"/>
      <c r="M489" s="508"/>
      <c r="N489" s="508"/>
      <c r="O489" s="508"/>
      <c r="P489" s="508"/>
      <c r="Q489" s="341"/>
      <c r="R489" s="341"/>
      <c r="S489" s="345" t="str">
        <f t="shared" si="398"/>
        <v xml:space="preserve"> </v>
      </c>
      <c r="T489" s="341"/>
      <c r="U489" s="345" t="str">
        <f t="shared" si="399"/>
        <v xml:space="preserve"> </v>
      </c>
      <c r="V489" s="341"/>
      <c r="W489" s="345" t="str">
        <f t="shared" si="400"/>
        <v xml:space="preserve"> </v>
      </c>
      <c r="X489" s="341"/>
      <c r="Y489" s="345" t="str">
        <f t="shared" si="401"/>
        <v xml:space="preserve"> </v>
      </c>
      <c r="Z489" s="341"/>
      <c r="AA489" s="345" t="str">
        <f t="shared" si="402"/>
        <v xml:space="preserve"> </v>
      </c>
      <c r="AB489" s="341"/>
      <c r="AC489" s="345" t="str">
        <f t="shared" si="403"/>
        <v xml:space="preserve"> </v>
      </c>
      <c r="AD489" s="341"/>
      <c r="AE489" s="345" t="str">
        <f t="shared" si="404"/>
        <v xml:space="preserve"> </v>
      </c>
      <c r="AF489" s="341"/>
      <c r="AG489" s="345" t="str">
        <f t="shared" si="404"/>
        <v xml:space="preserve"> </v>
      </c>
      <c r="AH489" s="341"/>
      <c r="AI489" s="345" t="str">
        <f t="shared" si="404"/>
        <v xml:space="preserve"> </v>
      </c>
      <c r="AJ489" s="341"/>
      <c r="AK489" s="345" t="str">
        <f t="shared" si="404"/>
        <v xml:space="preserve"> </v>
      </c>
      <c r="AL489" s="341"/>
      <c r="AM489" s="345" t="str">
        <f t="shared" si="405"/>
        <v xml:space="preserve"> </v>
      </c>
      <c r="AN489" s="341"/>
      <c r="AO489" s="345" t="str">
        <f t="shared" si="406"/>
        <v xml:space="preserve"> </v>
      </c>
      <c r="AP489" s="473"/>
      <c r="AQ489" s="345" t="str">
        <f t="shared" si="370"/>
        <v xml:space="preserve"> </v>
      </c>
      <c r="AR489" s="345" t="str">
        <f t="shared" si="407"/>
        <v xml:space="preserve"> </v>
      </c>
      <c r="AS489" s="345" t="str">
        <f t="shared" si="371"/>
        <v xml:space="preserve"> </v>
      </c>
      <c r="AT489" s="345" t="str">
        <f t="shared" si="407"/>
        <v xml:space="preserve"> </v>
      </c>
      <c r="AU489" s="345" t="str">
        <f t="shared" si="372"/>
        <v xml:space="preserve"> </v>
      </c>
      <c r="AV489" s="345" t="str">
        <f t="shared" si="407"/>
        <v xml:space="preserve"> </v>
      </c>
      <c r="AW489" s="345" t="str">
        <f t="shared" si="373"/>
        <v xml:space="preserve"> </v>
      </c>
      <c r="AX489" s="345" t="str">
        <f t="shared" si="407"/>
        <v xml:space="preserve"> </v>
      </c>
      <c r="AY489" s="345" t="str">
        <f t="shared" si="374"/>
        <v xml:space="preserve"> </v>
      </c>
      <c r="AZ489" s="345" t="str">
        <f t="shared" si="408"/>
        <v xml:space="preserve"> </v>
      </c>
      <c r="BA489" s="345" t="str">
        <f t="shared" si="375"/>
        <v xml:space="preserve"> </v>
      </c>
      <c r="BB489" s="345" t="str">
        <f t="shared" si="409"/>
        <v xml:space="preserve"> </v>
      </c>
      <c r="BC489" s="345" t="str">
        <f t="shared" si="376"/>
        <v xml:space="preserve"> </v>
      </c>
      <c r="BD489" s="345" t="str">
        <f t="shared" si="410"/>
        <v xml:space="preserve"> </v>
      </c>
      <c r="BE489" s="345" t="str">
        <f t="shared" si="377"/>
        <v xml:space="preserve"> </v>
      </c>
      <c r="BF489" s="345" t="str">
        <f t="shared" si="411"/>
        <v xml:space="preserve"> </v>
      </c>
      <c r="BG489" s="345" t="str">
        <f t="shared" si="378"/>
        <v xml:space="preserve"> </v>
      </c>
      <c r="BH489" s="345" t="str">
        <f t="shared" si="412"/>
        <v xml:space="preserve"> </v>
      </c>
      <c r="BI489" s="345" t="str">
        <f t="shared" si="379"/>
        <v xml:space="preserve"> </v>
      </c>
      <c r="BJ489" s="345" t="str">
        <f t="shared" si="413"/>
        <v xml:space="preserve"> </v>
      </c>
      <c r="BK489" s="345" t="str">
        <f t="shared" si="380"/>
        <v xml:space="preserve"> </v>
      </c>
      <c r="BL489" s="345" t="str">
        <f t="shared" si="414"/>
        <v xml:space="preserve"> </v>
      </c>
      <c r="BM489" s="345" t="str">
        <f t="shared" si="381"/>
        <v xml:space="preserve"> </v>
      </c>
      <c r="BN489" s="345" t="str">
        <f t="shared" si="415"/>
        <v xml:space="preserve"> </v>
      </c>
      <c r="BO489" s="467"/>
    </row>
    <row r="490" spans="1:67">
      <c r="A490" s="180"/>
      <c r="B490" s="369" t="s">
        <v>503</v>
      </c>
      <c r="C490" s="180" t="s">
        <v>24</v>
      </c>
      <c r="D490" s="508"/>
      <c r="E490" s="468">
        <v>99.5</v>
      </c>
      <c r="F490" s="468"/>
      <c r="G490" s="508"/>
      <c r="H490" s="508"/>
      <c r="I490" s="508"/>
      <c r="J490" s="508"/>
      <c r="K490" s="508"/>
      <c r="L490" s="508"/>
      <c r="M490" s="508"/>
      <c r="N490" s="508"/>
      <c r="O490" s="508"/>
      <c r="P490" s="508"/>
      <c r="Q490" s="474">
        <v>100</v>
      </c>
      <c r="R490" s="578">
        <v>99.8</v>
      </c>
      <c r="S490" s="345">
        <f t="shared" si="398"/>
        <v>99.8</v>
      </c>
      <c r="T490" s="341"/>
      <c r="U490" s="345">
        <f t="shared" si="399"/>
        <v>99.8</v>
      </c>
      <c r="V490" s="341"/>
      <c r="W490" s="345">
        <f t="shared" si="400"/>
        <v>99.8</v>
      </c>
      <c r="X490" s="341"/>
      <c r="Y490" s="345">
        <f t="shared" si="401"/>
        <v>99.8</v>
      </c>
      <c r="Z490" s="341"/>
      <c r="AA490" s="345">
        <f t="shared" si="402"/>
        <v>99.8</v>
      </c>
      <c r="AB490" s="341"/>
      <c r="AC490" s="345">
        <f t="shared" si="403"/>
        <v>99.8</v>
      </c>
      <c r="AD490" s="341"/>
      <c r="AE490" s="345">
        <f t="shared" si="404"/>
        <v>99.8</v>
      </c>
      <c r="AF490" s="341"/>
      <c r="AG490" s="345">
        <f t="shared" si="404"/>
        <v>99.8</v>
      </c>
      <c r="AH490" s="341"/>
      <c r="AI490" s="345">
        <f t="shared" si="404"/>
        <v>99.8</v>
      </c>
      <c r="AJ490" s="341">
        <f>99.9-AI490</f>
        <v>0.10000000000000853</v>
      </c>
      <c r="AK490" s="345">
        <f t="shared" si="404"/>
        <v>99.9</v>
      </c>
      <c r="AL490" s="341"/>
      <c r="AM490" s="345">
        <f t="shared" si="405"/>
        <v>99.9</v>
      </c>
      <c r="AN490" s="341"/>
      <c r="AO490" s="345">
        <f t="shared" si="406"/>
        <v>99.9</v>
      </c>
      <c r="AP490" s="473">
        <f t="shared" ref="AP490:AP499" si="416">+W490</f>
        <v>99.8</v>
      </c>
      <c r="AQ490" s="345" t="e">
        <f t="shared" si="370"/>
        <v>#DIV/0!</v>
      </c>
      <c r="AR490" s="345">
        <f t="shared" si="407"/>
        <v>0.998</v>
      </c>
      <c r="AS490" s="345">
        <f t="shared" si="371"/>
        <v>0</v>
      </c>
      <c r="AT490" s="345">
        <f t="shared" si="407"/>
        <v>0</v>
      </c>
      <c r="AU490" s="345" t="e">
        <f t="shared" si="372"/>
        <v>#DIV/0!</v>
      </c>
      <c r="AV490" s="345">
        <f t="shared" si="407"/>
        <v>0</v>
      </c>
      <c r="AW490" s="345" t="e">
        <f t="shared" si="373"/>
        <v>#DIV/0!</v>
      </c>
      <c r="AX490" s="345">
        <f t="shared" si="407"/>
        <v>0</v>
      </c>
      <c r="AY490" s="345" t="e">
        <f t="shared" si="374"/>
        <v>#DIV/0!</v>
      </c>
      <c r="AZ490" s="345">
        <f t="shared" si="408"/>
        <v>0</v>
      </c>
      <c r="BA490" s="345" t="e">
        <f t="shared" si="375"/>
        <v>#DIV/0!</v>
      </c>
      <c r="BB490" s="345">
        <f t="shared" si="409"/>
        <v>0</v>
      </c>
      <c r="BC490" s="345" t="e">
        <f t="shared" si="376"/>
        <v>#DIV/0!</v>
      </c>
      <c r="BD490" s="345">
        <f t="shared" si="410"/>
        <v>0</v>
      </c>
      <c r="BE490" s="345" t="e">
        <f t="shared" si="377"/>
        <v>#DIV/0!</v>
      </c>
      <c r="BF490" s="345">
        <f t="shared" si="411"/>
        <v>0</v>
      </c>
      <c r="BG490" s="345" t="e">
        <f t="shared" si="378"/>
        <v>#DIV/0!</v>
      </c>
      <c r="BH490" s="345">
        <f t="shared" si="412"/>
        <v>0</v>
      </c>
      <c r="BI490" s="345" t="e">
        <f t="shared" si="379"/>
        <v>#DIV/0!</v>
      </c>
      <c r="BJ490" s="345">
        <f t="shared" si="413"/>
        <v>1.0000000000000852E-3</v>
      </c>
      <c r="BK490" s="345" t="e">
        <f t="shared" si="380"/>
        <v>#DIV/0!</v>
      </c>
      <c r="BL490" s="345">
        <f t="shared" si="414"/>
        <v>0</v>
      </c>
      <c r="BM490" s="345" t="e">
        <f t="shared" si="381"/>
        <v>#DIV/0!</v>
      </c>
      <c r="BN490" s="345">
        <f t="shared" si="415"/>
        <v>0</v>
      </c>
      <c r="BO490" s="467"/>
    </row>
    <row r="491" spans="1:67">
      <c r="A491" s="180"/>
      <c r="B491" s="369" t="s">
        <v>504</v>
      </c>
      <c r="C491" s="180" t="s">
        <v>24</v>
      </c>
      <c r="D491" s="508"/>
      <c r="E491" s="468">
        <v>99.7</v>
      </c>
      <c r="F491" s="468"/>
      <c r="G491" s="508"/>
      <c r="H491" s="508"/>
      <c r="I491" s="508"/>
      <c r="J491" s="508"/>
      <c r="K491" s="508"/>
      <c r="L491" s="508"/>
      <c r="M491" s="508"/>
      <c r="N491" s="508"/>
      <c r="O491" s="508"/>
      <c r="P491" s="508"/>
      <c r="Q491" s="468">
        <v>100</v>
      </c>
      <c r="R491" s="468">
        <v>100</v>
      </c>
      <c r="S491" s="345">
        <f t="shared" si="398"/>
        <v>100</v>
      </c>
      <c r="T491" s="341"/>
      <c r="U491" s="345">
        <f t="shared" si="399"/>
        <v>100</v>
      </c>
      <c r="V491" s="341"/>
      <c r="W491" s="345">
        <f t="shared" si="400"/>
        <v>100</v>
      </c>
      <c r="X491" s="341"/>
      <c r="Y491" s="345">
        <f t="shared" si="401"/>
        <v>100</v>
      </c>
      <c r="Z491" s="341"/>
      <c r="AA491" s="345">
        <f t="shared" si="402"/>
        <v>100</v>
      </c>
      <c r="AB491" s="341"/>
      <c r="AC491" s="345">
        <f t="shared" si="403"/>
        <v>100</v>
      </c>
      <c r="AD491" s="341"/>
      <c r="AE491" s="345">
        <f t="shared" si="404"/>
        <v>100</v>
      </c>
      <c r="AF491" s="341"/>
      <c r="AG491" s="345">
        <f t="shared" si="404"/>
        <v>100</v>
      </c>
      <c r="AH491" s="341"/>
      <c r="AI491" s="345">
        <f t="shared" si="404"/>
        <v>100</v>
      </c>
      <c r="AJ491" s="341"/>
      <c r="AK491" s="345">
        <f t="shared" si="404"/>
        <v>100</v>
      </c>
      <c r="AL491" s="341"/>
      <c r="AM491" s="345">
        <f t="shared" si="405"/>
        <v>100</v>
      </c>
      <c r="AN491" s="341"/>
      <c r="AO491" s="345">
        <f t="shared" si="406"/>
        <v>100</v>
      </c>
      <c r="AP491" s="473">
        <f t="shared" si="416"/>
        <v>100</v>
      </c>
      <c r="AQ491" s="345" t="e">
        <f t="shared" si="370"/>
        <v>#DIV/0!</v>
      </c>
      <c r="AR491" s="345">
        <f t="shared" si="407"/>
        <v>1</v>
      </c>
      <c r="AS491" s="345">
        <f t="shared" si="371"/>
        <v>0</v>
      </c>
      <c r="AT491" s="345">
        <f t="shared" si="407"/>
        <v>0</v>
      </c>
      <c r="AU491" s="345" t="e">
        <f t="shared" si="372"/>
        <v>#DIV/0!</v>
      </c>
      <c r="AV491" s="345">
        <f t="shared" si="407"/>
        <v>0</v>
      </c>
      <c r="AW491" s="345" t="e">
        <f t="shared" si="373"/>
        <v>#DIV/0!</v>
      </c>
      <c r="AX491" s="345">
        <f t="shared" si="407"/>
        <v>0</v>
      </c>
      <c r="AY491" s="345" t="e">
        <f t="shared" si="374"/>
        <v>#DIV/0!</v>
      </c>
      <c r="AZ491" s="345">
        <f t="shared" si="408"/>
        <v>0</v>
      </c>
      <c r="BA491" s="345" t="e">
        <f t="shared" si="375"/>
        <v>#DIV/0!</v>
      </c>
      <c r="BB491" s="345">
        <f t="shared" si="409"/>
        <v>0</v>
      </c>
      <c r="BC491" s="345" t="e">
        <f t="shared" si="376"/>
        <v>#DIV/0!</v>
      </c>
      <c r="BD491" s="345">
        <f t="shared" si="410"/>
        <v>0</v>
      </c>
      <c r="BE491" s="345" t="e">
        <f t="shared" si="377"/>
        <v>#DIV/0!</v>
      </c>
      <c r="BF491" s="345">
        <f t="shared" si="411"/>
        <v>0</v>
      </c>
      <c r="BG491" s="345" t="e">
        <f t="shared" si="378"/>
        <v>#DIV/0!</v>
      </c>
      <c r="BH491" s="345">
        <f t="shared" si="412"/>
        <v>0</v>
      </c>
      <c r="BI491" s="345" t="e">
        <f t="shared" si="379"/>
        <v>#DIV/0!</v>
      </c>
      <c r="BJ491" s="345">
        <f t="shared" si="413"/>
        <v>0</v>
      </c>
      <c r="BK491" s="345" t="e">
        <f t="shared" si="380"/>
        <v>#DIV/0!</v>
      </c>
      <c r="BL491" s="345">
        <f t="shared" si="414"/>
        <v>0</v>
      </c>
      <c r="BM491" s="345" t="e">
        <f t="shared" si="381"/>
        <v>#DIV/0!</v>
      </c>
      <c r="BN491" s="345">
        <f t="shared" si="415"/>
        <v>0</v>
      </c>
      <c r="BO491" s="467"/>
    </row>
    <row r="492" spans="1:67">
      <c r="A492" s="180"/>
      <c r="B492" s="369" t="s">
        <v>505</v>
      </c>
      <c r="C492" s="180" t="s">
        <v>24</v>
      </c>
      <c r="D492" s="508"/>
      <c r="E492" s="468">
        <v>100</v>
      </c>
      <c r="F492" s="468"/>
      <c r="G492" s="508"/>
      <c r="H492" s="508"/>
      <c r="I492" s="508"/>
      <c r="J492" s="508"/>
      <c r="K492" s="508"/>
      <c r="L492" s="508"/>
      <c r="M492" s="508"/>
      <c r="N492" s="508"/>
      <c r="O492" s="508"/>
      <c r="P492" s="508"/>
      <c r="Q492" s="468">
        <v>100</v>
      </c>
      <c r="R492" s="468">
        <v>100</v>
      </c>
      <c r="S492" s="345">
        <f t="shared" si="398"/>
        <v>100</v>
      </c>
      <c r="T492" s="341"/>
      <c r="U492" s="345">
        <f t="shared" si="399"/>
        <v>100</v>
      </c>
      <c r="V492" s="341"/>
      <c r="W492" s="345">
        <f t="shared" si="400"/>
        <v>100</v>
      </c>
      <c r="X492" s="341"/>
      <c r="Y492" s="345">
        <f t="shared" si="401"/>
        <v>100</v>
      </c>
      <c r="Z492" s="341"/>
      <c r="AA492" s="345">
        <f t="shared" si="402"/>
        <v>100</v>
      </c>
      <c r="AB492" s="341"/>
      <c r="AC492" s="345">
        <f t="shared" si="403"/>
        <v>100</v>
      </c>
      <c r="AD492" s="341"/>
      <c r="AE492" s="345">
        <f t="shared" si="404"/>
        <v>100</v>
      </c>
      <c r="AF492" s="341"/>
      <c r="AG492" s="345">
        <f t="shared" si="404"/>
        <v>100</v>
      </c>
      <c r="AH492" s="341"/>
      <c r="AI492" s="345">
        <f t="shared" si="404"/>
        <v>100</v>
      </c>
      <c r="AJ492" s="341">
        <f>99.8-AI492</f>
        <v>-0.20000000000000284</v>
      </c>
      <c r="AK492" s="345">
        <f t="shared" si="404"/>
        <v>99.8</v>
      </c>
      <c r="AL492" s="341"/>
      <c r="AM492" s="345">
        <f t="shared" si="405"/>
        <v>99.8</v>
      </c>
      <c r="AN492" s="341"/>
      <c r="AO492" s="345">
        <f t="shared" si="406"/>
        <v>99.8</v>
      </c>
      <c r="AP492" s="473">
        <f t="shared" si="416"/>
        <v>100</v>
      </c>
      <c r="AQ492" s="345" t="e">
        <f t="shared" si="370"/>
        <v>#DIV/0!</v>
      </c>
      <c r="AR492" s="345">
        <f t="shared" si="407"/>
        <v>1</v>
      </c>
      <c r="AS492" s="345">
        <f t="shared" si="371"/>
        <v>0</v>
      </c>
      <c r="AT492" s="345">
        <f t="shared" si="407"/>
        <v>0</v>
      </c>
      <c r="AU492" s="345" t="e">
        <f t="shared" si="372"/>
        <v>#DIV/0!</v>
      </c>
      <c r="AV492" s="345">
        <f t="shared" si="407"/>
        <v>0</v>
      </c>
      <c r="AW492" s="345" t="e">
        <f t="shared" si="373"/>
        <v>#DIV/0!</v>
      </c>
      <c r="AX492" s="345">
        <f t="shared" si="407"/>
        <v>0</v>
      </c>
      <c r="AY492" s="345" t="e">
        <f t="shared" si="374"/>
        <v>#DIV/0!</v>
      </c>
      <c r="AZ492" s="345">
        <f t="shared" si="408"/>
        <v>0</v>
      </c>
      <c r="BA492" s="345" t="e">
        <f t="shared" si="375"/>
        <v>#DIV/0!</v>
      </c>
      <c r="BB492" s="345">
        <f t="shared" si="409"/>
        <v>0</v>
      </c>
      <c r="BC492" s="345" t="e">
        <f t="shared" si="376"/>
        <v>#DIV/0!</v>
      </c>
      <c r="BD492" s="345">
        <f t="shared" si="410"/>
        <v>0</v>
      </c>
      <c r="BE492" s="345" t="e">
        <f t="shared" si="377"/>
        <v>#DIV/0!</v>
      </c>
      <c r="BF492" s="345">
        <f t="shared" si="411"/>
        <v>0</v>
      </c>
      <c r="BG492" s="345" t="e">
        <f t="shared" si="378"/>
        <v>#DIV/0!</v>
      </c>
      <c r="BH492" s="345">
        <f t="shared" si="412"/>
        <v>0</v>
      </c>
      <c r="BI492" s="345" t="e">
        <f t="shared" si="379"/>
        <v>#DIV/0!</v>
      </c>
      <c r="BJ492" s="345">
        <f t="shared" si="413"/>
        <v>-2.0000000000000282E-3</v>
      </c>
      <c r="BK492" s="345" t="e">
        <f t="shared" si="380"/>
        <v>#DIV/0!</v>
      </c>
      <c r="BL492" s="345">
        <f t="shared" si="414"/>
        <v>0</v>
      </c>
      <c r="BM492" s="345" t="e">
        <f t="shared" si="381"/>
        <v>#DIV/0!</v>
      </c>
      <c r="BN492" s="345">
        <f t="shared" si="415"/>
        <v>0</v>
      </c>
      <c r="BO492" s="467"/>
    </row>
    <row r="493" spans="1:67">
      <c r="A493" s="180"/>
      <c r="B493" s="369" t="s">
        <v>506</v>
      </c>
      <c r="C493" s="180" t="s">
        <v>24</v>
      </c>
      <c r="D493" s="508"/>
      <c r="E493" s="468">
        <v>100</v>
      </c>
      <c r="F493" s="468"/>
      <c r="G493" s="508"/>
      <c r="H493" s="508"/>
      <c r="I493" s="508"/>
      <c r="J493" s="508"/>
      <c r="K493" s="508"/>
      <c r="L493" s="508"/>
      <c r="M493" s="508"/>
      <c r="N493" s="508"/>
      <c r="O493" s="508"/>
      <c r="P493" s="508"/>
      <c r="Q493" s="468">
        <v>100</v>
      </c>
      <c r="R493" s="474">
        <v>99.7</v>
      </c>
      <c r="S493" s="345">
        <f t="shared" si="398"/>
        <v>99.7</v>
      </c>
      <c r="T493" s="341"/>
      <c r="U493" s="345">
        <f t="shared" si="399"/>
        <v>99.7</v>
      </c>
      <c r="V493" s="341"/>
      <c r="W493" s="345">
        <f t="shared" si="400"/>
        <v>99.7</v>
      </c>
      <c r="X493" s="341"/>
      <c r="Y493" s="345">
        <f t="shared" si="401"/>
        <v>99.7</v>
      </c>
      <c r="Z493" s="341"/>
      <c r="AA493" s="345">
        <f t="shared" si="402"/>
        <v>99.7</v>
      </c>
      <c r="AB493" s="341"/>
      <c r="AC493" s="345">
        <f t="shared" si="403"/>
        <v>99.7</v>
      </c>
      <c r="AD493" s="341"/>
      <c r="AE493" s="345">
        <f t="shared" si="404"/>
        <v>99.7</v>
      </c>
      <c r="AF493" s="341"/>
      <c r="AG493" s="345">
        <f t="shared" si="404"/>
        <v>99.7</v>
      </c>
      <c r="AH493" s="341"/>
      <c r="AI493" s="345">
        <f t="shared" si="404"/>
        <v>99.7</v>
      </c>
      <c r="AJ493" s="341">
        <f>99.9-AI493</f>
        <v>0.20000000000000284</v>
      </c>
      <c r="AK493" s="345">
        <f t="shared" si="404"/>
        <v>99.9</v>
      </c>
      <c r="AL493" s="341"/>
      <c r="AM493" s="345">
        <f t="shared" si="405"/>
        <v>99.9</v>
      </c>
      <c r="AN493" s="341"/>
      <c r="AO493" s="345">
        <f t="shared" si="406"/>
        <v>99.9</v>
      </c>
      <c r="AP493" s="472">
        <f t="shared" si="416"/>
        <v>99.7</v>
      </c>
      <c r="AQ493" s="345" t="e">
        <f t="shared" si="370"/>
        <v>#DIV/0!</v>
      </c>
      <c r="AR493" s="345">
        <f t="shared" si="407"/>
        <v>0.997</v>
      </c>
      <c r="AS493" s="345">
        <f t="shared" si="371"/>
        <v>0</v>
      </c>
      <c r="AT493" s="345">
        <f t="shared" si="407"/>
        <v>0</v>
      </c>
      <c r="AU493" s="345" t="e">
        <f t="shared" si="372"/>
        <v>#DIV/0!</v>
      </c>
      <c r="AV493" s="345">
        <f t="shared" si="407"/>
        <v>0</v>
      </c>
      <c r="AW493" s="345" t="e">
        <f t="shared" si="373"/>
        <v>#DIV/0!</v>
      </c>
      <c r="AX493" s="345">
        <f t="shared" si="407"/>
        <v>0</v>
      </c>
      <c r="AY493" s="345" t="e">
        <f t="shared" si="374"/>
        <v>#DIV/0!</v>
      </c>
      <c r="AZ493" s="345">
        <f t="shared" si="408"/>
        <v>0</v>
      </c>
      <c r="BA493" s="345" t="e">
        <f t="shared" si="375"/>
        <v>#DIV/0!</v>
      </c>
      <c r="BB493" s="345">
        <f t="shared" si="409"/>
        <v>0</v>
      </c>
      <c r="BC493" s="345" t="e">
        <f t="shared" si="376"/>
        <v>#DIV/0!</v>
      </c>
      <c r="BD493" s="345">
        <f t="shared" si="410"/>
        <v>0</v>
      </c>
      <c r="BE493" s="345" t="e">
        <f t="shared" si="377"/>
        <v>#DIV/0!</v>
      </c>
      <c r="BF493" s="345">
        <f t="shared" si="411"/>
        <v>0</v>
      </c>
      <c r="BG493" s="345" t="e">
        <f t="shared" si="378"/>
        <v>#DIV/0!</v>
      </c>
      <c r="BH493" s="345">
        <f t="shared" si="412"/>
        <v>0</v>
      </c>
      <c r="BI493" s="345" t="e">
        <f t="shared" si="379"/>
        <v>#DIV/0!</v>
      </c>
      <c r="BJ493" s="345">
        <f t="shared" si="413"/>
        <v>2.0000000000000282E-3</v>
      </c>
      <c r="BK493" s="345" t="e">
        <f t="shared" si="380"/>
        <v>#DIV/0!</v>
      </c>
      <c r="BL493" s="345">
        <f t="shared" si="414"/>
        <v>0</v>
      </c>
      <c r="BM493" s="345" t="e">
        <f t="shared" si="381"/>
        <v>#DIV/0!</v>
      </c>
      <c r="BN493" s="345">
        <f t="shared" si="415"/>
        <v>0</v>
      </c>
      <c r="BO493" s="467"/>
    </row>
    <row r="494" spans="1:67">
      <c r="A494" s="180"/>
      <c r="B494" s="369" t="s">
        <v>772</v>
      </c>
      <c r="C494" s="180" t="s">
        <v>24</v>
      </c>
      <c r="D494" s="508"/>
      <c r="E494" s="468">
        <v>100</v>
      </c>
      <c r="F494" s="468"/>
      <c r="G494" s="508"/>
      <c r="H494" s="508"/>
      <c r="I494" s="508"/>
      <c r="J494" s="508"/>
      <c r="K494" s="508"/>
      <c r="L494" s="508"/>
      <c r="M494" s="508"/>
      <c r="N494" s="508"/>
      <c r="O494" s="508"/>
      <c r="P494" s="508"/>
      <c r="Q494" s="474">
        <v>99.8</v>
      </c>
      <c r="R494" s="468">
        <v>100</v>
      </c>
      <c r="S494" s="345">
        <f t="shared" si="398"/>
        <v>100</v>
      </c>
      <c r="T494" s="341"/>
      <c r="U494" s="345">
        <f t="shared" si="399"/>
        <v>100</v>
      </c>
      <c r="V494" s="341"/>
      <c r="W494" s="345">
        <f t="shared" si="400"/>
        <v>100</v>
      </c>
      <c r="X494" s="341"/>
      <c r="Y494" s="345">
        <f t="shared" si="401"/>
        <v>100</v>
      </c>
      <c r="Z494" s="341"/>
      <c r="AA494" s="345">
        <f t="shared" si="402"/>
        <v>100</v>
      </c>
      <c r="AB494" s="341"/>
      <c r="AC494" s="345">
        <f t="shared" si="403"/>
        <v>100</v>
      </c>
      <c r="AD494" s="341"/>
      <c r="AE494" s="345">
        <f t="shared" si="404"/>
        <v>100</v>
      </c>
      <c r="AF494" s="341"/>
      <c r="AG494" s="345">
        <f t="shared" si="404"/>
        <v>100</v>
      </c>
      <c r="AH494" s="341"/>
      <c r="AI494" s="345">
        <f t="shared" si="404"/>
        <v>100</v>
      </c>
      <c r="AJ494" s="341"/>
      <c r="AK494" s="345">
        <f t="shared" si="404"/>
        <v>100</v>
      </c>
      <c r="AL494" s="341"/>
      <c r="AM494" s="345">
        <f t="shared" si="405"/>
        <v>100</v>
      </c>
      <c r="AN494" s="341"/>
      <c r="AO494" s="345">
        <f t="shared" si="406"/>
        <v>100</v>
      </c>
      <c r="AP494" s="472">
        <f t="shared" si="416"/>
        <v>100</v>
      </c>
      <c r="AQ494" s="345" t="e">
        <f t="shared" si="370"/>
        <v>#DIV/0!</v>
      </c>
      <c r="AR494" s="345">
        <f t="shared" si="407"/>
        <v>1.0020040080160322</v>
      </c>
      <c r="AS494" s="345">
        <f t="shared" si="371"/>
        <v>0</v>
      </c>
      <c r="AT494" s="345">
        <f t="shared" si="407"/>
        <v>0</v>
      </c>
      <c r="AU494" s="345" t="e">
        <f t="shared" si="372"/>
        <v>#DIV/0!</v>
      </c>
      <c r="AV494" s="345">
        <f t="shared" si="407"/>
        <v>0</v>
      </c>
      <c r="AW494" s="345" t="e">
        <f t="shared" si="373"/>
        <v>#DIV/0!</v>
      </c>
      <c r="AX494" s="345">
        <f t="shared" si="407"/>
        <v>0</v>
      </c>
      <c r="AY494" s="345" t="e">
        <f t="shared" si="374"/>
        <v>#DIV/0!</v>
      </c>
      <c r="AZ494" s="345">
        <f t="shared" si="408"/>
        <v>0</v>
      </c>
      <c r="BA494" s="345" t="e">
        <f t="shared" si="375"/>
        <v>#DIV/0!</v>
      </c>
      <c r="BB494" s="345">
        <f t="shared" si="409"/>
        <v>0</v>
      </c>
      <c r="BC494" s="345" t="e">
        <f t="shared" si="376"/>
        <v>#DIV/0!</v>
      </c>
      <c r="BD494" s="345">
        <f t="shared" si="410"/>
        <v>0</v>
      </c>
      <c r="BE494" s="345" t="e">
        <f t="shared" si="377"/>
        <v>#DIV/0!</v>
      </c>
      <c r="BF494" s="345">
        <f t="shared" si="411"/>
        <v>0</v>
      </c>
      <c r="BG494" s="345" t="e">
        <f t="shared" si="378"/>
        <v>#DIV/0!</v>
      </c>
      <c r="BH494" s="345">
        <f t="shared" si="412"/>
        <v>0</v>
      </c>
      <c r="BI494" s="345" t="e">
        <f t="shared" si="379"/>
        <v>#DIV/0!</v>
      </c>
      <c r="BJ494" s="345">
        <f t="shared" si="413"/>
        <v>0</v>
      </c>
      <c r="BK494" s="345" t="e">
        <f t="shared" si="380"/>
        <v>#DIV/0!</v>
      </c>
      <c r="BL494" s="345">
        <f t="shared" si="414"/>
        <v>0</v>
      </c>
      <c r="BM494" s="345" t="e">
        <f t="shared" si="381"/>
        <v>#DIV/0!</v>
      </c>
      <c r="BN494" s="345">
        <f t="shared" si="415"/>
        <v>0</v>
      </c>
      <c r="BO494" s="467"/>
    </row>
    <row r="495" spans="1:67" ht="37.5">
      <c r="A495" s="180"/>
      <c r="B495" s="369" t="s">
        <v>773</v>
      </c>
      <c r="C495" s="180" t="s">
        <v>24</v>
      </c>
      <c r="D495" s="508"/>
      <c r="E495" s="468">
        <v>99.9</v>
      </c>
      <c r="F495" s="468"/>
      <c r="G495" s="508"/>
      <c r="H495" s="508"/>
      <c r="I495" s="508"/>
      <c r="J495" s="508"/>
      <c r="K495" s="508"/>
      <c r="L495" s="508"/>
      <c r="M495" s="508"/>
      <c r="N495" s="508"/>
      <c r="O495" s="508"/>
      <c r="P495" s="508"/>
      <c r="Q495" s="341">
        <v>99.5</v>
      </c>
      <c r="R495" s="474">
        <v>99.5</v>
      </c>
      <c r="S495" s="345">
        <f t="shared" si="398"/>
        <v>99.5</v>
      </c>
      <c r="T495" s="341"/>
      <c r="U495" s="345">
        <f t="shared" si="399"/>
        <v>99.5</v>
      </c>
      <c r="V495" s="341"/>
      <c r="W495" s="345">
        <f t="shared" si="400"/>
        <v>99.5</v>
      </c>
      <c r="X495" s="341"/>
      <c r="Y495" s="345">
        <f t="shared" si="401"/>
        <v>99.5</v>
      </c>
      <c r="Z495" s="341"/>
      <c r="AA495" s="345">
        <f t="shared" si="402"/>
        <v>99.5</v>
      </c>
      <c r="AB495" s="341"/>
      <c r="AC495" s="345">
        <f t="shared" si="403"/>
        <v>99.5</v>
      </c>
      <c r="AD495" s="341"/>
      <c r="AE495" s="345">
        <f t="shared" si="404"/>
        <v>99.5</v>
      </c>
      <c r="AF495" s="341"/>
      <c r="AG495" s="345">
        <f t="shared" si="404"/>
        <v>99.5</v>
      </c>
      <c r="AH495" s="341"/>
      <c r="AI495" s="345">
        <f t="shared" si="404"/>
        <v>99.5</v>
      </c>
      <c r="AJ495" s="341">
        <f>99.9-AI495</f>
        <v>0.40000000000000568</v>
      </c>
      <c r="AK495" s="345">
        <f t="shared" si="404"/>
        <v>99.9</v>
      </c>
      <c r="AL495" s="341"/>
      <c r="AM495" s="345">
        <f t="shared" si="405"/>
        <v>99.9</v>
      </c>
      <c r="AN495" s="341"/>
      <c r="AO495" s="345">
        <f t="shared" si="406"/>
        <v>99.9</v>
      </c>
      <c r="AP495" s="472">
        <f t="shared" si="416"/>
        <v>99.5</v>
      </c>
      <c r="AQ495" s="345" t="e">
        <f t="shared" si="370"/>
        <v>#DIV/0!</v>
      </c>
      <c r="AR495" s="345">
        <f t="shared" si="407"/>
        <v>1</v>
      </c>
      <c r="AS495" s="345">
        <f t="shared" si="371"/>
        <v>0</v>
      </c>
      <c r="AT495" s="345">
        <f t="shared" si="407"/>
        <v>0</v>
      </c>
      <c r="AU495" s="345" t="e">
        <f t="shared" si="372"/>
        <v>#DIV/0!</v>
      </c>
      <c r="AV495" s="345">
        <f t="shared" si="407"/>
        <v>0</v>
      </c>
      <c r="AW495" s="345" t="e">
        <f t="shared" si="373"/>
        <v>#DIV/0!</v>
      </c>
      <c r="AX495" s="345">
        <f t="shared" si="407"/>
        <v>0</v>
      </c>
      <c r="AY495" s="345" t="e">
        <f t="shared" si="374"/>
        <v>#DIV/0!</v>
      </c>
      <c r="AZ495" s="345">
        <f t="shared" si="408"/>
        <v>0</v>
      </c>
      <c r="BA495" s="345" t="e">
        <f t="shared" si="375"/>
        <v>#DIV/0!</v>
      </c>
      <c r="BB495" s="345">
        <f t="shared" si="409"/>
        <v>0</v>
      </c>
      <c r="BC495" s="345" t="e">
        <f t="shared" si="376"/>
        <v>#DIV/0!</v>
      </c>
      <c r="BD495" s="345">
        <f t="shared" si="410"/>
        <v>0</v>
      </c>
      <c r="BE495" s="345" t="e">
        <f t="shared" si="377"/>
        <v>#DIV/0!</v>
      </c>
      <c r="BF495" s="345">
        <f t="shared" si="411"/>
        <v>0</v>
      </c>
      <c r="BG495" s="345" t="e">
        <f t="shared" si="378"/>
        <v>#DIV/0!</v>
      </c>
      <c r="BH495" s="345">
        <f t="shared" si="412"/>
        <v>0</v>
      </c>
      <c r="BI495" s="345" t="e">
        <f t="shared" si="379"/>
        <v>#DIV/0!</v>
      </c>
      <c r="BJ495" s="345">
        <f t="shared" si="413"/>
        <v>4.0201005025126196E-3</v>
      </c>
      <c r="BK495" s="345" t="e">
        <f t="shared" si="380"/>
        <v>#DIV/0!</v>
      </c>
      <c r="BL495" s="345">
        <f t="shared" si="414"/>
        <v>0</v>
      </c>
      <c r="BM495" s="345" t="e">
        <f t="shared" si="381"/>
        <v>#DIV/0!</v>
      </c>
      <c r="BN495" s="345">
        <f t="shared" si="415"/>
        <v>0</v>
      </c>
      <c r="BO495" s="467"/>
    </row>
    <row r="496" spans="1:67">
      <c r="A496" s="180"/>
      <c r="B496" s="369" t="s">
        <v>774</v>
      </c>
      <c r="C496" s="180" t="s">
        <v>24</v>
      </c>
      <c r="D496" s="508"/>
      <c r="E496" s="468">
        <v>99.5</v>
      </c>
      <c r="F496" s="468"/>
      <c r="G496" s="508"/>
      <c r="H496" s="508"/>
      <c r="I496" s="508"/>
      <c r="J496" s="508"/>
      <c r="K496" s="508"/>
      <c r="L496" s="508"/>
      <c r="M496" s="508"/>
      <c r="N496" s="508"/>
      <c r="O496" s="508"/>
      <c r="P496" s="508"/>
      <c r="Q496" s="468">
        <v>97</v>
      </c>
      <c r="R496" s="474">
        <v>97</v>
      </c>
      <c r="S496" s="345">
        <f t="shared" si="398"/>
        <v>97</v>
      </c>
      <c r="T496" s="341"/>
      <c r="U496" s="345">
        <f t="shared" si="399"/>
        <v>97</v>
      </c>
      <c r="V496" s="341"/>
      <c r="W496" s="345">
        <f t="shared" si="400"/>
        <v>97</v>
      </c>
      <c r="X496" s="341"/>
      <c r="Y496" s="345">
        <f t="shared" si="401"/>
        <v>97</v>
      </c>
      <c r="Z496" s="341"/>
      <c r="AA496" s="345">
        <f t="shared" si="402"/>
        <v>97</v>
      </c>
      <c r="AB496" s="341"/>
      <c r="AC496" s="345">
        <f t="shared" si="403"/>
        <v>97</v>
      </c>
      <c r="AD496" s="341"/>
      <c r="AE496" s="345">
        <f t="shared" si="404"/>
        <v>97</v>
      </c>
      <c r="AF496" s="341"/>
      <c r="AG496" s="345">
        <f t="shared" si="404"/>
        <v>97</v>
      </c>
      <c r="AH496" s="341"/>
      <c r="AI496" s="345">
        <f t="shared" si="404"/>
        <v>97</v>
      </c>
      <c r="AJ496" s="341">
        <f>96-AI496</f>
        <v>-1</v>
      </c>
      <c r="AK496" s="345">
        <f t="shared" si="404"/>
        <v>96</v>
      </c>
      <c r="AL496" s="341"/>
      <c r="AM496" s="345">
        <f t="shared" si="405"/>
        <v>96</v>
      </c>
      <c r="AN496" s="341"/>
      <c r="AO496" s="345">
        <f t="shared" si="406"/>
        <v>96</v>
      </c>
      <c r="AP496" s="472">
        <f t="shared" si="416"/>
        <v>97</v>
      </c>
      <c r="AQ496" s="345" t="e">
        <f t="shared" si="370"/>
        <v>#DIV/0!</v>
      </c>
      <c r="AR496" s="345">
        <f t="shared" si="407"/>
        <v>1</v>
      </c>
      <c r="AS496" s="345">
        <f t="shared" si="371"/>
        <v>0</v>
      </c>
      <c r="AT496" s="345">
        <f t="shared" si="407"/>
        <v>0</v>
      </c>
      <c r="AU496" s="345" t="e">
        <f t="shared" si="372"/>
        <v>#DIV/0!</v>
      </c>
      <c r="AV496" s="345">
        <f t="shared" si="407"/>
        <v>0</v>
      </c>
      <c r="AW496" s="345" t="e">
        <f t="shared" si="373"/>
        <v>#DIV/0!</v>
      </c>
      <c r="AX496" s="345">
        <f t="shared" si="407"/>
        <v>0</v>
      </c>
      <c r="AY496" s="345" t="e">
        <f t="shared" si="374"/>
        <v>#DIV/0!</v>
      </c>
      <c r="AZ496" s="345">
        <f t="shared" si="408"/>
        <v>0</v>
      </c>
      <c r="BA496" s="345" t="e">
        <f t="shared" si="375"/>
        <v>#DIV/0!</v>
      </c>
      <c r="BB496" s="345">
        <f t="shared" si="409"/>
        <v>0</v>
      </c>
      <c r="BC496" s="345" t="e">
        <f t="shared" si="376"/>
        <v>#DIV/0!</v>
      </c>
      <c r="BD496" s="345">
        <f t="shared" si="410"/>
        <v>0</v>
      </c>
      <c r="BE496" s="345" t="e">
        <f t="shared" si="377"/>
        <v>#DIV/0!</v>
      </c>
      <c r="BF496" s="345">
        <f t="shared" si="411"/>
        <v>0</v>
      </c>
      <c r="BG496" s="345" t="e">
        <f t="shared" si="378"/>
        <v>#DIV/0!</v>
      </c>
      <c r="BH496" s="345">
        <f t="shared" si="412"/>
        <v>0</v>
      </c>
      <c r="BI496" s="345" t="e">
        <f t="shared" si="379"/>
        <v>#DIV/0!</v>
      </c>
      <c r="BJ496" s="345">
        <f t="shared" si="413"/>
        <v>-1.0309278350515464E-2</v>
      </c>
      <c r="BK496" s="345" t="e">
        <f t="shared" si="380"/>
        <v>#DIV/0!</v>
      </c>
      <c r="BL496" s="345">
        <f t="shared" si="414"/>
        <v>0</v>
      </c>
      <c r="BM496" s="345" t="e">
        <f t="shared" si="381"/>
        <v>#DIV/0!</v>
      </c>
      <c r="BN496" s="345">
        <f t="shared" si="415"/>
        <v>0</v>
      </c>
      <c r="BO496" s="467"/>
    </row>
    <row r="497" spans="1:67">
      <c r="A497" s="180"/>
      <c r="B497" s="369" t="s">
        <v>775</v>
      </c>
      <c r="C497" s="180" t="s">
        <v>24</v>
      </c>
      <c r="D497" s="508"/>
      <c r="E497" s="468">
        <v>96.5</v>
      </c>
      <c r="F497" s="468"/>
      <c r="G497" s="508"/>
      <c r="H497" s="508"/>
      <c r="I497" s="508"/>
      <c r="J497" s="508"/>
      <c r="K497" s="508"/>
      <c r="L497" s="508"/>
      <c r="M497" s="508"/>
      <c r="N497" s="508"/>
      <c r="O497" s="508"/>
      <c r="P497" s="508"/>
      <c r="Q497" s="341">
        <v>99</v>
      </c>
      <c r="R497" s="474">
        <v>99</v>
      </c>
      <c r="S497" s="345">
        <f t="shared" si="398"/>
        <v>99</v>
      </c>
      <c r="T497" s="341"/>
      <c r="U497" s="345">
        <f t="shared" si="399"/>
        <v>99</v>
      </c>
      <c r="V497" s="341"/>
      <c r="W497" s="345">
        <f t="shared" si="400"/>
        <v>99</v>
      </c>
      <c r="X497" s="341"/>
      <c r="Y497" s="345">
        <f t="shared" si="401"/>
        <v>99</v>
      </c>
      <c r="Z497" s="341"/>
      <c r="AA497" s="345">
        <f t="shared" si="402"/>
        <v>99</v>
      </c>
      <c r="AB497" s="341"/>
      <c r="AC497" s="345">
        <f t="shared" si="403"/>
        <v>99</v>
      </c>
      <c r="AD497" s="341"/>
      <c r="AE497" s="345">
        <f t="shared" si="404"/>
        <v>99</v>
      </c>
      <c r="AF497" s="341"/>
      <c r="AG497" s="345">
        <f t="shared" si="404"/>
        <v>99</v>
      </c>
      <c r="AH497" s="341"/>
      <c r="AI497" s="345">
        <f t="shared" si="404"/>
        <v>99</v>
      </c>
      <c r="AJ497" s="341">
        <f>99.6-AI497</f>
        <v>0.59999999999999432</v>
      </c>
      <c r="AK497" s="345">
        <f t="shared" si="404"/>
        <v>99.6</v>
      </c>
      <c r="AL497" s="341"/>
      <c r="AM497" s="345">
        <f t="shared" si="405"/>
        <v>99.6</v>
      </c>
      <c r="AN497" s="341"/>
      <c r="AO497" s="345">
        <f t="shared" si="406"/>
        <v>99.6</v>
      </c>
      <c r="AP497" s="472">
        <f t="shared" si="416"/>
        <v>99</v>
      </c>
      <c r="AQ497" s="345" t="e">
        <f t="shared" si="370"/>
        <v>#DIV/0!</v>
      </c>
      <c r="AR497" s="345">
        <f t="shared" si="407"/>
        <v>1</v>
      </c>
      <c r="AS497" s="345">
        <f t="shared" si="371"/>
        <v>0</v>
      </c>
      <c r="AT497" s="345">
        <f t="shared" si="407"/>
        <v>0</v>
      </c>
      <c r="AU497" s="345" t="e">
        <f t="shared" si="372"/>
        <v>#DIV/0!</v>
      </c>
      <c r="AV497" s="345">
        <f t="shared" si="407"/>
        <v>0</v>
      </c>
      <c r="AW497" s="345" t="e">
        <f t="shared" si="373"/>
        <v>#DIV/0!</v>
      </c>
      <c r="AX497" s="345">
        <f t="shared" si="407"/>
        <v>0</v>
      </c>
      <c r="AY497" s="345" t="e">
        <f t="shared" si="374"/>
        <v>#DIV/0!</v>
      </c>
      <c r="AZ497" s="345">
        <f t="shared" si="408"/>
        <v>0</v>
      </c>
      <c r="BA497" s="345" t="e">
        <f t="shared" si="375"/>
        <v>#DIV/0!</v>
      </c>
      <c r="BB497" s="345">
        <f t="shared" si="409"/>
        <v>0</v>
      </c>
      <c r="BC497" s="345" t="e">
        <f t="shared" si="376"/>
        <v>#DIV/0!</v>
      </c>
      <c r="BD497" s="345">
        <f t="shared" si="410"/>
        <v>0</v>
      </c>
      <c r="BE497" s="345" t="e">
        <f t="shared" si="377"/>
        <v>#DIV/0!</v>
      </c>
      <c r="BF497" s="345">
        <f t="shared" si="411"/>
        <v>0</v>
      </c>
      <c r="BG497" s="345" t="e">
        <f t="shared" si="378"/>
        <v>#DIV/0!</v>
      </c>
      <c r="BH497" s="345">
        <f t="shared" si="412"/>
        <v>0</v>
      </c>
      <c r="BI497" s="345" t="e">
        <f t="shared" si="379"/>
        <v>#DIV/0!</v>
      </c>
      <c r="BJ497" s="345">
        <f t="shared" si="413"/>
        <v>6.0606060606060034E-3</v>
      </c>
      <c r="BK497" s="345" t="e">
        <f t="shared" si="380"/>
        <v>#DIV/0!</v>
      </c>
      <c r="BL497" s="345">
        <f t="shared" si="414"/>
        <v>0</v>
      </c>
      <c r="BM497" s="345" t="e">
        <f t="shared" si="381"/>
        <v>#DIV/0!</v>
      </c>
      <c r="BN497" s="345">
        <f t="shared" si="415"/>
        <v>0</v>
      </c>
      <c r="BO497" s="467"/>
    </row>
    <row r="498" spans="1:67" ht="37.5">
      <c r="A498" s="180"/>
      <c r="B498" s="369" t="s">
        <v>776</v>
      </c>
      <c r="C498" s="180" t="s">
        <v>24</v>
      </c>
      <c r="D498" s="508"/>
      <c r="E498" s="468">
        <v>97.5</v>
      </c>
      <c r="F498" s="468"/>
      <c r="G498" s="508"/>
      <c r="H498" s="508"/>
      <c r="I498" s="508"/>
      <c r="J498" s="508"/>
      <c r="K498" s="508"/>
      <c r="L498" s="508"/>
      <c r="M498" s="508"/>
      <c r="N498" s="508"/>
      <c r="O498" s="508"/>
      <c r="P498" s="508"/>
      <c r="Q498" s="341">
        <v>53</v>
      </c>
      <c r="R498" s="474">
        <v>57.1</v>
      </c>
      <c r="S498" s="345">
        <f t="shared" si="398"/>
        <v>57.1</v>
      </c>
      <c r="T498" s="341"/>
      <c r="U498" s="345">
        <f t="shared" si="399"/>
        <v>57.1</v>
      </c>
      <c r="V498" s="341"/>
      <c r="W498" s="345">
        <f t="shared" si="400"/>
        <v>57.1</v>
      </c>
      <c r="X498" s="341"/>
      <c r="Y498" s="345">
        <f t="shared" si="401"/>
        <v>57.1</v>
      </c>
      <c r="Z498" s="341"/>
      <c r="AA498" s="345">
        <f t="shared" si="402"/>
        <v>57.1</v>
      </c>
      <c r="AB498" s="341"/>
      <c r="AC498" s="345">
        <f t="shared" si="403"/>
        <v>57.1</v>
      </c>
      <c r="AD498" s="341"/>
      <c r="AE498" s="345">
        <f t="shared" si="404"/>
        <v>57.1</v>
      </c>
      <c r="AF498" s="341"/>
      <c r="AG498" s="345">
        <f t="shared" si="404"/>
        <v>57.1</v>
      </c>
      <c r="AH498" s="341"/>
      <c r="AI498" s="345">
        <f t="shared" si="404"/>
        <v>57.1</v>
      </c>
      <c r="AJ498" s="341">
        <f>60-AI498</f>
        <v>2.8999999999999986</v>
      </c>
      <c r="AK498" s="345">
        <f t="shared" si="404"/>
        <v>60</v>
      </c>
      <c r="AL498" s="341"/>
      <c r="AM498" s="345">
        <f t="shared" si="405"/>
        <v>60</v>
      </c>
      <c r="AN498" s="341"/>
      <c r="AO498" s="345">
        <f t="shared" si="406"/>
        <v>60</v>
      </c>
      <c r="AP498" s="472">
        <f t="shared" si="416"/>
        <v>57.1</v>
      </c>
      <c r="AQ498" s="345" t="e">
        <f t="shared" si="370"/>
        <v>#DIV/0!</v>
      </c>
      <c r="AR498" s="345">
        <f t="shared" si="407"/>
        <v>1.0773584905660378</v>
      </c>
      <c r="AS498" s="345">
        <f t="shared" si="371"/>
        <v>0</v>
      </c>
      <c r="AT498" s="345">
        <f t="shared" si="407"/>
        <v>0</v>
      </c>
      <c r="AU498" s="345" t="e">
        <f t="shared" si="372"/>
        <v>#DIV/0!</v>
      </c>
      <c r="AV498" s="345">
        <f t="shared" si="407"/>
        <v>0</v>
      </c>
      <c r="AW498" s="345" t="e">
        <f t="shared" si="373"/>
        <v>#DIV/0!</v>
      </c>
      <c r="AX498" s="345">
        <f t="shared" si="407"/>
        <v>0</v>
      </c>
      <c r="AY498" s="345" t="e">
        <f t="shared" si="374"/>
        <v>#DIV/0!</v>
      </c>
      <c r="AZ498" s="345">
        <f t="shared" si="408"/>
        <v>0</v>
      </c>
      <c r="BA498" s="345" t="e">
        <f t="shared" si="375"/>
        <v>#DIV/0!</v>
      </c>
      <c r="BB498" s="345">
        <f t="shared" si="409"/>
        <v>0</v>
      </c>
      <c r="BC498" s="345" t="e">
        <f t="shared" si="376"/>
        <v>#DIV/0!</v>
      </c>
      <c r="BD498" s="345">
        <f t="shared" si="410"/>
        <v>0</v>
      </c>
      <c r="BE498" s="345" t="e">
        <f t="shared" si="377"/>
        <v>#DIV/0!</v>
      </c>
      <c r="BF498" s="345">
        <f t="shared" si="411"/>
        <v>0</v>
      </c>
      <c r="BG498" s="345" t="e">
        <f t="shared" si="378"/>
        <v>#DIV/0!</v>
      </c>
      <c r="BH498" s="345">
        <f t="shared" si="412"/>
        <v>0</v>
      </c>
      <c r="BI498" s="345" t="e">
        <f t="shared" si="379"/>
        <v>#DIV/0!</v>
      </c>
      <c r="BJ498" s="345">
        <f t="shared" si="413"/>
        <v>5.4716981132075446E-2</v>
      </c>
      <c r="BK498" s="345" t="e">
        <f t="shared" si="380"/>
        <v>#DIV/0!</v>
      </c>
      <c r="BL498" s="345">
        <f t="shared" si="414"/>
        <v>0</v>
      </c>
      <c r="BM498" s="345" t="e">
        <f t="shared" si="381"/>
        <v>#DIV/0!</v>
      </c>
      <c r="BN498" s="345">
        <f t="shared" si="415"/>
        <v>0</v>
      </c>
      <c r="BO498" s="467"/>
    </row>
    <row r="499" spans="1:67" ht="37.5">
      <c r="A499" s="180"/>
      <c r="B499" s="369" t="s">
        <v>777</v>
      </c>
      <c r="C499" s="180" t="s">
        <v>24</v>
      </c>
      <c r="D499" s="508"/>
      <c r="E499" s="468">
        <v>95.2</v>
      </c>
      <c r="F499" s="468"/>
      <c r="G499" s="508"/>
      <c r="H499" s="508"/>
      <c r="I499" s="508"/>
      <c r="J499" s="508"/>
      <c r="K499" s="508"/>
      <c r="L499" s="508"/>
      <c r="M499" s="508"/>
      <c r="N499" s="508"/>
      <c r="O499" s="508"/>
      <c r="P499" s="508"/>
      <c r="Q499" s="468">
        <v>47</v>
      </c>
      <c r="R499" s="474">
        <v>47</v>
      </c>
      <c r="S499" s="345">
        <f t="shared" si="398"/>
        <v>47</v>
      </c>
      <c r="T499" s="341"/>
      <c r="U499" s="345">
        <f t="shared" si="399"/>
        <v>47</v>
      </c>
      <c r="V499" s="341"/>
      <c r="W499" s="345">
        <f t="shared" si="400"/>
        <v>47</v>
      </c>
      <c r="X499" s="341"/>
      <c r="Y499" s="345">
        <f t="shared" si="401"/>
        <v>47</v>
      </c>
      <c r="Z499" s="341"/>
      <c r="AA499" s="345">
        <f t="shared" si="402"/>
        <v>47</v>
      </c>
      <c r="AB499" s="341"/>
      <c r="AC499" s="345">
        <f t="shared" si="403"/>
        <v>47</v>
      </c>
      <c r="AD499" s="341"/>
      <c r="AE499" s="345">
        <f t="shared" si="404"/>
        <v>47</v>
      </c>
      <c r="AF499" s="341"/>
      <c r="AG499" s="345">
        <f t="shared" si="404"/>
        <v>47</v>
      </c>
      <c r="AH499" s="341"/>
      <c r="AI499" s="345">
        <f t="shared" si="404"/>
        <v>47</v>
      </c>
      <c r="AJ499" s="341">
        <f>50-AI499</f>
        <v>3</v>
      </c>
      <c r="AK499" s="345">
        <f t="shared" si="404"/>
        <v>50</v>
      </c>
      <c r="AL499" s="341"/>
      <c r="AM499" s="345">
        <f t="shared" si="405"/>
        <v>50</v>
      </c>
      <c r="AN499" s="341"/>
      <c r="AO499" s="345">
        <f t="shared" si="406"/>
        <v>50</v>
      </c>
      <c r="AP499" s="472">
        <f t="shared" si="416"/>
        <v>47</v>
      </c>
      <c r="AQ499" s="345" t="e">
        <f t="shared" si="370"/>
        <v>#DIV/0!</v>
      </c>
      <c r="AR499" s="345">
        <f t="shared" si="407"/>
        <v>1</v>
      </c>
      <c r="AS499" s="345">
        <f t="shared" si="371"/>
        <v>0</v>
      </c>
      <c r="AT499" s="345">
        <f t="shared" si="407"/>
        <v>0</v>
      </c>
      <c r="AU499" s="345" t="e">
        <f t="shared" si="372"/>
        <v>#DIV/0!</v>
      </c>
      <c r="AV499" s="345">
        <f t="shared" si="407"/>
        <v>0</v>
      </c>
      <c r="AW499" s="345" t="e">
        <f t="shared" si="373"/>
        <v>#DIV/0!</v>
      </c>
      <c r="AX499" s="345">
        <f t="shared" si="407"/>
        <v>0</v>
      </c>
      <c r="AY499" s="345" t="e">
        <f t="shared" si="374"/>
        <v>#DIV/0!</v>
      </c>
      <c r="AZ499" s="345">
        <f t="shared" si="408"/>
        <v>0</v>
      </c>
      <c r="BA499" s="345" t="e">
        <f t="shared" si="375"/>
        <v>#DIV/0!</v>
      </c>
      <c r="BB499" s="345">
        <f t="shared" si="409"/>
        <v>0</v>
      </c>
      <c r="BC499" s="345" t="e">
        <f t="shared" si="376"/>
        <v>#DIV/0!</v>
      </c>
      <c r="BD499" s="345">
        <f t="shared" si="410"/>
        <v>0</v>
      </c>
      <c r="BE499" s="345" t="e">
        <f t="shared" si="377"/>
        <v>#DIV/0!</v>
      </c>
      <c r="BF499" s="345">
        <f t="shared" si="411"/>
        <v>0</v>
      </c>
      <c r="BG499" s="345" t="e">
        <f t="shared" si="378"/>
        <v>#DIV/0!</v>
      </c>
      <c r="BH499" s="345">
        <f t="shared" si="412"/>
        <v>0</v>
      </c>
      <c r="BI499" s="345" t="e">
        <f t="shared" si="379"/>
        <v>#DIV/0!</v>
      </c>
      <c r="BJ499" s="345">
        <f t="shared" si="413"/>
        <v>6.3829787234042548E-2</v>
      </c>
      <c r="BK499" s="345" t="e">
        <f t="shared" si="380"/>
        <v>#DIV/0!</v>
      </c>
      <c r="BL499" s="345">
        <f t="shared" si="414"/>
        <v>0</v>
      </c>
      <c r="BM499" s="345" t="e">
        <f t="shared" si="381"/>
        <v>#DIV/0!</v>
      </c>
      <c r="BN499" s="345">
        <f t="shared" si="415"/>
        <v>0</v>
      </c>
      <c r="BO499" s="467"/>
    </row>
    <row r="500" spans="1:67" s="367" customFormat="1">
      <c r="A500" s="340" t="s">
        <v>880</v>
      </c>
      <c r="B500" s="340" t="str">
        <f>UPPER("Văn hoá - Thông tin - thể dục - thể thao")</f>
        <v>VĂN HOÁ - THÔNG TIN - THể DụC - THể THAO</v>
      </c>
      <c r="C500" s="340"/>
      <c r="D500" s="340"/>
      <c r="E500" s="455"/>
      <c r="F500" s="455"/>
      <c r="G500" s="340"/>
      <c r="H500" s="340"/>
      <c r="I500" s="340"/>
      <c r="J500" s="340"/>
      <c r="K500" s="340"/>
      <c r="L500" s="340"/>
      <c r="M500" s="340"/>
      <c r="N500" s="340"/>
      <c r="O500" s="340"/>
      <c r="P500" s="340"/>
      <c r="Q500" s="340"/>
      <c r="R500" s="372"/>
      <c r="S500" s="345" t="str">
        <f t="shared" si="398"/>
        <v xml:space="preserve"> </v>
      </c>
      <c r="T500" s="372"/>
      <c r="U500" s="345" t="str">
        <f t="shared" si="399"/>
        <v xml:space="preserve"> </v>
      </c>
      <c r="V500" s="372"/>
      <c r="W500" s="345" t="str">
        <f t="shared" si="400"/>
        <v xml:space="preserve"> </v>
      </c>
      <c r="X500" s="372"/>
      <c r="Y500" s="345" t="str">
        <f t="shared" si="401"/>
        <v xml:space="preserve"> </v>
      </c>
      <c r="Z500" s="372"/>
      <c r="AA500" s="345" t="str">
        <f t="shared" si="402"/>
        <v xml:space="preserve"> </v>
      </c>
      <c r="AB500" s="372"/>
      <c r="AC500" s="345" t="str">
        <f t="shared" si="403"/>
        <v xml:space="preserve"> </v>
      </c>
      <c r="AD500" s="372"/>
      <c r="AE500" s="345" t="str">
        <f t="shared" si="404"/>
        <v xml:space="preserve"> </v>
      </c>
      <c r="AF500" s="372"/>
      <c r="AG500" s="345" t="str">
        <f t="shared" si="404"/>
        <v xml:space="preserve"> </v>
      </c>
      <c r="AH500" s="372"/>
      <c r="AI500" s="345" t="str">
        <f t="shared" si="404"/>
        <v xml:space="preserve"> </v>
      </c>
      <c r="AJ500" s="372"/>
      <c r="AK500" s="345" t="str">
        <f t="shared" si="404"/>
        <v xml:space="preserve"> </v>
      </c>
      <c r="AL500" s="372"/>
      <c r="AM500" s="345" t="str">
        <f t="shared" si="405"/>
        <v xml:space="preserve"> </v>
      </c>
      <c r="AN500" s="372"/>
      <c r="AO500" s="345" t="str">
        <f t="shared" si="406"/>
        <v xml:space="preserve"> </v>
      </c>
      <c r="AP500" s="340"/>
      <c r="AQ500" s="345" t="str">
        <f t="shared" si="370"/>
        <v xml:space="preserve"> </v>
      </c>
      <c r="AR500" s="345" t="str">
        <f t="shared" si="407"/>
        <v xml:space="preserve"> </v>
      </c>
      <c r="AS500" s="345" t="str">
        <f t="shared" si="371"/>
        <v xml:space="preserve"> </v>
      </c>
      <c r="AT500" s="345" t="str">
        <f t="shared" si="407"/>
        <v xml:space="preserve"> </v>
      </c>
      <c r="AU500" s="345" t="str">
        <f t="shared" si="372"/>
        <v xml:space="preserve"> </v>
      </c>
      <c r="AV500" s="345" t="str">
        <f t="shared" si="407"/>
        <v xml:space="preserve"> </v>
      </c>
      <c r="AW500" s="345" t="str">
        <f t="shared" si="373"/>
        <v xml:space="preserve"> </v>
      </c>
      <c r="AX500" s="345" t="str">
        <f t="shared" si="407"/>
        <v xml:space="preserve"> </v>
      </c>
      <c r="AY500" s="345" t="str">
        <f t="shared" si="374"/>
        <v xml:space="preserve"> </v>
      </c>
      <c r="AZ500" s="345" t="str">
        <f t="shared" si="408"/>
        <v xml:space="preserve"> </v>
      </c>
      <c r="BA500" s="345" t="str">
        <f t="shared" si="375"/>
        <v xml:space="preserve"> </v>
      </c>
      <c r="BB500" s="345" t="str">
        <f t="shared" si="409"/>
        <v xml:space="preserve"> </v>
      </c>
      <c r="BC500" s="345" t="str">
        <f t="shared" si="376"/>
        <v xml:space="preserve"> </v>
      </c>
      <c r="BD500" s="345" t="str">
        <f t="shared" si="410"/>
        <v xml:space="preserve"> </v>
      </c>
      <c r="BE500" s="345" t="str">
        <f t="shared" si="377"/>
        <v xml:space="preserve"> </v>
      </c>
      <c r="BF500" s="345" t="str">
        <f t="shared" si="411"/>
        <v xml:space="preserve"> </v>
      </c>
      <c r="BG500" s="345" t="str">
        <f t="shared" si="378"/>
        <v xml:space="preserve"> </v>
      </c>
      <c r="BH500" s="345" t="str">
        <f t="shared" si="412"/>
        <v xml:space="preserve"> </v>
      </c>
      <c r="BI500" s="345" t="str">
        <f t="shared" si="379"/>
        <v xml:space="preserve"> </v>
      </c>
      <c r="BJ500" s="345" t="str">
        <f t="shared" si="413"/>
        <v xml:space="preserve"> </v>
      </c>
      <c r="BK500" s="345" t="str">
        <f t="shared" si="380"/>
        <v xml:space="preserve"> </v>
      </c>
      <c r="BL500" s="345" t="str">
        <f t="shared" si="414"/>
        <v xml:space="preserve"> </v>
      </c>
      <c r="BM500" s="345" t="str">
        <f t="shared" si="381"/>
        <v xml:space="preserve"> </v>
      </c>
      <c r="BN500" s="345" t="str">
        <f t="shared" si="415"/>
        <v xml:space="preserve"> </v>
      </c>
      <c r="BO500" s="340"/>
    </row>
    <row r="501" spans="1:67">
      <c r="A501" s="466" t="s">
        <v>6</v>
      </c>
      <c r="B501" s="184" t="s">
        <v>512</v>
      </c>
      <c r="C501" s="471"/>
      <c r="D501" s="379"/>
      <c r="E501" s="467"/>
      <c r="F501" s="467"/>
      <c r="G501" s="379"/>
      <c r="H501" s="379"/>
      <c r="I501" s="379"/>
      <c r="J501" s="379"/>
      <c r="K501" s="379"/>
      <c r="L501" s="379"/>
      <c r="M501" s="379"/>
      <c r="N501" s="379"/>
      <c r="O501" s="379"/>
      <c r="P501" s="379"/>
      <c r="Q501" s="341"/>
      <c r="R501" s="341"/>
      <c r="S501" s="345" t="str">
        <f t="shared" si="398"/>
        <v xml:space="preserve"> </v>
      </c>
      <c r="T501" s="341"/>
      <c r="U501" s="345" t="str">
        <f t="shared" si="399"/>
        <v xml:space="preserve"> </v>
      </c>
      <c r="V501" s="341"/>
      <c r="W501" s="345" t="str">
        <f t="shared" si="400"/>
        <v xml:space="preserve"> </v>
      </c>
      <c r="X501" s="341"/>
      <c r="Y501" s="345" t="str">
        <f t="shared" si="401"/>
        <v xml:space="preserve"> </v>
      </c>
      <c r="Z501" s="341"/>
      <c r="AA501" s="345" t="str">
        <f t="shared" si="402"/>
        <v xml:space="preserve"> </v>
      </c>
      <c r="AB501" s="341"/>
      <c r="AC501" s="345" t="str">
        <f t="shared" si="403"/>
        <v xml:space="preserve"> </v>
      </c>
      <c r="AD501" s="341"/>
      <c r="AE501" s="345" t="str">
        <f t="shared" si="404"/>
        <v xml:space="preserve"> </v>
      </c>
      <c r="AF501" s="341"/>
      <c r="AG501" s="345" t="str">
        <f t="shared" si="404"/>
        <v xml:space="preserve"> </v>
      </c>
      <c r="AH501" s="341"/>
      <c r="AI501" s="345" t="str">
        <f t="shared" si="404"/>
        <v xml:space="preserve"> </v>
      </c>
      <c r="AJ501" s="341"/>
      <c r="AK501" s="345" t="str">
        <f t="shared" si="404"/>
        <v xml:space="preserve"> </v>
      </c>
      <c r="AL501" s="341"/>
      <c r="AM501" s="345" t="str">
        <f t="shared" si="405"/>
        <v xml:space="preserve"> </v>
      </c>
      <c r="AN501" s="341"/>
      <c r="AO501" s="345" t="str">
        <f t="shared" si="406"/>
        <v xml:space="preserve"> </v>
      </c>
      <c r="AP501" s="467"/>
      <c r="AQ501" s="345" t="str">
        <f t="shared" si="370"/>
        <v xml:space="preserve"> </v>
      </c>
      <c r="AR501" s="345" t="str">
        <f t="shared" si="407"/>
        <v xml:space="preserve"> </v>
      </c>
      <c r="AS501" s="345" t="str">
        <f t="shared" si="371"/>
        <v xml:space="preserve"> </v>
      </c>
      <c r="AT501" s="345" t="str">
        <f t="shared" si="407"/>
        <v xml:space="preserve"> </v>
      </c>
      <c r="AU501" s="345" t="str">
        <f t="shared" si="372"/>
        <v xml:space="preserve"> </v>
      </c>
      <c r="AV501" s="345" t="str">
        <f t="shared" si="407"/>
        <v xml:space="preserve"> </v>
      </c>
      <c r="AW501" s="345" t="str">
        <f t="shared" si="373"/>
        <v xml:space="preserve"> </v>
      </c>
      <c r="AX501" s="345" t="str">
        <f t="shared" si="407"/>
        <v xml:space="preserve"> </v>
      </c>
      <c r="AY501" s="345" t="str">
        <f t="shared" si="374"/>
        <v xml:space="preserve"> </v>
      </c>
      <c r="AZ501" s="345" t="str">
        <f t="shared" si="408"/>
        <v xml:space="preserve"> </v>
      </c>
      <c r="BA501" s="345" t="str">
        <f t="shared" si="375"/>
        <v xml:space="preserve"> </v>
      </c>
      <c r="BB501" s="345" t="str">
        <f t="shared" si="409"/>
        <v xml:space="preserve"> </v>
      </c>
      <c r="BC501" s="345" t="str">
        <f t="shared" si="376"/>
        <v xml:space="preserve"> </v>
      </c>
      <c r="BD501" s="345" t="str">
        <f t="shared" si="410"/>
        <v xml:space="preserve"> </v>
      </c>
      <c r="BE501" s="345" t="str">
        <f t="shared" si="377"/>
        <v xml:space="preserve"> </v>
      </c>
      <c r="BF501" s="345" t="str">
        <f t="shared" si="411"/>
        <v xml:space="preserve"> </v>
      </c>
      <c r="BG501" s="345" t="str">
        <f t="shared" si="378"/>
        <v xml:space="preserve"> </v>
      </c>
      <c r="BH501" s="345" t="str">
        <f t="shared" si="412"/>
        <v xml:space="preserve"> </v>
      </c>
      <c r="BI501" s="345" t="str">
        <f t="shared" si="379"/>
        <v xml:space="preserve"> </v>
      </c>
      <c r="BJ501" s="345" t="str">
        <f t="shared" si="413"/>
        <v xml:space="preserve"> </v>
      </c>
      <c r="BK501" s="345" t="str">
        <f t="shared" si="380"/>
        <v xml:space="preserve"> </v>
      </c>
      <c r="BL501" s="345" t="str">
        <f t="shared" si="414"/>
        <v xml:space="preserve"> </v>
      </c>
      <c r="BM501" s="345" t="str">
        <f t="shared" si="381"/>
        <v xml:space="preserve"> </v>
      </c>
      <c r="BN501" s="345" t="str">
        <f t="shared" si="415"/>
        <v xml:space="preserve"> </v>
      </c>
      <c r="BO501" s="467"/>
    </row>
    <row r="502" spans="1:67">
      <c r="A502" s="466">
        <v>1</v>
      </c>
      <c r="B502" s="184" t="s">
        <v>513</v>
      </c>
      <c r="C502" s="471"/>
      <c r="D502" s="379"/>
      <c r="E502" s="467"/>
      <c r="F502" s="467"/>
      <c r="G502" s="379"/>
      <c r="H502" s="379"/>
      <c r="I502" s="379"/>
      <c r="J502" s="379"/>
      <c r="K502" s="379"/>
      <c r="L502" s="379"/>
      <c r="M502" s="379"/>
      <c r="N502" s="379"/>
      <c r="O502" s="379"/>
      <c r="P502" s="379"/>
      <c r="Q502" s="341"/>
      <c r="R502" s="341"/>
      <c r="S502" s="345" t="str">
        <f t="shared" si="398"/>
        <v xml:space="preserve"> </v>
      </c>
      <c r="T502" s="341"/>
      <c r="U502" s="345" t="str">
        <f t="shared" si="399"/>
        <v xml:space="preserve"> </v>
      </c>
      <c r="V502" s="341"/>
      <c r="W502" s="345" t="str">
        <f t="shared" si="400"/>
        <v xml:space="preserve"> </v>
      </c>
      <c r="X502" s="341"/>
      <c r="Y502" s="345" t="str">
        <f t="shared" si="401"/>
        <v xml:space="preserve"> </v>
      </c>
      <c r="Z502" s="341"/>
      <c r="AA502" s="345" t="str">
        <f t="shared" si="402"/>
        <v xml:space="preserve"> </v>
      </c>
      <c r="AB502" s="341"/>
      <c r="AC502" s="345" t="str">
        <f t="shared" si="403"/>
        <v xml:space="preserve"> </v>
      </c>
      <c r="AD502" s="341"/>
      <c r="AE502" s="345" t="str">
        <f t="shared" si="404"/>
        <v xml:space="preserve"> </v>
      </c>
      <c r="AF502" s="341"/>
      <c r="AG502" s="345" t="str">
        <f t="shared" si="404"/>
        <v xml:space="preserve"> </v>
      </c>
      <c r="AH502" s="341"/>
      <c r="AI502" s="345" t="str">
        <f t="shared" si="404"/>
        <v xml:space="preserve"> </v>
      </c>
      <c r="AJ502" s="341"/>
      <c r="AK502" s="345" t="str">
        <f t="shared" si="404"/>
        <v xml:space="preserve"> </v>
      </c>
      <c r="AL502" s="341"/>
      <c r="AM502" s="345" t="str">
        <f t="shared" si="405"/>
        <v xml:space="preserve"> </v>
      </c>
      <c r="AN502" s="341"/>
      <c r="AO502" s="345" t="str">
        <f t="shared" si="406"/>
        <v xml:space="preserve"> </v>
      </c>
      <c r="AP502" s="467"/>
      <c r="AQ502" s="345" t="str">
        <f t="shared" si="370"/>
        <v xml:space="preserve"> </v>
      </c>
      <c r="AR502" s="345" t="str">
        <f t="shared" si="407"/>
        <v xml:space="preserve"> </v>
      </c>
      <c r="AS502" s="345" t="str">
        <f t="shared" si="371"/>
        <v xml:space="preserve"> </v>
      </c>
      <c r="AT502" s="345" t="str">
        <f t="shared" si="407"/>
        <v xml:space="preserve"> </v>
      </c>
      <c r="AU502" s="345" t="str">
        <f t="shared" si="372"/>
        <v xml:space="preserve"> </v>
      </c>
      <c r="AV502" s="345" t="str">
        <f t="shared" si="407"/>
        <v xml:space="preserve"> </v>
      </c>
      <c r="AW502" s="345" t="str">
        <f t="shared" si="373"/>
        <v xml:space="preserve"> </v>
      </c>
      <c r="AX502" s="345" t="str">
        <f t="shared" si="407"/>
        <v xml:space="preserve"> </v>
      </c>
      <c r="AY502" s="345" t="str">
        <f t="shared" si="374"/>
        <v xml:space="preserve"> </v>
      </c>
      <c r="AZ502" s="345" t="str">
        <f t="shared" si="408"/>
        <v xml:space="preserve"> </v>
      </c>
      <c r="BA502" s="345" t="str">
        <f t="shared" si="375"/>
        <v xml:space="preserve"> </v>
      </c>
      <c r="BB502" s="345" t="str">
        <f t="shared" si="409"/>
        <v xml:space="preserve"> </v>
      </c>
      <c r="BC502" s="345" t="str">
        <f t="shared" si="376"/>
        <v xml:space="preserve"> </v>
      </c>
      <c r="BD502" s="345" t="str">
        <f t="shared" si="410"/>
        <v xml:space="preserve"> </v>
      </c>
      <c r="BE502" s="345" t="str">
        <f t="shared" si="377"/>
        <v xml:space="preserve"> </v>
      </c>
      <c r="BF502" s="345" t="str">
        <f t="shared" si="411"/>
        <v xml:space="preserve"> </v>
      </c>
      <c r="BG502" s="345" t="str">
        <f t="shared" si="378"/>
        <v xml:space="preserve"> </v>
      </c>
      <c r="BH502" s="345" t="str">
        <f t="shared" si="412"/>
        <v xml:space="preserve"> </v>
      </c>
      <c r="BI502" s="345" t="str">
        <f t="shared" si="379"/>
        <v xml:space="preserve"> </v>
      </c>
      <c r="BJ502" s="345" t="str">
        <f t="shared" si="413"/>
        <v xml:space="preserve"> </v>
      </c>
      <c r="BK502" s="345" t="str">
        <f t="shared" si="380"/>
        <v xml:space="preserve"> </v>
      </c>
      <c r="BL502" s="345" t="str">
        <f t="shared" si="414"/>
        <v xml:space="preserve"> </v>
      </c>
      <c r="BM502" s="345" t="str">
        <f t="shared" si="381"/>
        <v xml:space="preserve"> </v>
      </c>
      <c r="BN502" s="345" t="str">
        <f t="shared" si="415"/>
        <v xml:space="preserve"> </v>
      </c>
      <c r="BO502" s="467"/>
    </row>
    <row r="503" spans="1:67">
      <c r="A503" s="471"/>
      <c r="B503" s="475" t="s">
        <v>778</v>
      </c>
      <c r="C503" s="471" t="s">
        <v>514</v>
      </c>
      <c r="D503" s="379"/>
      <c r="E503" s="468">
        <v>4</v>
      </c>
      <c r="F503" s="467"/>
      <c r="G503" s="379"/>
      <c r="H503" s="379"/>
      <c r="I503" s="379"/>
      <c r="J503" s="379"/>
      <c r="K503" s="379"/>
      <c r="L503" s="379"/>
      <c r="M503" s="379"/>
      <c r="N503" s="379"/>
      <c r="O503" s="379"/>
      <c r="P503" s="379"/>
      <c r="Q503" s="468">
        <v>65</v>
      </c>
      <c r="R503" s="341"/>
      <c r="S503" s="345">
        <f t="shared" si="398"/>
        <v>0</v>
      </c>
      <c r="T503" s="341"/>
      <c r="U503" s="345">
        <f t="shared" si="399"/>
        <v>0</v>
      </c>
      <c r="V503" s="341"/>
      <c r="W503" s="345">
        <f t="shared" si="400"/>
        <v>0</v>
      </c>
      <c r="X503" s="341">
        <f>44-W503</f>
        <v>44</v>
      </c>
      <c r="Y503" s="345">
        <f t="shared" si="401"/>
        <v>44</v>
      </c>
      <c r="Z503" s="341">
        <v>17</v>
      </c>
      <c r="AA503" s="345">
        <f t="shared" si="402"/>
        <v>61</v>
      </c>
      <c r="AB503" s="341"/>
      <c r="AC503" s="345">
        <f t="shared" si="403"/>
        <v>61</v>
      </c>
      <c r="AD503" s="341">
        <v>30</v>
      </c>
      <c r="AE503" s="345">
        <f t="shared" si="404"/>
        <v>91</v>
      </c>
      <c r="AF503" s="341"/>
      <c r="AG503" s="345">
        <f t="shared" si="404"/>
        <v>91</v>
      </c>
      <c r="AH503" s="341"/>
      <c r="AI503" s="345">
        <f t="shared" si="404"/>
        <v>91</v>
      </c>
      <c r="AJ503" s="341">
        <f>105-AI503</f>
        <v>14</v>
      </c>
      <c r="AK503" s="345">
        <f t="shared" si="404"/>
        <v>105</v>
      </c>
      <c r="AL503" s="341"/>
      <c r="AM503" s="345">
        <f t="shared" si="405"/>
        <v>105</v>
      </c>
      <c r="AN503" s="341"/>
      <c r="AO503" s="345">
        <f t="shared" si="406"/>
        <v>105</v>
      </c>
      <c r="AP503" s="473"/>
      <c r="AQ503" s="345" t="e">
        <f t="shared" si="370"/>
        <v>#DIV/0!</v>
      </c>
      <c r="AR503" s="345">
        <f t="shared" si="407"/>
        <v>0</v>
      </c>
      <c r="AS503" s="345">
        <f t="shared" si="371"/>
        <v>0</v>
      </c>
      <c r="AT503" s="345">
        <f t="shared" si="407"/>
        <v>0</v>
      </c>
      <c r="AU503" s="345" t="e">
        <f t="shared" si="372"/>
        <v>#DIV/0!</v>
      </c>
      <c r="AV503" s="345">
        <f t="shared" si="407"/>
        <v>0</v>
      </c>
      <c r="AW503" s="345" t="e">
        <f t="shared" si="373"/>
        <v>#DIV/0!</v>
      </c>
      <c r="AX503" s="345">
        <f t="shared" si="407"/>
        <v>0.67692307692307696</v>
      </c>
      <c r="AY503" s="345" t="e">
        <f t="shared" si="374"/>
        <v>#DIV/0!</v>
      </c>
      <c r="AZ503" s="345">
        <f t="shared" si="408"/>
        <v>0.26153846153846155</v>
      </c>
      <c r="BA503" s="345" t="e">
        <f t="shared" si="375"/>
        <v>#DIV/0!</v>
      </c>
      <c r="BB503" s="345">
        <f t="shared" si="409"/>
        <v>0</v>
      </c>
      <c r="BC503" s="345" t="e">
        <f t="shared" si="376"/>
        <v>#DIV/0!</v>
      </c>
      <c r="BD503" s="345">
        <f t="shared" si="410"/>
        <v>0.46153846153846156</v>
      </c>
      <c r="BE503" s="345" t="e">
        <f t="shared" si="377"/>
        <v>#DIV/0!</v>
      </c>
      <c r="BF503" s="345">
        <f t="shared" si="411"/>
        <v>0</v>
      </c>
      <c r="BG503" s="345" t="e">
        <f t="shared" si="378"/>
        <v>#DIV/0!</v>
      </c>
      <c r="BH503" s="345">
        <f t="shared" si="412"/>
        <v>0</v>
      </c>
      <c r="BI503" s="345" t="e">
        <f t="shared" si="379"/>
        <v>#DIV/0!</v>
      </c>
      <c r="BJ503" s="345">
        <f t="shared" si="413"/>
        <v>0.2153846153846154</v>
      </c>
      <c r="BK503" s="345" t="e">
        <f t="shared" si="380"/>
        <v>#DIV/0!</v>
      </c>
      <c r="BL503" s="345">
        <f t="shared" si="414"/>
        <v>0</v>
      </c>
      <c r="BM503" s="345" t="e">
        <f t="shared" si="381"/>
        <v>#DIV/0!</v>
      </c>
      <c r="BN503" s="345">
        <f t="shared" si="415"/>
        <v>0</v>
      </c>
      <c r="BO503" s="467"/>
    </row>
    <row r="504" spans="1:67">
      <c r="A504" s="353"/>
      <c r="B504" s="410" t="s">
        <v>720</v>
      </c>
      <c r="C504" s="353"/>
      <c r="D504" s="379"/>
      <c r="E504" s="468"/>
      <c r="F504" s="467"/>
      <c r="G504" s="379"/>
      <c r="H504" s="379"/>
      <c r="I504" s="379"/>
      <c r="J504" s="379"/>
      <c r="K504" s="379"/>
      <c r="L504" s="379"/>
      <c r="M504" s="379"/>
      <c r="N504" s="379"/>
      <c r="O504" s="379"/>
      <c r="P504" s="379"/>
      <c r="Q504" s="468"/>
      <c r="R504" s="341"/>
      <c r="S504" s="345" t="str">
        <f t="shared" si="398"/>
        <v xml:space="preserve"> </v>
      </c>
      <c r="T504" s="341"/>
      <c r="U504" s="345" t="str">
        <f t="shared" si="399"/>
        <v xml:space="preserve"> </v>
      </c>
      <c r="V504" s="341"/>
      <c r="W504" s="345" t="str">
        <f t="shared" si="400"/>
        <v xml:space="preserve"> </v>
      </c>
      <c r="X504" s="341"/>
      <c r="Y504" s="345" t="str">
        <f t="shared" si="401"/>
        <v xml:space="preserve"> </v>
      </c>
      <c r="Z504" s="341"/>
      <c r="AA504" s="345" t="str">
        <f t="shared" si="402"/>
        <v xml:space="preserve"> </v>
      </c>
      <c r="AB504" s="341"/>
      <c r="AC504" s="345" t="str">
        <f t="shared" si="403"/>
        <v xml:space="preserve"> </v>
      </c>
      <c r="AD504" s="341"/>
      <c r="AE504" s="345" t="str">
        <f t="shared" si="404"/>
        <v xml:space="preserve"> </v>
      </c>
      <c r="AF504" s="341"/>
      <c r="AG504" s="345" t="str">
        <f t="shared" si="404"/>
        <v xml:space="preserve"> </v>
      </c>
      <c r="AH504" s="341"/>
      <c r="AI504" s="345" t="str">
        <f t="shared" si="404"/>
        <v xml:space="preserve"> </v>
      </c>
      <c r="AJ504" s="341"/>
      <c r="AK504" s="345" t="str">
        <f t="shared" si="404"/>
        <v xml:space="preserve"> </v>
      </c>
      <c r="AL504" s="341"/>
      <c r="AM504" s="345" t="str">
        <f t="shared" si="405"/>
        <v xml:space="preserve"> </v>
      </c>
      <c r="AN504" s="341"/>
      <c r="AO504" s="345" t="str">
        <f t="shared" si="406"/>
        <v xml:space="preserve"> </v>
      </c>
      <c r="AP504" s="473"/>
      <c r="AQ504" s="345" t="str">
        <f t="shared" si="370"/>
        <v xml:space="preserve"> </v>
      </c>
      <c r="AR504" s="345" t="str">
        <f t="shared" si="407"/>
        <v xml:space="preserve"> </v>
      </c>
      <c r="AS504" s="345" t="str">
        <f t="shared" si="371"/>
        <v xml:space="preserve"> </v>
      </c>
      <c r="AT504" s="345" t="str">
        <f t="shared" si="407"/>
        <v xml:space="preserve"> </v>
      </c>
      <c r="AU504" s="345" t="str">
        <f t="shared" si="372"/>
        <v xml:space="preserve"> </v>
      </c>
      <c r="AV504" s="345" t="str">
        <f t="shared" si="407"/>
        <v xml:space="preserve"> </v>
      </c>
      <c r="AW504" s="345" t="str">
        <f t="shared" si="373"/>
        <v xml:space="preserve"> </v>
      </c>
      <c r="AX504" s="345" t="str">
        <f t="shared" si="407"/>
        <v xml:space="preserve"> </v>
      </c>
      <c r="AY504" s="345" t="str">
        <f t="shared" si="374"/>
        <v xml:space="preserve"> </v>
      </c>
      <c r="AZ504" s="345" t="str">
        <f t="shared" si="408"/>
        <v xml:space="preserve"> </v>
      </c>
      <c r="BA504" s="345" t="str">
        <f t="shared" si="375"/>
        <v xml:space="preserve"> </v>
      </c>
      <c r="BB504" s="345" t="str">
        <f t="shared" si="409"/>
        <v xml:space="preserve"> </v>
      </c>
      <c r="BC504" s="345" t="str">
        <f t="shared" si="376"/>
        <v xml:space="preserve"> </v>
      </c>
      <c r="BD504" s="345" t="str">
        <f t="shared" si="410"/>
        <v xml:space="preserve"> </v>
      </c>
      <c r="BE504" s="345" t="str">
        <f t="shared" si="377"/>
        <v xml:space="preserve"> </v>
      </c>
      <c r="BF504" s="345" t="str">
        <f t="shared" si="411"/>
        <v xml:space="preserve"> </v>
      </c>
      <c r="BG504" s="345" t="str">
        <f t="shared" si="378"/>
        <v xml:space="preserve"> </v>
      </c>
      <c r="BH504" s="345" t="str">
        <f t="shared" si="412"/>
        <v xml:space="preserve"> </v>
      </c>
      <c r="BI504" s="345" t="str">
        <f t="shared" si="379"/>
        <v xml:space="preserve"> </v>
      </c>
      <c r="BJ504" s="345" t="str">
        <f t="shared" si="413"/>
        <v xml:space="preserve"> </v>
      </c>
      <c r="BK504" s="345" t="str">
        <f t="shared" si="380"/>
        <v xml:space="preserve"> </v>
      </c>
      <c r="BL504" s="345" t="str">
        <f t="shared" si="414"/>
        <v xml:space="preserve"> </v>
      </c>
      <c r="BM504" s="345" t="str">
        <f t="shared" si="381"/>
        <v xml:space="preserve"> </v>
      </c>
      <c r="BN504" s="345" t="str">
        <f t="shared" si="415"/>
        <v xml:space="preserve"> </v>
      </c>
      <c r="BO504" s="467"/>
    </row>
    <row r="505" spans="1:67">
      <c r="A505" s="471"/>
      <c r="B505" s="475" t="s">
        <v>780</v>
      </c>
      <c r="C505" s="471" t="s">
        <v>514</v>
      </c>
      <c r="D505" s="379"/>
      <c r="E505" s="468">
        <v>4</v>
      </c>
      <c r="F505" s="467"/>
      <c r="G505" s="379"/>
      <c r="H505" s="379"/>
      <c r="I505" s="379"/>
      <c r="J505" s="379"/>
      <c r="K505" s="379"/>
      <c r="L505" s="379"/>
      <c r="M505" s="379"/>
      <c r="N505" s="379"/>
      <c r="O505" s="379"/>
      <c r="P505" s="379"/>
      <c r="Q505" s="468">
        <v>65</v>
      </c>
      <c r="R505" s="341"/>
      <c r="S505" s="345">
        <f t="shared" si="398"/>
        <v>0</v>
      </c>
      <c r="T505" s="341"/>
      <c r="U505" s="345">
        <f t="shared" si="399"/>
        <v>0</v>
      </c>
      <c r="V505" s="341"/>
      <c r="W505" s="345">
        <f t="shared" si="400"/>
        <v>0</v>
      </c>
      <c r="X505" s="341">
        <f>44-W505</f>
        <v>44</v>
      </c>
      <c r="Y505" s="345">
        <f t="shared" si="401"/>
        <v>44</v>
      </c>
      <c r="Z505" s="341">
        <v>17</v>
      </c>
      <c r="AA505" s="345">
        <f t="shared" si="402"/>
        <v>61</v>
      </c>
      <c r="AB505" s="341"/>
      <c r="AC505" s="345">
        <f t="shared" si="403"/>
        <v>61</v>
      </c>
      <c r="AD505" s="341">
        <v>30</v>
      </c>
      <c r="AE505" s="345">
        <f t="shared" si="404"/>
        <v>91</v>
      </c>
      <c r="AF505" s="341"/>
      <c r="AG505" s="345">
        <f t="shared" si="404"/>
        <v>91</v>
      </c>
      <c r="AH505" s="341"/>
      <c r="AI505" s="345">
        <f t="shared" si="404"/>
        <v>91</v>
      </c>
      <c r="AJ505" s="341">
        <f>105-AI505</f>
        <v>14</v>
      </c>
      <c r="AK505" s="345">
        <f t="shared" si="404"/>
        <v>105</v>
      </c>
      <c r="AL505" s="341"/>
      <c r="AM505" s="345">
        <f t="shared" si="405"/>
        <v>105</v>
      </c>
      <c r="AN505" s="341"/>
      <c r="AO505" s="345">
        <f t="shared" si="406"/>
        <v>105</v>
      </c>
      <c r="AP505" s="467"/>
      <c r="AQ505" s="345" t="e">
        <f t="shared" si="370"/>
        <v>#DIV/0!</v>
      </c>
      <c r="AR505" s="345">
        <f t="shared" si="407"/>
        <v>0</v>
      </c>
      <c r="AS505" s="345">
        <f t="shared" si="371"/>
        <v>0</v>
      </c>
      <c r="AT505" s="345">
        <f t="shared" si="407"/>
        <v>0</v>
      </c>
      <c r="AU505" s="345" t="e">
        <f t="shared" si="372"/>
        <v>#DIV/0!</v>
      </c>
      <c r="AV505" s="345">
        <f t="shared" si="407"/>
        <v>0</v>
      </c>
      <c r="AW505" s="345" t="e">
        <f t="shared" si="373"/>
        <v>#DIV/0!</v>
      </c>
      <c r="AX505" s="345">
        <f t="shared" si="407"/>
        <v>0.67692307692307696</v>
      </c>
      <c r="AY505" s="345" t="e">
        <f t="shared" si="374"/>
        <v>#DIV/0!</v>
      </c>
      <c r="AZ505" s="345">
        <f t="shared" si="408"/>
        <v>0.26153846153846155</v>
      </c>
      <c r="BA505" s="345" t="e">
        <f t="shared" si="375"/>
        <v>#DIV/0!</v>
      </c>
      <c r="BB505" s="345">
        <f t="shared" si="409"/>
        <v>0</v>
      </c>
      <c r="BC505" s="345" t="e">
        <f t="shared" si="376"/>
        <v>#DIV/0!</v>
      </c>
      <c r="BD505" s="345">
        <f t="shared" si="410"/>
        <v>0.46153846153846156</v>
      </c>
      <c r="BE505" s="345" t="e">
        <f t="shared" si="377"/>
        <v>#DIV/0!</v>
      </c>
      <c r="BF505" s="345">
        <f t="shared" si="411"/>
        <v>0</v>
      </c>
      <c r="BG505" s="345" t="e">
        <f t="shared" si="378"/>
        <v>#DIV/0!</v>
      </c>
      <c r="BH505" s="345">
        <f t="shared" si="412"/>
        <v>0</v>
      </c>
      <c r="BI505" s="345" t="e">
        <f t="shared" si="379"/>
        <v>#DIV/0!</v>
      </c>
      <c r="BJ505" s="345">
        <f t="shared" si="413"/>
        <v>0.2153846153846154</v>
      </c>
      <c r="BK505" s="345" t="e">
        <f t="shared" si="380"/>
        <v>#DIV/0!</v>
      </c>
      <c r="BL505" s="345">
        <f t="shared" si="414"/>
        <v>0</v>
      </c>
      <c r="BM505" s="345" t="e">
        <f t="shared" si="381"/>
        <v>#DIV/0!</v>
      </c>
      <c r="BN505" s="345">
        <f t="shared" si="415"/>
        <v>0</v>
      </c>
      <c r="BO505" s="467"/>
    </row>
    <row r="506" spans="1:67">
      <c r="A506" s="471"/>
      <c r="B506" s="475" t="s">
        <v>781</v>
      </c>
      <c r="C506" s="471" t="s">
        <v>514</v>
      </c>
      <c r="D506" s="508"/>
      <c r="E506" s="468"/>
      <c r="F506" s="468"/>
      <c r="G506" s="508"/>
      <c r="H506" s="508"/>
      <c r="I506" s="508"/>
      <c r="J506" s="508"/>
      <c r="K506" s="508"/>
      <c r="L506" s="508"/>
      <c r="M506" s="508"/>
      <c r="N506" s="508"/>
      <c r="O506" s="508"/>
      <c r="P506" s="508"/>
      <c r="Q506" s="341"/>
      <c r="R506" s="341"/>
      <c r="S506" s="345">
        <f t="shared" si="398"/>
        <v>0</v>
      </c>
      <c r="T506" s="341"/>
      <c r="U506" s="345">
        <f t="shared" si="399"/>
        <v>0</v>
      </c>
      <c r="V506" s="341"/>
      <c r="W506" s="345">
        <f t="shared" si="400"/>
        <v>0</v>
      </c>
      <c r="X506" s="341"/>
      <c r="Y506" s="345">
        <f t="shared" si="401"/>
        <v>0</v>
      </c>
      <c r="Z506" s="341"/>
      <c r="AA506" s="345">
        <f t="shared" si="402"/>
        <v>0</v>
      </c>
      <c r="AB506" s="341"/>
      <c r="AC506" s="345">
        <f t="shared" si="403"/>
        <v>0</v>
      </c>
      <c r="AD506" s="341"/>
      <c r="AE506" s="345">
        <f t="shared" si="404"/>
        <v>0</v>
      </c>
      <c r="AF506" s="341"/>
      <c r="AG506" s="345">
        <f t="shared" si="404"/>
        <v>0</v>
      </c>
      <c r="AH506" s="341"/>
      <c r="AI506" s="345">
        <f t="shared" si="404"/>
        <v>0</v>
      </c>
      <c r="AJ506" s="341"/>
      <c r="AK506" s="345">
        <f t="shared" si="404"/>
        <v>0</v>
      </c>
      <c r="AL506" s="341"/>
      <c r="AM506" s="345">
        <f t="shared" si="405"/>
        <v>0</v>
      </c>
      <c r="AN506" s="341"/>
      <c r="AO506" s="345">
        <f t="shared" si="406"/>
        <v>0</v>
      </c>
      <c r="AP506" s="473"/>
      <c r="AQ506" s="345" t="e">
        <f t="shared" si="370"/>
        <v>#DIV/0!</v>
      </c>
      <c r="AR506" s="345" t="e">
        <f t="shared" si="407"/>
        <v>#DIV/0!</v>
      </c>
      <c r="AS506" s="345" t="e">
        <f t="shared" si="371"/>
        <v>#DIV/0!</v>
      </c>
      <c r="AT506" s="345" t="e">
        <f t="shared" si="407"/>
        <v>#DIV/0!</v>
      </c>
      <c r="AU506" s="345" t="e">
        <f t="shared" si="372"/>
        <v>#DIV/0!</v>
      </c>
      <c r="AV506" s="345" t="e">
        <f t="shared" si="407"/>
        <v>#DIV/0!</v>
      </c>
      <c r="AW506" s="345" t="e">
        <f t="shared" si="373"/>
        <v>#DIV/0!</v>
      </c>
      <c r="AX506" s="345" t="e">
        <f t="shared" si="407"/>
        <v>#DIV/0!</v>
      </c>
      <c r="AY506" s="345" t="e">
        <f t="shared" si="374"/>
        <v>#DIV/0!</v>
      </c>
      <c r="AZ506" s="345" t="e">
        <f t="shared" si="408"/>
        <v>#DIV/0!</v>
      </c>
      <c r="BA506" s="345" t="e">
        <f t="shared" si="375"/>
        <v>#DIV/0!</v>
      </c>
      <c r="BB506" s="345" t="e">
        <f t="shared" si="409"/>
        <v>#DIV/0!</v>
      </c>
      <c r="BC506" s="345" t="e">
        <f t="shared" si="376"/>
        <v>#DIV/0!</v>
      </c>
      <c r="BD506" s="345" t="e">
        <f t="shared" si="410"/>
        <v>#DIV/0!</v>
      </c>
      <c r="BE506" s="345" t="e">
        <f t="shared" si="377"/>
        <v>#DIV/0!</v>
      </c>
      <c r="BF506" s="345" t="e">
        <f t="shared" si="411"/>
        <v>#DIV/0!</v>
      </c>
      <c r="BG506" s="345" t="e">
        <f t="shared" si="378"/>
        <v>#DIV/0!</v>
      </c>
      <c r="BH506" s="345" t="e">
        <f t="shared" si="412"/>
        <v>#DIV/0!</v>
      </c>
      <c r="BI506" s="345" t="e">
        <f t="shared" si="379"/>
        <v>#DIV/0!</v>
      </c>
      <c r="BJ506" s="345" t="e">
        <f t="shared" si="413"/>
        <v>#DIV/0!</v>
      </c>
      <c r="BK506" s="345" t="e">
        <f t="shared" si="380"/>
        <v>#DIV/0!</v>
      </c>
      <c r="BL506" s="345" t="e">
        <f t="shared" si="414"/>
        <v>#DIV/0!</v>
      </c>
      <c r="BM506" s="345" t="e">
        <f t="shared" si="381"/>
        <v>#DIV/0!</v>
      </c>
      <c r="BN506" s="345" t="e">
        <f t="shared" si="415"/>
        <v>#DIV/0!</v>
      </c>
      <c r="BO506" s="467"/>
    </row>
    <row r="507" spans="1:67">
      <c r="A507" s="471"/>
      <c r="B507" s="475" t="s">
        <v>779</v>
      </c>
      <c r="C507" s="471" t="s">
        <v>852</v>
      </c>
      <c r="D507" s="379"/>
      <c r="E507" s="341">
        <v>0.40300000000000002</v>
      </c>
      <c r="F507" s="467"/>
      <c r="G507" s="379"/>
      <c r="H507" s="379"/>
      <c r="I507" s="379"/>
      <c r="J507" s="379"/>
      <c r="K507" s="379"/>
      <c r="L507" s="379"/>
      <c r="M507" s="379"/>
      <c r="N507" s="379"/>
      <c r="O507" s="379"/>
      <c r="P507" s="379"/>
      <c r="Q507" s="474"/>
      <c r="R507" s="341"/>
      <c r="S507" s="345">
        <f t="shared" si="398"/>
        <v>0</v>
      </c>
      <c r="T507" s="341"/>
      <c r="U507" s="345">
        <f t="shared" si="399"/>
        <v>0</v>
      </c>
      <c r="V507" s="341">
        <f>2.86-U507</f>
        <v>2.86</v>
      </c>
      <c r="W507" s="345">
        <f t="shared" si="400"/>
        <v>2.86</v>
      </c>
      <c r="X507" s="341">
        <f>4.76-W507</f>
        <v>1.9</v>
      </c>
      <c r="Y507" s="603">
        <f t="shared" si="401"/>
        <v>4.76</v>
      </c>
      <c r="Z507" s="604">
        <f>6.998-Y507</f>
        <v>2.2380000000000004</v>
      </c>
      <c r="AA507" s="603">
        <f t="shared" si="402"/>
        <v>6.9980000000000002</v>
      </c>
      <c r="AB507" s="341"/>
      <c r="AC507" s="345">
        <f t="shared" si="403"/>
        <v>6.9980000000000002</v>
      </c>
      <c r="AD507" s="341">
        <v>3742</v>
      </c>
      <c r="AE507" s="345">
        <f t="shared" si="404"/>
        <v>3748.998</v>
      </c>
      <c r="AF507" s="341"/>
      <c r="AG507" s="345">
        <f t="shared" si="404"/>
        <v>3748.998</v>
      </c>
      <c r="AH507" s="341"/>
      <c r="AI507" s="345">
        <f t="shared" si="404"/>
        <v>3748.998</v>
      </c>
      <c r="AJ507" s="341">
        <f>12500-AI507</f>
        <v>8751.0020000000004</v>
      </c>
      <c r="AK507" s="345">
        <f t="shared" si="404"/>
        <v>12500</v>
      </c>
      <c r="AL507" s="341"/>
      <c r="AM507" s="345">
        <f t="shared" si="405"/>
        <v>12500</v>
      </c>
      <c r="AN507" s="341"/>
      <c r="AO507" s="345">
        <f t="shared" si="406"/>
        <v>12500</v>
      </c>
      <c r="AP507" s="635">
        <f>+W507</f>
        <v>2.86</v>
      </c>
      <c r="AQ507" s="345" t="e">
        <f t="shared" si="370"/>
        <v>#DIV/0!</v>
      </c>
      <c r="AR507" s="345" t="e">
        <f t="shared" si="407"/>
        <v>#DIV/0!</v>
      </c>
      <c r="AS507" s="345">
        <f t="shared" si="371"/>
        <v>0</v>
      </c>
      <c r="AT507" s="345" t="e">
        <f t="shared" si="407"/>
        <v>#DIV/0!</v>
      </c>
      <c r="AU507" s="345" t="e">
        <f t="shared" si="372"/>
        <v>#DIV/0!</v>
      </c>
      <c r="AV507" s="345" t="e">
        <f t="shared" si="407"/>
        <v>#DIV/0!</v>
      </c>
      <c r="AW507" s="345" t="e">
        <f t="shared" si="373"/>
        <v>#DIV/0!</v>
      </c>
      <c r="AX507" s="345" t="e">
        <f t="shared" si="407"/>
        <v>#DIV/0!</v>
      </c>
      <c r="AY507" s="345" t="e">
        <f t="shared" si="374"/>
        <v>#DIV/0!</v>
      </c>
      <c r="AZ507" s="345" t="e">
        <f t="shared" si="408"/>
        <v>#DIV/0!</v>
      </c>
      <c r="BA507" s="345" t="e">
        <f t="shared" si="375"/>
        <v>#DIV/0!</v>
      </c>
      <c r="BB507" s="345" t="e">
        <f t="shared" si="409"/>
        <v>#DIV/0!</v>
      </c>
      <c r="BC507" s="345" t="e">
        <f t="shared" si="376"/>
        <v>#DIV/0!</v>
      </c>
      <c r="BD507" s="345" t="e">
        <f t="shared" si="410"/>
        <v>#DIV/0!</v>
      </c>
      <c r="BE507" s="345" t="e">
        <f t="shared" si="377"/>
        <v>#DIV/0!</v>
      </c>
      <c r="BF507" s="345" t="e">
        <f t="shared" si="411"/>
        <v>#DIV/0!</v>
      </c>
      <c r="BG507" s="345" t="e">
        <f t="shared" si="378"/>
        <v>#DIV/0!</v>
      </c>
      <c r="BH507" s="345" t="e">
        <f t="shared" si="412"/>
        <v>#DIV/0!</v>
      </c>
      <c r="BI507" s="345" t="e">
        <f t="shared" si="379"/>
        <v>#DIV/0!</v>
      </c>
      <c r="BJ507" s="345" t="e">
        <f t="shared" si="413"/>
        <v>#DIV/0!</v>
      </c>
      <c r="BK507" s="345" t="e">
        <f t="shared" si="380"/>
        <v>#DIV/0!</v>
      </c>
      <c r="BL507" s="345" t="e">
        <f t="shared" si="414"/>
        <v>#DIV/0!</v>
      </c>
      <c r="BM507" s="345" t="e">
        <f t="shared" si="381"/>
        <v>#DIV/0!</v>
      </c>
      <c r="BN507" s="345" t="e">
        <f t="shared" si="415"/>
        <v>#DIV/0!</v>
      </c>
      <c r="BO507" s="467"/>
    </row>
    <row r="508" spans="1:67">
      <c r="A508" s="466">
        <v>2</v>
      </c>
      <c r="B508" s="184" t="s">
        <v>518</v>
      </c>
      <c r="C508" s="471"/>
      <c r="D508" s="379"/>
      <c r="E508" s="467"/>
      <c r="F508" s="467"/>
      <c r="G508" s="379"/>
      <c r="H508" s="379"/>
      <c r="I508" s="379"/>
      <c r="J508" s="379"/>
      <c r="K508" s="379"/>
      <c r="L508" s="379"/>
      <c r="M508" s="379"/>
      <c r="N508" s="379"/>
      <c r="O508" s="379"/>
      <c r="P508" s="379"/>
      <c r="Q508" s="341"/>
      <c r="R508" s="341"/>
      <c r="S508" s="345" t="str">
        <f t="shared" si="398"/>
        <v xml:space="preserve"> </v>
      </c>
      <c r="T508" s="341"/>
      <c r="U508" s="345" t="str">
        <f t="shared" si="399"/>
        <v xml:space="preserve"> </v>
      </c>
      <c r="V508" s="341"/>
      <c r="W508" s="345" t="str">
        <f t="shared" si="400"/>
        <v xml:space="preserve"> </v>
      </c>
      <c r="X508" s="341"/>
      <c r="Y508" s="345" t="str">
        <f t="shared" si="401"/>
        <v xml:space="preserve"> </v>
      </c>
      <c r="Z508" s="341"/>
      <c r="AA508" s="345" t="str">
        <f t="shared" si="402"/>
        <v xml:space="preserve"> </v>
      </c>
      <c r="AB508" s="341"/>
      <c r="AC508" s="345" t="str">
        <f t="shared" si="403"/>
        <v xml:space="preserve"> </v>
      </c>
      <c r="AD508" s="341"/>
      <c r="AE508" s="345" t="str">
        <f t="shared" si="404"/>
        <v xml:space="preserve"> </v>
      </c>
      <c r="AF508" s="341"/>
      <c r="AG508" s="345" t="str">
        <f t="shared" si="404"/>
        <v xml:space="preserve"> </v>
      </c>
      <c r="AH508" s="341"/>
      <c r="AI508" s="345" t="str">
        <f t="shared" si="404"/>
        <v xml:space="preserve"> </v>
      </c>
      <c r="AJ508" s="341"/>
      <c r="AK508" s="345" t="str">
        <f t="shared" si="404"/>
        <v xml:space="preserve"> </v>
      </c>
      <c r="AL508" s="341"/>
      <c r="AM508" s="345" t="str">
        <f t="shared" si="405"/>
        <v xml:space="preserve"> </v>
      </c>
      <c r="AN508" s="341"/>
      <c r="AO508" s="345" t="str">
        <f t="shared" si="406"/>
        <v xml:space="preserve"> </v>
      </c>
      <c r="AP508" s="467"/>
      <c r="AQ508" s="345" t="str">
        <f t="shared" si="370"/>
        <v xml:space="preserve"> </v>
      </c>
      <c r="AR508" s="345" t="str">
        <f t="shared" si="407"/>
        <v xml:space="preserve"> </v>
      </c>
      <c r="AS508" s="345" t="str">
        <f t="shared" si="371"/>
        <v xml:space="preserve"> </v>
      </c>
      <c r="AT508" s="345" t="str">
        <f t="shared" si="407"/>
        <v xml:space="preserve"> </v>
      </c>
      <c r="AU508" s="345" t="str">
        <f t="shared" si="372"/>
        <v xml:space="preserve"> </v>
      </c>
      <c r="AV508" s="345" t="str">
        <f t="shared" si="407"/>
        <v xml:space="preserve"> </v>
      </c>
      <c r="AW508" s="345" t="str">
        <f t="shared" si="373"/>
        <v xml:space="preserve"> </v>
      </c>
      <c r="AX508" s="345" t="str">
        <f t="shared" si="407"/>
        <v xml:space="preserve"> </v>
      </c>
      <c r="AY508" s="345" t="str">
        <f t="shared" si="374"/>
        <v xml:space="preserve"> </v>
      </c>
      <c r="AZ508" s="345" t="str">
        <f t="shared" si="408"/>
        <v xml:space="preserve"> </v>
      </c>
      <c r="BA508" s="345" t="str">
        <f t="shared" si="375"/>
        <v xml:space="preserve"> </v>
      </c>
      <c r="BB508" s="345" t="str">
        <f t="shared" si="409"/>
        <v xml:space="preserve"> </v>
      </c>
      <c r="BC508" s="345" t="str">
        <f t="shared" si="376"/>
        <v xml:space="preserve"> </v>
      </c>
      <c r="BD508" s="345" t="str">
        <f t="shared" si="410"/>
        <v xml:space="preserve"> </v>
      </c>
      <c r="BE508" s="345" t="str">
        <f t="shared" si="377"/>
        <v xml:space="preserve"> </v>
      </c>
      <c r="BF508" s="345" t="str">
        <f t="shared" si="411"/>
        <v xml:space="preserve"> </v>
      </c>
      <c r="BG508" s="345" t="str">
        <f t="shared" si="378"/>
        <v xml:space="preserve"> </v>
      </c>
      <c r="BH508" s="345" t="str">
        <f t="shared" si="412"/>
        <v xml:space="preserve"> </v>
      </c>
      <c r="BI508" s="345" t="str">
        <f t="shared" si="379"/>
        <v xml:space="preserve"> </v>
      </c>
      <c r="BJ508" s="345" t="str">
        <f t="shared" si="413"/>
        <v xml:space="preserve"> </v>
      </c>
      <c r="BK508" s="345" t="str">
        <f t="shared" si="380"/>
        <v xml:space="preserve"> </v>
      </c>
      <c r="BL508" s="345" t="str">
        <f t="shared" si="414"/>
        <v xml:space="preserve"> </v>
      </c>
      <c r="BM508" s="345" t="str">
        <f t="shared" si="381"/>
        <v xml:space="preserve"> </v>
      </c>
      <c r="BN508" s="345" t="str">
        <f t="shared" si="415"/>
        <v xml:space="preserve"> </v>
      </c>
      <c r="BO508" s="467"/>
    </row>
    <row r="509" spans="1:67" ht="19.5">
      <c r="A509" s="465"/>
      <c r="B509" s="181" t="s">
        <v>519</v>
      </c>
      <c r="C509" s="180" t="s">
        <v>520</v>
      </c>
      <c r="D509" s="379"/>
      <c r="E509" s="467"/>
      <c r="F509" s="467"/>
      <c r="G509" s="379"/>
      <c r="H509" s="379"/>
      <c r="I509" s="379"/>
      <c r="J509" s="379"/>
      <c r="K509" s="379"/>
      <c r="L509" s="379"/>
      <c r="M509" s="379"/>
      <c r="N509" s="379"/>
      <c r="O509" s="379"/>
      <c r="P509" s="379"/>
      <c r="Q509" s="341"/>
      <c r="R509" s="341"/>
      <c r="S509" s="345">
        <f t="shared" si="398"/>
        <v>0</v>
      </c>
      <c r="T509" s="341"/>
      <c r="U509" s="345">
        <f t="shared" si="399"/>
        <v>0</v>
      </c>
      <c r="V509" s="341"/>
      <c r="W509" s="345">
        <f t="shared" si="400"/>
        <v>0</v>
      </c>
      <c r="X509" s="341"/>
      <c r="Y509" s="345">
        <f t="shared" si="401"/>
        <v>0</v>
      </c>
      <c r="Z509" s="341"/>
      <c r="AA509" s="345">
        <f t="shared" si="402"/>
        <v>0</v>
      </c>
      <c r="AB509" s="341"/>
      <c r="AC509" s="345">
        <f t="shared" si="403"/>
        <v>0</v>
      </c>
      <c r="AD509" s="341"/>
      <c r="AE509" s="345">
        <f t="shared" si="404"/>
        <v>0</v>
      </c>
      <c r="AF509" s="341"/>
      <c r="AG509" s="345">
        <f t="shared" si="404"/>
        <v>0</v>
      </c>
      <c r="AH509" s="341"/>
      <c r="AI509" s="345">
        <f t="shared" si="404"/>
        <v>0</v>
      </c>
      <c r="AJ509" s="341"/>
      <c r="AK509" s="345">
        <f t="shared" si="404"/>
        <v>0</v>
      </c>
      <c r="AL509" s="341"/>
      <c r="AM509" s="345">
        <f t="shared" si="405"/>
        <v>0</v>
      </c>
      <c r="AN509" s="341"/>
      <c r="AO509" s="345">
        <f t="shared" si="406"/>
        <v>0</v>
      </c>
      <c r="AP509" s="467"/>
      <c r="AQ509" s="345" t="e">
        <f t="shared" si="370"/>
        <v>#DIV/0!</v>
      </c>
      <c r="AR509" s="345" t="e">
        <f t="shared" si="407"/>
        <v>#DIV/0!</v>
      </c>
      <c r="AS509" s="345" t="e">
        <f t="shared" si="371"/>
        <v>#DIV/0!</v>
      </c>
      <c r="AT509" s="345" t="e">
        <f t="shared" si="407"/>
        <v>#DIV/0!</v>
      </c>
      <c r="AU509" s="345" t="e">
        <f t="shared" si="372"/>
        <v>#DIV/0!</v>
      </c>
      <c r="AV509" s="345" t="e">
        <f t="shared" si="407"/>
        <v>#DIV/0!</v>
      </c>
      <c r="AW509" s="345" t="e">
        <f t="shared" si="373"/>
        <v>#DIV/0!</v>
      </c>
      <c r="AX509" s="345" t="e">
        <f t="shared" si="407"/>
        <v>#DIV/0!</v>
      </c>
      <c r="AY509" s="345" t="e">
        <f t="shared" si="374"/>
        <v>#DIV/0!</v>
      </c>
      <c r="AZ509" s="345" t="e">
        <f t="shared" si="408"/>
        <v>#DIV/0!</v>
      </c>
      <c r="BA509" s="345" t="e">
        <f t="shared" si="375"/>
        <v>#DIV/0!</v>
      </c>
      <c r="BB509" s="345" t="e">
        <f t="shared" si="409"/>
        <v>#DIV/0!</v>
      </c>
      <c r="BC509" s="345" t="e">
        <f t="shared" si="376"/>
        <v>#DIV/0!</v>
      </c>
      <c r="BD509" s="345" t="e">
        <f t="shared" si="410"/>
        <v>#DIV/0!</v>
      </c>
      <c r="BE509" s="345" t="e">
        <f t="shared" si="377"/>
        <v>#DIV/0!</v>
      </c>
      <c r="BF509" s="345" t="e">
        <f t="shared" si="411"/>
        <v>#DIV/0!</v>
      </c>
      <c r="BG509" s="345" t="e">
        <f t="shared" si="378"/>
        <v>#DIV/0!</v>
      </c>
      <c r="BH509" s="345" t="e">
        <f t="shared" si="412"/>
        <v>#DIV/0!</v>
      </c>
      <c r="BI509" s="345" t="e">
        <f t="shared" si="379"/>
        <v>#DIV/0!</v>
      </c>
      <c r="BJ509" s="345" t="e">
        <f t="shared" si="413"/>
        <v>#DIV/0!</v>
      </c>
      <c r="BK509" s="345" t="e">
        <f t="shared" si="380"/>
        <v>#DIV/0!</v>
      </c>
      <c r="BL509" s="345" t="e">
        <f t="shared" si="414"/>
        <v>#DIV/0!</v>
      </c>
      <c r="BM509" s="345" t="e">
        <f t="shared" si="381"/>
        <v>#DIV/0!</v>
      </c>
      <c r="BN509" s="345" t="e">
        <f t="shared" si="415"/>
        <v>#DIV/0!</v>
      </c>
      <c r="BO509" s="467"/>
    </row>
    <row r="510" spans="1:67">
      <c r="A510" s="471"/>
      <c r="B510" s="181" t="s">
        <v>521</v>
      </c>
      <c r="C510" s="471" t="s">
        <v>522</v>
      </c>
      <c r="D510" s="379"/>
      <c r="E510" s="467"/>
      <c r="F510" s="467"/>
      <c r="G510" s="379"/>
      <c r="H510" s="379"/>
      <c r="I510" s="379"/>
      <c r="J510" s="379"/>
      <c r="K510" s="379"/>
      <c r="L510" s="379"/>
      <c r="M510" s="379"/>
      <c r="N510" s="379"/>
      <c r="O510" s="379"/>
      <c r="P510" s="379"/>
      <c r="Q510" s="341"/>
      <c r="R510" s="341"/>
      <c r="S510" s="345">
        <f t="shared" si="398"/>
        <v>0</v>
      </c>
      <c r="T510" s="341"/>
      <c r="U510" s="345">
        <f t="shared" si="399"/>
        <v>0</v>
      </c>
      <c r="V510" s="341"/>
      <c r="W510" s="345">
        <f t="shared" si="400"/>
        <v>0</v>
      </c>
      <c r="X510" s="341"/>
      <c r="Y510" s="345">
        <f t="shared" si="401"/>
        <v>0</v>
      </c>
      <c r="Z510" s="341"/>
      <c r="AA510" s="345">
        <f t="shared" si="402"/>
        <v>0</v>
      </c>
      <c r="AB510" s="341"/>
      <c r="AC510" s="345">
        <f t="shared" si="403"/>
        <v>0</v>
      </c>
      <c r="AD510" s="341"/>
      <c r="AE510" s="345">
        <f t="shared" si="404"/>
        <v>0</v>
      </c>
      <c r="AF510" s="341"/>
      <c r="AG510" s="345">
        <f t="shared" si="404"/>
        <v>0</v>
      </c>
      <c r="AH510" s="341"/>
      <c r="AI510" s="345">
        <f t="shared" si="404"/>
        <v>0</v>
      </c>
      <c r="AJ510" s="341"/>
      <c r="AK510" s="345">
        <f t="shared" si="404"/>
        <v>0</v>
      </c>
      <c r="AL510" s="341"/>
      <c r="AM510" s="345">
        <f t="shared" si="405"/>
        <v>0</v>
      </c>
      <c r="AN510" s="341"/>
      <c r="AO510" s="345">
        <f t="shared" si="406"/>
        <v>0</v>
      </c>
      <c r="AP510" s="467"/>
      <c r="AQ510" s="345" t="e">
        <f t="shared" si="370"/>
        <v>#DIV/0!</v>
      </c>
      <c r="AR510" s="345" t="e">
        <f t="shared" si="407"/>
        <v>#DIV/0!</v>
      </c>
      <c r="AS510" s="345" t="e">
        <f t="shared" si="371"/>
        <v>#DIV/0!</v>
      </c>
      <c r="AT510" s="345" t="e">
        <f t="shared" si="407"/>
        <v>#DIV/0!</v>
      </c>
      <c r="AU510" s="345" t="e">
        <f t="shared" si="372"/>
        <v>#DIV/0!</v>
      </c>
      <c r="AV510" s="345" t="e">
        <f t="shared" si="407"/>
        <v>#DIV/0!</v>
      </c>
      <c r="AW510" s="345" t="e">
        <f t="shared" si="373"/>
        <v>#DIV/0!</v>
      </c>
      <c r="AX510" s="345" t="e">
        <f t="shared" si="407"/>
        <v>#DIV/0!</v>
      </c>
      <c r="AY510" s="345" t="e">
        <f t="shared" si="374"/>
        <v>#DIV/0!</v>
      </c>
      <c r="AZ510" s="345" t="e">
        <f t="shared" si="408"/>
        <v>#DIV/0!</v>
      </c>
      <c r="BA510" s="345" t="e">
        <f t="shared" si="375"/>
        <v>#DIV/0!</v>
      </c>
      <c r="BB510" s="345" t="e">
        <f t="shared" si="409"/>
        <v>#DIV/0!</v>
      </c>
      <c r="BC510" s="345" t="e">
        <f t="shared" si="376"/>
        <v>#DIV/0!</v>
      </c>
      <c r="BD510" s="345" t="e">
        <f t="shared" si="410"/>
        <v>#DIV/0!</v>
      </c>
      <c r="BE510" s="345" t="e">
        <f t="shared" si="377"/>
        <v>#DIV/0!</v>
      </c>
      <c r="BF510" s="345" t="e">
        <f t="shared" si="411"/>
        <v>#DIV/0!</v>
      </c>
      <c r="BG510" s="345" t="e">
        <f t="shared" si="378"/>
        <v>#DIV/0!</v>
      </c>
      <c r="BH510" s="345" t="e">
        <f t="shared" si="412"/>
        <v>#DIV/0!</v>
      </c>
      <c r="BI510" s="345" t="e">
        <f t="shared" si="379"/>
        <v>#DIV/0!</v>
      </c>
      <c r="BJ510" s="345" t="e">
        <f t="shared" si="413"/>
        <v>#DIV/0!</v>
      </c>
      <c r="BK510" s="345" t="e">
        <f t="shared" si="380"/>
        <v>#DIV/0!</v>
      </c>
      <c r="BL510" s="345" t="e">
        <f t="shared" si="414"/>
        <v>#DIV/0!</v>
      </c>
      <c r="BM510" s="345" t="e">
        <f t="shared" si="381"/>
        <v>#DIV/0!</v>
      </c>
      <c r="BN510" s="345" t="e">
        <f t="shared" si="415"/>
        <v>#DIV/0!</v>
      </c>
      <c r="BO510" s="467"/>
    </row>
    <row r="511" spans="1:67">
      <c r="A511" s="471"/>
      <c r="B511" s="181" t="s">
        <v>523</v>
      </c>
      <c r="C511" s="471" t="s">
        <v>514</v>
      </c>
      <c r="D511" s="379"/>
      <c r="E511" s="467"/>
      <c r="F511" s="467"/>
      <c r="G511" s="379"/>
      <c r="H511" s="379"/>
      <c r="I511" s="379"/>
      <c r="J511" s="379"/>
      <c r="K511" s="379"/>
      <c r="L511" s="379"/>
      <c r="M511" s="379"/>
      <c r="N511" s="379"/>
      <c r="O511" s="379"/>
      <c r="P511" s="379"/>
      <c r="Q511" s="468">
        <v>8</v>
      </c>
      <c r="R511" s="341"/>
      <c r="S511" s="345">
        <f t="shared" si="398"/>
        <v>0</v>
      </c>
      <c r="T511" s="341"/>
      <c r="U511" s="345">
        <f t="shared" si="399"/>
        <v>0</v>
      </c>
      <c r="V511" s="341"/>
      <c r="W511" s="345">
        <f t="shared" si="400"/>
        <v>0</v>
      </c>
      <c r="X511" s="341"/>
      <c r="Y511" s="345">
        <f t="shared" si="401"/>
        <v>0</v>
      </c>
      <c r="Z511" s="341"/>
      <c r="AA511" s="345">
        <f t="shared" si="402"/>
        <v>0</v>
      </c>
      <c r="AB511" s="341"/>
      <c r="AC511" s="345">
        <f t="shared" si="403"/>
        <v>0</v>
      </c>
      <c r="AD511" s="341"/>
      <c r="AE511" s="345">
        <f t="shared" si="404"/>
        <v>0</v>
      </c>
      <c r="AF511" s="341"/>
      <c r="AG511" s="345">
        <f t="shared" si="404"/>
        <v>0</v>
      </c>
      <c r="AH511" s="341"/>
      <c r="AI511" s="345">
        <f t="shared" si="404"/>
        <v>0</v>
      </c>
      <c r="AJ511" s="341"/>
      <c r="AK511" s="345">
        <f t="shared" si="404"/>
        <v>0</v>
      </c>
      <c r="AL511" s="341"/>
      <c r="AM511" s="345">
        <f t="shared" si="405"/>
        <v>0</v>
      </c>
      <c r="AN511" s="341"/>
      <c r="AO511" s="345">
        <f t="shared" si="406"/>
        <v>0</v>
      </c>
      <c r="AP511" s="467"/>
      <c r="AQ511" s="345" t="e">
        <f t="shared" si="370"/>
        <v>#DIV/0!</v>
      </c>
      <c r="AR511" s="345">
        <f t="shared" si="407"/>
        <v>0</v>
      </c>
      <c r="AS511" s="345" t="e">
        <f t="shared" si="371"/>
        <v>#DIV/0!</v>
      </c>
      <c r="AT511" s="345">
        <f t="shared" si="407"/>
        <v>0</v>
      </c>
      <c r="AU511" s="345" t="e">
        <f t="shared" si="372"/>
        <v>#DIV/0!</v>
      </c>
      <c r="AV511" s="345">
        <f t="shared" si="407"/>
        <v>0</v>
      </c>
      <c r="AW511" s="345" t="e">
        <f t="shared" si="373"/>
        <v>#DIV/0!</v>
      </c>
      <c r="AX511" s="345">
        <f t="shared" si="407"/>
        <v>0</v>
      </c>
      <c r="AY511" s="345" t="e">
        <f t="shared" si="374"/>
        <v>#DIV/0!</v>
      </c>
      <c r="AZ511" s="345">
        <f t="shared" si="408"/>
        <v>0</v>
      </c>
      <c r="BA511" s="345" t="e">
        <f t="shared" si="375"/>
        <v>#DIV/0!</v>
      </c>
      <c r="BB511" s="345">
        <f t="shared" si="409"/>
        <v>0</v>
      </c>
      <c r="BC511" s="345" t="e">
        <f t="shared" si="376"/>
        <v>#DIV/0!</v>
      </c>
      <c r="BD511" s="345">
        <f t="shared" si="410"/>
        <v>0</v>
      </c>
      <c r="BE511" s="345" t="e">
        <f t="shared" si="377"/>
        <v>#DIV/0!</v>
      </c>
      <c r="BF511" s="345">
        <f t="shared" si="411"/>
        <v>0</v>
      </c>
      <c r="BG511" s="345" t="e">
        <f t="shared" si="378"/>
        <v>#DIV/0!</v>
      </c>
      <c r="BH511" s="345">
        <f t="shared" si="412"/>
        <v>0</v>
      </c>
      <c r="BI511" s="345" t="e">
        <f t="shared" si="379"/>
        <v>#DIV/0!</v>
      </c>
      <c r="BJ511" s="345">
        <f t="shared" si="413"/>
        <v>0</v>
      </c>
      <c r="BK511" s="345" t="e">
        <f t="shared" si="380"/>
        <v>#DIV/0!</v>
      </c>
      <c r="BL511" s="345">
        <f t="shared" si="414"/>
        <v>0</v>
      </c>
      <c r="BM511" s="345" t="e">
        <f t="shared" si="381"/>
        <v>#DIV/0!</v>
      </c>
      <c r="BN511" s="345">
        <f t="shared" si="415"/>
        <v>0</v>
      </c>
      <c r="BO511" s="467"/>
    </row>
    <row r="512" spans="1:67">
      <c r="A512" s="471"/>
      <c r="B512" s="186" t="s">
        <v>524</v>
      </c>
      <c r="C512" s="471" t="s">
        <v>514</v>
      </c>
      <c r="D512" s="379"/>
      <c r="E512" s="467"/>
      <c r="F512" s="467"/>
      <c r="G512" s="379"/>
      <c r="H512" s="379"/>
      <c r="I512" s="379"/>
      <c r="J512" s="379"/>
      <c r="K512" s="379"/>
      <c r="L512" s="379"/>
      <c r="M512" s="379"/>
      <c r="N512" s="379"/>
      <c r="O512" s="379"/>
      <c r="P512" s="379"/>
      <c r="Q512" s="468">
        <v>8</v>
      </c>
      <c r="R512" s="341"/>
      <c r="S512" s="345">
        <f t="shared" si="398"/>
        <v>0</v>
      </c>
      <c r="T512" s="341"/>
      <c r="U512" s="345">
        <f t="shared" si="399"/>
        <v>0</v>
      </c>
      <c r="V512" s="341"/>
      <c r="W512" s="345">
        <f t="shared" si="400"/>
        <v>0</v>
      </c>
      <c r="X512" s="341"/>
      <c r="Y512" s="345">
        <f t="shared" si="401"/>
        <v>0</v>
      </c>
      <c r="Z512" s="341"/>
      <c r="AA512" s="345">
        <f t="shared" si="402"/>
        <v>0</v>
      </c>
      <c r="AB512" s="341"/>
      <c r="AC512" s="345">
        <f t="shared" si="403"/>
        <v>0</v>
      </c>
      <c r="AD512" s="341"/>
      <c r="AE512" s="345">
        <f t="shared" si="404"/>
        <v>0</v>
      </c>
      <c r="AF512" s="341"/>
      <c r="AG512" s="345">
        <f t="shared" si="404"/>
        <v>0</v>
      </c>
      <c r="AH512" s="341"/>
      <c r="AI512" s="345">
        <f t="shared" si="404"/>
        <v>0</v>
      </c>
      <c r="AJ512" s="341"/>
      <c r="AK512" s="345">
        <f t="shared" si="404"/>
        <v>0</v>
      </c>
      <c r="AL512" s="341"/>
      <c r="AM512" s="345">
        <f t="shared" si="405"/>
        <v>0</v>
      </c>
      <c r="AN512" s="341"/>
      <c r="AO512" s="345">
        <f t="shared" si="406"/>
        <v>0</v>
      </c>
      <c r="AP512" s="467"/>
      <c r="AQ512" s="345" t="e">
        <f t="shared" si="370"/>
        <v>#DIV/0!</v>
      </c>
      <c r="AR512" s="345">
        <f t="shared" si="407"/>
        <v>0</v>
      </c>
      <c r="AS512" s="345" t="e">
        <f t="shared" si="371"/>
        <v>#DIV/0!</v>
      </c>
      <c r="AT512" s="345">
        <f t="shared" si="407"/>
        <v>0</v>
      </c>
      <c r="AU512" s="345" t="e">
        <f t="shared" si="372"/>
        <v>#DIV/0!</v>
      </c>
      <c r="AV512" s="345">
        <f t="shared" si="407"/>
        <v>0</v>
      </c>
      <c r="AW512" s="345" t="e">
        <f t="shared" si="373"/>
        <v>#DIV/0!</v>
      </c>
      <c r="AX512" s="345">
        <f t="shared" si="407"/>
        <v>0</v>
      </c>
      <c r="AY512" s="345" t="e">
        <f t="shared" si="374"/>
        <v>#DIV/0!</v>
      </c>
      <c r="AZ512" s="345">
        <f t="shared" si="408"/>
        <v>0</v>
      </c>
      <c r="BA512" s="345" t="e">
        <f t="shared" si="375"/>
        <v>#DIV/0!</v>
      </c>
      <c r="BB512" s="345">
        <f t="shared" si="409"/>
        <v>0</v>
      </c>
      <c r="BC512" s="345" t="e">
        <f t="shared" si="376"/>
        <v>#DIV/0!</v>
      </c>
      <c r="BD512" s="345">
        <f t="shared" si="410"/>
        <v>0</v>
      </c>
      <c r="BE512" s="345" t="e">
        <f t="shared" si="377"/>
        <v>#DIV/0!</v>
      </c>
      <c r="BF512" s="345">
        <f t="shared" si="411"/>
        <v>0</v>
      </c>
      <c r="BG512" s="345" t="e">
        <f t="shared" si="378"/>
        <v>#DIV/0!</v>
      </c>
      <c r="BH512" s="345">
        <f t="shared" si="412"/>
        <v>0</v>
      </c>
      <c r="BI512" s="345" t="e">
        <f t="shared" si="379"/>
        <v>#DIV/0!</v>
      </c>
      <c r="BJ512" s="345">
        <f t="shared" si="413"/>
        <v>0</v>
      </c>
      <c r="BK512" s="345" t="e">
        <f t="shared" si="380"/>
        <v>#DIV/0!</v>
      </c>
      <c r="BL512" s="345">
        <f t="shared" si="414"/>
        <v>0</v>
      </c>
      <c r="BM512" s="345" t="e">
        <f t="shared" si="381"/>
        <v>#DIV/0!</v>
      </c>
      <c r="BN512" s="345">
        <f t="shared" si="415"/>
        <v>0</v>
      </c>
      <c r="BO512" s="467"/>
    </row>
    <row r="513" spans="1:67" s="616" customFormat="1">
      <c r="A513" s="611">
        <v>3</v>
      </c>
      <c r="B513" s="612" t="s">
        <v>525</v>
      </c>
      <c r="C513" s="613"/>
      <c r="D513" s="613"/>
      <c r="E513" s="614"/>
      <c r="F513" s="614"/>
      <c r="G513" s="613"/>
      <c r="H513" s="613"/>
      <c r="I513" s="613"/>
      <c r="J513" s="613"/>
      <c r="K513" s="613"/>
      <c r="L513" s="613"/>
      <c r="M513" s="613"/>
      <c r="N513" s="613"/>
      <c r="O513" s="613"/>
      <c r="P513" s="613"/>
      <c r="Q513" s="523"/>
      <c r="R513" s="523"/>
      <c r="S513" s="615" t="str">
        <f t="shared" si="398"/>
        <v xml:space="preserve"> </v>
      </c>
      <c r="T513" s="523"/>
      <c r="U513" s="615" t="str">
        <f t="shared" si="399"/>
        <v xml:space="preserve"> </v>
      </c>
      <c r="V513" s="523"/>
      <c r="W513" s="615" t="str">
        <f t="shared" si="400"/>
        <v xml:space="preserve"> </v>
      </c>
      <c r="X513" s="523"/>
      <c r="Y513" s="615" t="str">
        <f t="shared" si="401"/>
        <v xml:space="preserve"> </v>
      </c>
      <c r="Z513" s="523"/>
      <c r="AA513" s="615" t="str">
        <f t="shared" si="402"/>
        <v xml:space="preserve"> </v>
      </c>
      <c r="AB513" s="523"/>
      <c r="AC513" s="615" t="str">
        <f t="shared" si="403"/>
        <v xml:space="preserve"> </v>
      </c>
      <c r="AD513" s="523"/>
      <c r="AE513" s="615" t="str">
        <f t="shared" si="404"/>
        <v xml:space="preserve"> </v>
      </c>
      <c r="AF513" s="523"/>
      <c r="AG513" s="615" t="str">
        <f t="shared" si="404"/>
        <v xml:space="preserve"> </v>
      </c>
      <c r="AH513" s="523"/>
      <c r="AI513" s="615" t="str">
        <f t="shared" si="404"/>
        <v xml:space="preserve"> </v>
      </c>
      <c r="AJ513" s="523"/>
      <c r="AK513" s="615" t="str">
        <f t="shared" si="404"/>
        <v xml:space="preserve"> </v>
      </c>
      <c r="AL513" s="523"/>
      <c r="AM513" s="615" t="str">
        <f t="shared" si="405"/>
        <v xml:space="preserve"> </v>
      </c>
      <c r="AN513" s="523"/>
      <c r="AO513" s="615" t="str">
        <f t="shared" si="406"/>
        <v xml:space="preserve"> </v>
      </c>
      <c r="AP513" s="614"/>
      <c r="AQ513" s="615" t="str">
        <f t="shared" si="370"/>
        <v xml:space="preserve"> </v>
      </c>
      <c r="AR513" s="615" t="str">
        <f t="shared" si="407"/>
        <v xml:space="preserve"> </v>
      </c>
      <c r="AS513" s="615" t="str">
        <f t="shared" si="371"/>
        <v xml:space="preserve"> </v>
      </c>
      <c r="AT513" s="615" t="str">
        <f t="shared" si="407"/>
        <v xml:space="preserve"> </v>
      </c>
      <c r="AU513" s="615" t="str">
        <f t="shared" si="372"/>
        <v xml:space="preserve"> </v>
      </c>
      <c r="AV513" s="615" t="str">
        <f t="shared" si="407"/>
        <v xml:space="preserve"> </v>
      </c>
      <c r="AW513" s="615" t="str">
        <f t="shared" si="373"/>
        <v xml:space="preserve"> </v>
      </c>
      <c r="AX513" s="615" t="str">
        <f t="shared" si="407"/>
        <v xml:space="preserve"> </v>
      </c>
      <c r="AY513" s="615" t="str">
        <f t="shared" si="374"/>
        <v xml:space="preserve"> </v>
      </c>
      <c r="AZ513" s="615" t="str">
        <f t="shared" si="408"/>
        <v xml:space="preserve"> </v>
      </c>
      <c r="BA513" s="615" t="str">
        <f t="shared" si="375"/>
        <v xml:space="preserve"> </v>
      </c>
      <c r="BB513" s="615" t="str">
        <f t="shared" si="409"/>
        <v xml:space="preserve"> </v>
      </c>
      <c r="BC513" s="615" t="str">
        <f t="shared" si="376"/>
        <v xml:space="preserve"> </v>
      </c>
      <c r="BD513" s="615" t="str">
        <f t="shared" si="410"/>
        <v xml:space="preserve"> </v>
      </c>
      <c r="BE513" s="615" t="str">
        <f t="shared" si="377"/>
        <v xml:space="preserve"> </v>
      </c>
      <c r="BF513" s="615" t="str">
        <f t="shared" si="411"/>
        <v xml:space="preserve"> </v>
      </c>
      <c r="BG513" s="615" t="str">
        <f t="shared" si="378"/>
        <v xml:space="preserve"> </v>
      </c>
      <c r="BH513" s="615" t="str">
        <f t="shared" si="412"/>
        <v xml:space="preserve"> </v>
      </c>
      <c r="BI513" s="615" t="str">
        <f t="shared" si="379"/>
        <v xml:space="preserve"> </v>
      </c>
      <c r="BJ513" s="615" t="str">
        <f t="shared" si="413"/>
        <v xml:space="preserve"> </v>
      </c>
      <c r="BK513" s="615" t="str">
        <f t="shared" si="380"/>
        <v xml:space="preserve"> </v>
      </c>
      <c r="BL513" s="615" t="str">
        <f t="shared" si="414"/>
        <v xml:space="preserve"> </v>
      </c>
      <c r="BM513" s="615" t="str">
        <f t="shared" si="381"/>
        <v xml:space="preserve"> </v>
      </c>
      <c r="BN513" s="615" t="str">
        <f t="shared" si="415"/>
        <v xml:space="preserve"> </v>
      </c>
      <c r="BO513" s="614"/>
    </row>
    <row r="514" spans="1:67" s="616" customFormat="1">
      <c r="A514" s="613"/>
      <c r="B514" s="617" t="s">
        <v>782</v>
      </c>
      <c r="C514" s="618" t="s">
        <v>527</v>
      </c>
      <c r="D514" s="619"/>
      <c r="E514" s="486"/>
      <c r="F514" s="486"/>
      <c r="G514" s="619"/>
      <c r="H514" s="619"/>
      <c r="I514" s="619"/>
      <c r="J514" s="619"/>
      <c r="K514" s="619"/>
      <c r="L514" s="619"/>
      <c r="M514" s="619"/>
      <c r="N514" s="619"/>
      <c r="O514" s="619"/>
      <c r="P514" s="619"/>
      <c r="Q514" s="523"/>
      <c r="R514" s="523"/>
      <c r="S514" s="615">
        <f t="shared" si="398"/>
        <v>0</v>
      </c>
      <c r="T514" s="523"/>
      <c r="U514" s="615">
        <f t="shared" si="399"/>
        <v>0</v>
      </c>
      <c r="V514" s="523"/>
      <c r="W514" s="615">
        <f t="shared" si="400"/>
        <v>0</v>
      </c>
      <c r="X514" s="523"/>
      <c r="Y514" s="615">
        <f t="shared" si="401"/>
        <v>0</v>
      </c>
      <c r="Z514" s="523"/>
      <c r="AA514" s="615">
        <f t="shared" si="402"/>
        <v>0</v>
      </c>
      <c r="AB514" s="523"/>
      <c r="AC514" s="615">
        <f t="shared" si="403"/>
        <v>0</v>
      </c>
      <c r="AD514" s="523"/>
      <c r="AE514" s="615">
        <f t="shared" si="404"/>
        <v>0</v>
      </c>
      <c r="AF514" s="523"/>
      <c r="AG514" s="615">
        <f t="shared" si="404"/>
        <v>0</v>
      </c>
      <c r="AH514" s="523"/>
      <c r="AI514" s="615">
        <f t="shared" si="404"/>
        <v>0</v>
      </c>
      <c r="AJ514" s="523"/>
      <c r="AK514" s="615">
        <f t="shared" si="404"/>
        <v>0</v>
      </c>
      <c r="AL514" s="523"/>
      <c r="AM514" s="615">
        <f t="shared" si="405"/>
        <v>0</v>
      </c>
      <c r="AN514" s="523"/>
      <c r="AO514" s="615">
        <f t="shared" si="406"/>
        <v>0</v>
      </c>
      <c r="AP514" s="486"/>
      <c r="AQ514" s="615" t="e">
        <f t="shared" si="370"/>
        <v>#DIV/0!</v>
      </c>
      <c r="AR514" s="615" t="e">
        <f t="shared" si="407"/>
        <v>#DIV/0!</v>
      </c>
      <c r="AS514" s="615" t="e">
        <f t="shared" si="371"/>
        <v>#DIV/0!</v>
      </c>
      <c r="AT514" s="615" t="e">
        <f t="shared" si="407"/>
        <v>#DIV/0!</v>
      </c>
      <c r="AU514" s="615" t="e">
        <f t="shared" si="372"/>
        <v>#DIV/0!</v>
      </c>
      <c r="AV514" s="615" t="e">
        <f t="shared" si="407"/>
        <v>#DIV/0!</v>
      </c>
      <c r="AW514" s="615" t="e">
        <f t="shared" si="373"/>
        <v>#DIV/0!</v>
      </c>
      <c r="AX514" s="615" t="e">
        <f t="shared" si="407"/>
        <v>#DIV/0!</v>
      </c>
      <c r="AY514" s="615" t="e">
        <f t="shared" si="374"/>
        <v>#DIV/0!</v>
      </c>
      <c r="AZ514" s="615" t="e">
        <f t="shared" si="408"/>
        <v>#DIV/0!</v>
      </c>
      <c r="BA514" s="615" t="e">
        <f t="shared" si="375"/>
        <v>#DIV/0!</v>
      </c>
      <c r="BB514" s="615" t="e">
        <f t="shared" si="409"/>
        <v>#DIV/0!</v>
      </c>
      <c r="BC514" s="615" t="e">
        <f t="shared" si="376"/>
        <v>#DIV/0!</v>
      </c>
      <c r="BD514" s="615" t="e">
        <f t="shared" si="410"/>
        <v>#DIV/0!</v>
      </c>
      <c r="BE514" s="615" t="e">
        <f t="shared" si="377"/>
        <v>#DIV/0!</v>
      </c>
      <c r="BF514" s="615" t="e">
        <f t="shared" si="411"/>
        <v>#DIV/0!</v>
      </c>
      <c r="BG514" s="615" t="e">
        <f t="shared" si="378"/>
        <v>#DIV/0!</v>
      </c>
      <c r="BH514" s="615" t="e">
        <f t="shared" si="412"/>
        <v>#DIV/0!</v>
      </c>
      <c r="BI514" s="615" t="e">
        <f t="shared" si="379"/>
        <v>#DIV/0!</v>
      </c>
      <c r="BJ514" s="615" t="e">
        <f t="shared" si="413"/>
        <v>#DIV/0!</v>
      </c>
      <c r="BK514" s="615" t="e">
        <f t="shared" si="380"/>
        <v>#DIV/0!</v>
      </c>
      <c r="BL514" s="615" t="e">
        <f t="shared" si="414"/>
        <v>#DIV/0!</v>
      </c>
      <c r="BM514" s="615" t="e">
        <f t="shared" si="381"/>
        <v>#DIV/0!</v>
      </c>
      <c r="BN514" s="615" t="e">
        <f t="shared" si="415"/>
        <v>#DIV/0!</v>
      </c>
      <c r="BO514" s="614"/>
    </row>
    <row r="515" spans="1:67" s="616" customFormat="1">
      <c r="A515" s="613"/>
      <c r="B515" s="617" t="s">
        <v>783</v>
      </c>
      <c r="C515" s="613" t="s">
        <v>514</v>
      </c>
      <c r="D515" s="619">
        <v>2</v>
      </c>
      <c r="E515" s="486">
        <v>7</v>
      </c>
      <c r="F515" s="486"/>
      <c r="G515" s="619"/>
      <c r="H515" s="619"/>
      <c r="I515" s="619"/>
      <c r="J515" s="619"/>
      <c r="K515" s="619"/>
      <c r="L515" s="619"/>
      <c r="M515" s="619"/>
      <c r="N515" s="619"/>
      <c r="O515" s="619"/>
      <c r="P515" s="619"/>
      <c r="Q515" s="486">
        <v>67</v>
      </c>
      <c r="R515" s="523">
        <v>1</v>
      </c>
      <c r="S515" s="615">
        <v>1</v>
      </c>
      <c r="T515" s="523">
        <v>1</v>
      </c>
      <c r="U515" s="615">
        <f t="shared" si="399"/>
        <v>2</v>
      </c>
      <c r="V515" s="523">
        <v>10</v>
      </c>
      <c r="W515" s="615">
        <f t="shared" si="400"/>
        <v>12</v>
      </c>
      <c r="X515" s="523">
        <f>19-W515</f>
        <v>7</v>
      </c>
      <c r="Y515" s="615">
        <f t="shared" si="401"/>
        <v>19</v>
      </c>
      <c r="Z515" s="610">
        <v>2</v>
      </c>
      <c r="AA515" s="615">
        <f t="shared" si="402"/>
        <v>21</v>
      </c>
      <c r="AB515" s="523"/>
      <c r="AC515" s="615">
        <f t="shared" si="403"/>
        <v>21</v>
      </c>
      <c r="AD515" s="523">
        <v>2</v>
      </c>
      <c r="AE515" s="615">
        <f t="shared" si="404"/>
        <v>23</v>
      </c>
      <c r="AF515" s="523">
        <v>5</v>
      </c>
      <c r="AG515" s="615">
        <f t="shared" si="404"/>
        <v>28</v>
      </c>
      <c r="AH515" s="523"/>
      <c r="AI515" s="615">
        <f t="shared" si="404"/>
        <v>28</v>
      </c>
      <c r="AJ515" s="523">
        <f>42-AI515</f>
        <v>14</v>
      </c>
      <c r="AK515" s="615">
        <f t="shared" si="404"/>
        <v>42</v>
      </c>
      <c r="AL515" s="523"/>
      <c r="AM515" s="615">
        <f t="shared" si="405"/>
        <v>42</v>
      </c>
      <c r="AN515" s="523"/>
      <c r="AO515" s="615">
        <f t="shared" si="406"/>
        <v>42</v>
      </c>
      <c r="AP515" s="486">
        <f>+W515</f>
        <v>12</v>
      </c>
      <c r="AQ515" s="615">
        <f t="shared" si="370"/>
        <v>50</v>
      </c>
      <c r="AR515" s="615">
        <f t="shared" si="407"/>
        <v>1.4925373134328358E-2</v>
      </c>
      <c r="AS515" s="615">
        <f t="shared" si="371"/>
        <v>14.285714285714285</v>
      </c>
      <c r="AT515" s="615">
        <f t="shared" si="407"/>
        <v>1.4925373134328358E-2</v>
      </c>
      <c r="AU515" s="615" t="e">
        <f t="shared" si="372"/>
        <v>#DIV/0!</v>
      </c>
      <c r="AV515" s="615">
        <f t="shared" si="407"/>
        <v>0.14925373134328357</v>
      </c>
      <c r="AW515" s="615" t="e">
        <f t="shared" si="373"/>
        <v>#DIV/0!</v>
      </c>
      <c r="AX515" s="615">
        <f t="shared" si="407"/>
        <v>0.1044776119402985</v>
      </c>
      <c r="AY515" s="615" t="e">
        <f t="shared" si="374"/>
        <v>#DIV/0!</v>
      </c>
      <c r="AZ515" s="615">
        <f t="shared" si="408"/>
        <v>2.9850746268656716E-2</v>
      </c>
      <c r="BA515" s="615" t="e">
        <f t="shared" si="375"/>
        <v>#DIV/0!</v>
      </c>
      <c r="BB515" s="615">
        <f t="shared" si="409"/>
        <v>0</v>
      </c>
      <c r="BC515" s="615" t="e">
        <f t="shared" si="376"/>
        <v>#DIV/0!</v>
      </c>
      <c r="BD515" s="615">
        <f t="shared" si="410"/>
        <v>2.9850746268656716E-2</v>
      </c>
      <c r="BE515" s="615" t="e">
        <f t="shared" si="377"/>
        <v>#DIV/0!</v>
      </c>
      <c r="BF515" s="615">
        <f t="shared" si="411"/>
        <v>7.4626865671641784E-2</v>
      </c>
      <c r="BG515" s="615" t="e">
        <f t="shared" si="378"/>
        <v>#DIV/0!</v>
      </c>
      <c r="BH515" s="615">
        <f t="shared" si="412"/>
        <v>0</v>
      </c>
      <c r="BI515" s="615" t="e">
        <f t="shared" si="379"/>
        <v>#DIV/0!</v>
      </c>
      <c r="BJ515" s="615">
        <f t="shared" si="413"/>
        <v>0.20895522388059701</v>
      </c>
      <c r="BK515" s="615" t="e">
        <f t="shared" si="380"/>
        <v>#DIV/0!</v>
      </c>
      <c r="BL515" s="615">
        <f t="shared" si="414"/>
        <v>0</v>
      </c>
      <c r="BM515" s="615" t="e">
        <f t="shared" si="381"/>
        <v>#DIV/0!</v>
      </c>
      <c r="BN515" s="615">
        <f t="shared" si="415"/>
        <v>0</v>
      </c>
      <c r="BO515" s="614"/>
    </row>
    <row r="516" spans="1:67" s="616" customFormat="1">
      <c r="A516" s="384"/>
      <c r="B516" s="620" t="s">
        <v>720</v>
      </c>
      <c r="C516" s="384"/>
      <c r="D516" s="619"/>
      <c r="E516" s="486"/>
      <c r="F516" s="486"/>
      <c r="G516" s="619"/>
      <c r="H516" s="619"/>
      <c r="I516" s="619"/>
      <c r="J516" s="619"/>
      <c r="K516" s="619"/>
      <c r="L516" s="619"/>
      <c r="M516" s="619"/>
      <c r="N516" s="619"/>
      <c r="O516" s="619"/>
      <c r="P516" s="619"/>
      <c r="Q516" s="523"/>
      <c r="R516" s="523"/>
      <c r="S516" s="615" t="str">
        <f t="shared" si="398"/>
        <v xml:space="preserve"> </v>
      </c>
      <c r="T516" s="523"/>
      <c r="U516" s="615" t="str">
        <f t="shared" si="399"/>
        <v xml:space="preserve"> </v>
      </c>
      <c r="V516" s="523"/>
      <c r="W516" s="615" t="str">
        <f t="shared" si="400"/>
        <v xml:space="preserve"> </v>
      </c>
      <c r="X516" s="523"/>
      <c r="Y516" s="615" t="str">
        <f t="shared" si="401"/>
        <v xml:space="preserve"> </v>
      </c>
      <c r="Z516" s="523"/>
      <c r="AA516" s="615" t="str">
        <f t="shared" si="402"/>
        <v xml:space="preserve"> </v>
      </c>
      <c r="AB516" s="523"/>
      <c r="AC516" s="615" t="str">
        <f t="shared" si="403"/>
        <v xml:space="preserve"> </v>
      </c>
      <c r="AD516" s="523"/>
      <c r="AE516" s="615" t="str">
        <f t="shared" si="404"/>
        <v xml:space="preserve"> </v>
      </c>
      <c r="AF516" s="523"/>
      <c r="AG516" s="615" t="str">
        <f t="shared" si="404"/>
        <v xml:space="preserve"> </v>
      </c>
      <c r="AH516" s="523"/>
      <c r="AI516" s="615" t="str">
        <f t="shared" si="404"/>
        <v xml:space="preserve"> </v>
      </c>
      <c r="AJ516" s="523"/>
      <c r="AK516" s="615" t="str">
        <f t="shared" si="404"/>
        <v xml:space="preserve"> </v>
      </c>
      <c r="AL516" s="523"/>
      <c r="AM516" s="615" t="str">
        <f t="shared" si="405"/>
        <v xml:space="preserve"> </v>
      </c>
      <c r="AN516" s="523"/>
      <c r="AO516" s="615" t="str">
        <f t="shared" si="406"/>
        <v xml:space="preserve"> </v>
      </c>
      <c r="AP516" s="486"/>
      <c r="AQ516" s="615" t="str">
        <f t="shared" si="370"/>
        <v xml:space="preserve"> </v>
      </c>
      <c r="AR516" s="615" t="str">
        <f t="shared" si="407"/>
        <v xml:space="preserve"> </v>
      </c>
      <c r="AS516" s="615" t="str">
        <f t="shared" si="371"/>
        <v xml:space="preserve"> </v>
      </c>
      <c r="AT516" s="615" t="str">
        <f t="shared" si="407"/>
        <v xml:space="preserve"> </v>
      </c>
      <c r="AU516" s="615" t="str">
        <f t="shared" si="372"/>
        <v xml:space="preserve"> </v>
      </c>
      <c r="AV516" s="615" t="str">
        <f t="shared" si="407"/>
        <v xml:space="preserve"> </v>
      </c>
      <c r="AW516" s="615" t="str">
        <f t="shared" si="373"/>
        <v xml:space="preserve"> </v>
      </c>
      <c r="AX516" s="615" t="str">
        <f t="shared" si="407"/>
        <v xml:space="preserve"> </v>
      </c>
      <c r="AY516" s="615" t="str">
        <f t="shared" si="374"/>
        <v xml:space="preserve"> </v>
      </c>
      <c r="AZ516" s="615" t="str">
        <f t="shared" si="408"/>
        <v xml:space="preserve"> </v>
      </c>
      <c r="BA516" s="615" t="str">
        <f t="shared" si="375"/>
        <v xml:space="preserve"> </v>
      </c>
      <c r="BB516" s="615" t="str">
        <f t="shared" si="409"/>
        <v xml:space="preserve"> </v>
      </c>
      <c r="BC516" s="615" t="str">
        <f t="shared" si="376"/>
        <v xml:space="preserve"> </v>
      </c>
      <c r="BD516" s="615" t="str">
        <f t="shared" si="410"/>
        <v xml:space="preserve"> </v>
      </c>
      <c r="BE516" s="615" t="str">
        <f t="shared" si="377"/>
        <v xml:space="preserve"> </v>
      </c>
      <c r="BF516" s="615" t="str">
        <f t="shared" si="411"/>
        <v xml:space="preserve"> </v>
      </c>
      <c r="BG516" s="615" t="str">
        <f t="shared" si="378"/>
        <v xml:space="preserve"> </v>
      </c>
      <c r="BH516" s="615" t="str">
        <f t="shared" si="412"/>
        <v xml:space="preserve"> </v>
      </c>
      <c r="BI516" s="615" t="str">
        <f t="shared" si="379"/>
        <v xml:space="preserve"> </v>
      </c>
      <c r="BJ516" s="615" t="str">
        <f t="shared" si="413"/>
        <v xml:space="preserve"> </v>
      </c>
      <c r="BK516" s="615" t="str">
        <f t="shared" si="380"/>
        <v xml:space="preserve"> </v>
      </c>
      <c r="BL516" s="615" t="str">
        <f t="shared" si="414"/>
        <v xml:space="preserve"> </v>
      </c>
      <c r="BM516" s="615" t="str">
        <f t="shared" si="381"/>
        <v xml:space="preserve"> </v>
      </c>
      <c r="BN516" s="615" t="str">
        <f t="shared" si="415"/>
        <v xml:space="preserve"> </v>
      </c>
      <c r="BO516" s="614"/>
    </row>
    <row r="517" spans="1:67" s="616" customFormat="1">
      <c r="A517" s="613"/>
      <c r="B517" s="617" t="s">
        <v>784</v>
      </c>
      <c r="C517" s="613" t="s">
        <v>514</v>
      </c>
      <c r="D517" s="619"/>
      <c r="E517" s="486"/>
      <c r="F517" s="486"/>
      <c r="G517" s="619"/>
      <c r="H517" s="619"/>
      <c r="I517" s="619"/>
      <c r="J517" s="619"/>
      <c r="K517" s="619"/>
      <c r="L517" s="619"/>
      <c r="M517" s="619"/>
      <c r="N517" s="619"/>
      <c r="O517" s="619"/>
      <c r="P517" s="619"/>
      <c r="Q517" s="486">
        <v>12</v>
      </c>
      <c r="R517" s="523"/>
      <c r="S517" s="615">
        <f t="shared" si="398"/>
        <v>0</v>
      </c>
      <c r="T517" s="523"/>
      <c r="U517" s="615">
        <f t="shared" si="399"/>
        <v>0</v>
      </c>
      <c r="V517" s="523"/>
      <c r="W517" s="615">
        <f t="shared" si="400"/>
        <v>0</v>
      </c>
      <c r="X517" s="523"/>
      <c r="Y517" s="615">
        <f t="shared" si="401"/>
        <v>0</v>
      </c>
      <c r="Z517" s="523"/>
      <c r="AA517" s="615">
        <f t="shared" si="402"/>
        <v>0</v>
      </c>
      <c r="AB517" s="523"/>
      <c r="AC517" s="615">
        <f t="shared" si="403"/>
        <v>0</v>
      </c>
      <c r="AD517" s="523"/>
      <c r="AE517" s="615">
        <f t="shared" si="404"/>
        <v>0</v>
      </c>
      <c r="AF517" s="523"/>
      <c r="AG517" s="615">
        <f t="shared" si="404"/>
        <v>0</v>
      </c>
      <c r="AH517" s="523"/>
      <c r="AI517" s="615">
        <f t="shared" si="404"/>
        <v>0</v>
      </c>
      <c r="AJ517" s="523"/>
      <c r="AK517" s="615">
        <f t="shared" si="404"/>
        <v>0</v>
      </c>
      <c r="AL517" s="523"/>
      <c r="AM517" s="615">
        <f t="shared" si="405"/>
        <v>0</v>
      </c>
      <c r="AN517" s="523"/>
      <c r="AO517" s="615">
        <f t="shared" si="406"/>
        <v>0</v>
      </c>
      <c r="AP517" s="486"/>
      <c r="AQ517" s="615" t="e">
        <f t="shared" si="370"/>
        <v>#DIV/0!</v>
      </c>
      <c r="AR517" s="615">
        <f t="shared" si="407"/>
        <v>0</v>
      </c>
      <c r="AS517" s="615" t="e">
        <f t="shared" si="371"/>
        <v>#DIV/0!</v>
      </c>
      <c r="AT517" s="615">
        <f t="shared" si="407"/>
        <v>0</v>
      </c>
      <c r="AU517" s="615" t="e">
        <f t="shared" si="372"/>
        <v>#DIV/0!</v>
      </c>
      <c r="AV517" s="615">
        <f t="shared" si="407"/>
        <v>0</v>
      </c>
      <c r="AW517" s="615" t="e">
        <f t="shared" si="373"/>
        <v>#DIV/0!</v>
      </c>
      <c r="AX517" s="615">
        <f t="shared" si="407"/>
        <v>0</v>
      </c>
      <c r="AY517" s="615" t="e">
        <f t="shared" si="374"/>
        <v>#DIV/0!</v>
      </c>
      <c r="AZ517" s="615">
        <f t="shared" si="408"/>
        <v>0</v>
      </c>
      <c r="BA517" s="615" t="e">
        <f t="shared" si="375"/>
        <v>#DIV/0!</v>
      </c>
      <c r="BB517" s="615">
        <f t="shared" si="409"/>
        <v>0</v>
      </c>
      <c r="BC517" s="615" t="e">
        <f t="shared" si="376"/>
        <v>#DIV/0!</v>
      </c>
      <c r="BD517" s="615">
        <f t="shared" si="410"/>
        <v>0</v>
      </c>
      <c r="BE517" s="615" t="e">
        <f t="shared" si="377"/>
        <v>#DIV/0!</v>
      </c>
      <c r="BF517" s="615">
        <f t="shared" si="411"/>
        <v>0</v>
      </c>
      <c r="BG517" s="615" t="e">
        <f t="shared" si="378"/>
        <v>#DIV/0!</v>
      </c>
      <c r="BH517" s="615">
        <f t="shared" si="412"/>
        <v>0</v>
      </c>
      <c r="BI517" s="615" t="e">
        <f t="shared" si="379"/>
        <v>#DIV/0!</v>
      </c>
      <c r="BJ517" s="615">
        <f t="shared" si="413"/>
        <v>0</v>
      </c>
      <c r="BK517" s="615" t="e">
        <f t="shared" si="380"/>
        <v>#DIV/0!</v>
      </c>
      <c r="BL517" s="615">
        <f t="shared" si="414"/>
        <v>0</v>
      </c>
      <c r="BM517" s="615" t="e">
        <f t="shared" si="381"/>
        <v>#DIV/0!</v>
      </c>
      <c r="BN517" s="615">
        <f t="shared" si="415"/>
        <v>0</v>
      </c>
      <c r="BO517" s="614"/>
    </row>
    <row r="518" spans="1:67" s="616" customFormat="1">
      <c r="A518" s="613"/>
      <c r="B518" s="617" t="s">
        <v>785</v>
      </c>
      <c r="C518" s="613" t="s">
        <v>514</v>
      </c>
      <c r="D518" s="619">
        <v>2</v>
      </c>
      <c r="E518" s="486">
        <v>7</v>
      </c>
      <c r="F518" s="486"/>
      <c r="G518" s="619"/>
      <c r="H518" s="619"/>
      <c r="I518" s="619"/>
      <c r="J518" s="619"/>
      <c r="K518" s="619"/>
      <c r="L518" s="619"/>
      <c r="M518" s="619"/>
      <c r="N518" s="619"/>
      <c r="O518" s="619"/>
      <c r="P518" s="619"/>
      <c r="Q518" s="486">
        <v>55</v>
      </c>
      <c r="R518" s="523">
        <v>1</v>
      </c>
      <c r="S518" s="615">
        <f t="shared" si="398"/>
        <v>1</v>
      </c>
      <c r="T518" s="523">
        <v>1</v>
      </c>
      <c r="U518" s="615">
        <f t="shared" si="399"/>
        <v>2</v>
      </c>
      <c r="V518" s="523">
        <v>16</v>
      </c>
      <c r="W518" s="615">
        <f t="shared" si="400"/>
        <v>18</v>
      </c>
      <c r="X518" s="523">
        <f>19-W518</f>
        <v>1</v>
      </c>
      <c r="Y518" s="615">
        <f t="shared" si="401"/>
        <v>19</v>
      </c>
      <c r="Z518" s="523">
        <v>2</v>
      </c>
      <c r="AA518" s="615">
        <f t="shared" si="402"/>
        <v>21</v>
      </c>
      <c r="AB518" s="523"/>
      <c r="AC518" s="615">
        <f t="shared" si="403"/>
        <v>21</v>
      </c>
      <c r="AD518" s="523">
        <v>2</v>
      </c>
      <c r="AE518" s="615">
        <f t="shared" si="404"/>
        <v>23</v>
      </c>
      <c r="AF518" s="523">
        <v>5</v>
      </c>
      <c r="AG518" s="615">
        <f t="shared" si="404"/>
        <v>28</v>
      </c>
      <c r="AH518" s="523"/>
      <c r="AI518" s="615">
        <f t="shared" si="404"/>
        <v>28</v>
      </c>
      <c r="AJ518" s="523">
        <v>14</v>
      </c>
      <c r="AK518" s="615">
        <f t="shared" si="404"/>
        <v>42</v>
      </c>
      <c r="AL518" s="523"/>
      <c r="AM518" s="615">
        <f t="shared" si="405"/>
        <v>42</v>
      </c>
      <c r="AN518" s="523"/>
      <c r="AO518" s="615">
        <f t="shared" si="406"/>
        <v>42</v>
      </c>
      <c r="AP518" s="486">
        <f>+W518</f>
        <v>18</v>
      </c>
      <c r="AQ518" s="615">
        <f t="shared" si="370"/>
        <v>50</v>
      </c>
      <c r="AR518" s="615">
        <f t="shared" si="407"/>
        <v>1.8181818181818181E-2</v>
      </c>
      <c r="AS518" s="615">
        <f t="shared" si="371"/>
        <v>14.285714285714285</v>
      </c>
      <c r="AT518" s="615">
        <f t="shared" si="407"/>
        <v>1.8181818181818181E-2</v>
      </c>
      <c r="AU518" s="615" t="e">
        <f t="shared" si="372"/>
        <v>#DIV/0!</v>
      </c>
      <c r="AV518" s="615">
        <f t="shared" si="407"/>
        <v>0.29090909090909089</v>
      </c>
      <c r="AW518" s="615" t="e">
        <f t="shared" si="373"/>
        <v>#DIV/0!</v>
      </c>
      <c r="AX518" s="615">
        <f t="shared" si="407"/>
        <v>1.8181818181818181E-2</v>
      </c>
      <c r="AY518" s="615" t="e">
        <f t="shared" si="374"/>
        <v>#DIV/0!</v>
      </c>
      <c r="AZ518" s="615">
        <f t="shared" si="408"/>
        <v>3.6363636363636362E-2</v>
      </c>
      <c r="BA518" s="615" t="e">
        <f t="shared" si="375"/>
        <v>#DIV/0!</v>
      </c>
      <c r="BB518" s="615">
        <f t="shared" si="409"/>
        <v>0</v>
      </c>
      <c r="BC518" s="615" t="e">
        <f t="shared" si="376"/>
        <v>#DIV/0!</v>
      </c>
      <c r="BD518" s="615">
        <f t="shared" si="410"/>
        <v>3.6363636363636362E-2</v>
      </c>
      <c r="BE518" s="615" t="e">
        <f t="shared" si="377"/>
        <v>#DIV/0!</v>
      </c>
      <c r="BF518" s="615">
        <f t="shared" si="411"/>
        <v>9.0909090909090912E-2</v>
      </c>
      <c r="BG518" s="615" t="e">
        <f t="shared" si="378"/>
        <v>#DIV/0!</v>
      </c>
      <c r="BH518" s="615">
        <f t="shared" si="412"/>
        <v>0</v>
      </c>
      <c r="BI518" s="615" t="e">
        <f t="shared" si="379"/>
        <v>#DIV/0!</v>
      </c>
      <c r="BJ518" s="615">
        <f t="shared" si="413"/>
        <v>0.25454545454545452</v>
      </c>
      <c r="BK518" s="615" t="e">
        <f t="shared" si="380"/>
        <v>#DIV/0!</v>
      </c>
      <c r="BL518" s="615">
        <f t="shared" si="414"/>
        <v>0</v>
      </c>
      <c r="BM518" s="615" t="e">
        <f t="shared" si="381"/>
        <v>#DIV/0!</v>
      </c>
      <c r="BN518" s="615">
        <f t="shared" si="415"/>
        <v>0</v>
      </c>
      <c r="BO518" s="614"/>
    </row>
    <row r="519" spans="1:67" s="616" customFormat="1">
      <c r="A519" s="613"/>
      <c r="B519" s="617" t="s">
        <v>786</v>
      </c>
      <c r="C519" s="613" t="s">
        <v>532</v>
      </c>
      <c r="D519" s="619"/>
      <c r="E519" s="486"/>
      <c r="F519" s="486"/>
      <c r="G519" s="619"/>
      <c r="H519" s="619"/>
      <c r="I519" s="619"/>
      <c r="J519" s="619"/>
      <c r="K519" s="619"/>
      <c r="L519" s="619"/>
      <c r="M519" s="619"/>
      <c r="N519" s="619"/>
      <c r="O519" s="619"/>
      <c r="P519" s="619"/>
      <c r="Q519" s="486">
        <v>163</v>
      </c>
      <c r="R519" s="523"/>
      <c r="S519" s="615">
        <f t="shared" si="398"/>
        <v>0</v>
      </c>
      <c r="T519" s="523"/>
      <c r="U519" s="615">
        <f t="shared" si="399"/>
        <v>0</v>
      </c>
      <c r="V519" s="523"/>
      <c r="W519" s="615">
        <f t="shared" si="400"/>
        <v>0</v>
      </c>
      <c r="X519" s="523"/>
      <c r="Y519" s="615">
        <f t="shared" si="401"/>
        <v>0</v>
      </c>
      <c r="Z519" s="523">
        <f>163-Y519</f>
        <v>163</v>
      </c>
      <c r="AA519" s="615">
        <f t="shared" si="402"/>
        <v>163</v>
      </c>
      <c r="AB519" s="523"/>
      <c r="AC519" s="615">
        <f t="shared" si="403"/>
        <v>163</v>
      </c>
      <c r="AD519" s="523"/>
      <c r="AE519" s="615">
        <f t="shared" si="404"/>
        <v>163</v>
      </c>
      <c r="AF519" s="523"/>
      <c r="AG519" s="615">
        <f t="shared" si="404"/>
        <v>163</v>
      </c>
      <c r="AH519" s="523"/>
      <c r="AI519" s="615">
        <f t="shared" si="404"/>
        <v>163</v>
      </c>
      <c r="AJ519" s="523"/>
      <c r="AK519" s="615">
        <f t="shared" si="404"/>
        <v>163</v>
      </c>
      <c r="AL519" s="523"/>
      <c r="AM519" s="615">
        <f t="shared" si="405"/>
        <v>163</v>
      </c>
      <c r="AN519" s="523"/>
      <c r="AO519" s="615">
        <f t="shared" si="406"/>
        <v>163</v>
      </c>
      <c r="AP519" s="486"/>
      <c r="AQ519" s="615" t="e">
        <f t="shared" si="370"/>
        <v>#DIV/0!</v>
      </c>
      <c r="AR519" s="615">
        <f t="shared" si="407"/>
        <v>0</v>
      </c>
      <c r="AS519" s="615" t="e">
        <f t="shared" si="371"/>
        <v>#DIV/0!</v>
      </c>
      <c r="AT519" s="615">
        <f t="shared" si="407"/>
        <v>0</v>
      </c>
      <c r="AU519" s="615" t="e">
        <f t="shared" si="372"/>
        <v>#DIV/0!</v>
      </c>
      <c r="AV519" s="615">
        <f t="shared" si="407"/>
        <v>0</v>
      </c>
      <c r="AW519" s="615" t="e">
        <f t="shared" si="373"/>
        <v>#DIV/0!</v>
      </c>
      <c r="AX519" s="615">
        <f t="shared" si="407"/>
        <v>0</v>
      </c>
      <c r="AY519" s="615" t="e">
        <f t="shared" si="374"/>
        <v>#DIV/0!</v>
      </c>
      <c r="AZ519" s="615">
        <f t="shared" si="408"/>
        <v>1</v>
      </c>
      <c r="BA519" s="615" t="e">
        <f t="shared" si="375"/>
        <v>#DIV/0!</v>
      </c>
      <c r="BB519" s="615">
        <f t="shared" si="409"/>
        <v>0</v>
      </c>
      <c r="BC519" s="615" t="e">
        <f t="shared" si="376"/>
        <v>#DIV/0!</v>
      </c>
      <c r="BD519" s="615">
        <f t="shared" si="410"/>
        <v>0</v>
      </c>
      <c r="BE519" s="615" t="e">
        <f t="shared" si="377"/>
        <v>#DIV/0!</v>
      </c>
      <c r="BF519" s="615">
        <f t="shared" si="411"/>
        <v>0</v>
      </c>
      <c r="BG519" s="615" t="e">
        <f t="shared" si="378"/>
        <v>#DIV/0!</v>
      </c>
      <c r="BH519" s="615">
        <f t="shared" si="412"/>
        <v>0</v>
      </c>
      <c r="BI519" s="615" t="e">
        <f t="shared" si="379"/>
        <v>#DIV/0!</v>
      </c>
      <c r="BJ519" s="615">
        <f t="shared" si="413"/>
        <v>0</v>
      </c>
      <c r="BK519" s="615" t="e">
        <f t="shared" si="380"/>
        <v>#DIV/0!</v>
      </c>
      <c r="BL519" s="615">
        <f t="shared" si="414"/>
        <v>0</v>
      </c>
      <c r="BM519" s="615" t="e">
        <f t="shared" si="381"/>
        <v>#DIV/0!</v>
      </c>
      <c r="BN519" s="615">
        <f t="shared" si="415"/>
        <v>0</v>
      </c>
      <c r="BO519" s="614"/>
    </row>
    <row r="520" spans="1:67" s="616" customFormat="1">
      <c r="A520" s="613"/>
      <c r="B520" s="620" t="s">
        <v>974</v>
      </c>
      <c r="C520" s="613" t="s">
        <v>532</v>
      </c>
      <c r="D520" s="619"/>
      <c r="E520" s="486"/>
      <c r="F520" s="486"/>
      <c r="G520" s="619"/>
      <c r="H520" s="619"/>
      <c r="I520" s="619"/>
      <c r="J520" s="619"/>
      <c r="K520" s="619"/>
      <c r="L520" s="619"/>
      <c r="M520" s="619"/>
      <c r="N520" s="619"/>
      <c r="O520" s="619"/>
      <c r="P520" s="619"/>
      <c r="Q520" s="486">
        <v>128</v>
      </c>
      <c r="R520" s="523"/>
      <c r="S520" s="615">
        <f t="shared" si="398"/>
        <v>0</v>
      </c>
      <c r="T520" s="523"/>
      <c r="U520" s="615">
        <f t="shared" si="399"/>
        <v>0</v>
      </c>
      <c r="V520" s="523"/>
      <c r="W520" s="615">
        <f t="shared" si="400"/>
        <v>0</v>
      </c>
      <c r="X520" s="523"/>
      <c r="Y520" s="615">
        <f t="shared" si="401"/>
        <v>0</v>
      </c>
      <c r="Z520" s="523"/>
      <c r="AA520" s="615">
        <f t="shared" si="402"/>
        <v>0</v>
      </c>
      <c r="AB520" s="523"/>
      <c r="AC520" s="615">
        <f t="shared" si="403"/>
        <v>0</v>
      </c>
      <c r="AD520" s="523"/>
      <c r="AE520" s="615">
        <f t="shared" si="404"/>
        <v>0</v>
      </c>
      <c r="AF520" s="523"/>
      <c r="AG520" s="615">
        <f t="shared" si="404"/>
        <v>0</v>
      </c>
      <c r="AH520" s="523"/>
      <c r="AI520" s="615">
        <f t="shared" si="404"/>
        <v>0</v>
      </c>
      <c r="AJ520" s="523"/>
      <c r="AK520" s="615">
        <f t="shared" si="404"/>
        <v>0</v>
      </c>
      <c r="AL520" s="523"/>
      <c r="AM520" s="615">
        <f t="shared" si="405"/>
        <v>0</v>
      </c>
      <c r="AN520" s="523"/>
      <c r="AO520" s="615">
        <f t="shared" si="406"/>
        <v>0</v>
      </c>
      <c r="AP520" s="486"/>
      <c r="AQ520" s="615" t="e">
        <f t="shared" si="370"/>
        <v>#DIV/0!</v>
      </c>
      <c r="AR520" s="615">
        <f t="shared" si="407"/>
        <v>0</v>
      </c>
      <c r="AS520" s="615" t="e">
        <f t="shared" si="371"/>
        <v>#DIV/0!</v>
      </c>
      <c r="AT520" s="615">
        <f t="shared" si="407"/>
        <v>0</v>
      </c>
      <c r="AU520" s="615" t="e">
        <f t="shared" si="372"/>
        <v>#DIV/0!</v>
      </c>
      <c r="AV520" s="615">
        <f t="shared" si="407"/>
        <v>0</v>
      </c>
      <c r="AW520" s="615" t="e">
        <f t="shared" si="373"/>
        <v>#DIV/0!</v>
      </c>
      <c r="AX520" s="615">
        <f t="shared" si="407"/>
        <v>0</v>
      </c>
      <c r="AY520" s="615" t="e">
        <f t="shared" si="374"/>
        <v>#DIV/0!</v>
      </c>
      <c r="AZ520" s="615">
        <f t="shared" si="408"/>
        <v>0</v>
      </c>
      <c r="BA520" s="615" t="e">
        <f t="shared" si="375"/>
        <v>#DIV/0!</v>
      </c>
      <c r="BB520" s="615">
        <f t="shared" si="409"/>
        <v>0</v>
      </c>
      <c r="BC520" s="615" t="e">
        <f t="shared" si="376"/>
        <v>#DIV/0!</v>
      </c>
      <c r="BD520" s="615">
        <f t="shared" si="410"/>
        <v>0</v>
      </c>
      <c r="BE520" s="615" t="e">
        <f t="shared" si="377"/>
        <v>#DIV/0!</v>
      </c>
      <c r="BF520" s="615">
        <f t="shared" si="411"/>
        <v>0</v>
      </c>
      <c r="BG520" s="615" t="e">
        <f t="shared" si="378"/>
        <v>#DIV/0!</v>
      </c>
      <c r="BH520" s="615">
        <f t="shared" si="412"/>
        <v>0</v>
      </c>
      <c r="BI520" s="615" t="e">
        <f t="shared" si="379"/>
        <v>#DIV/0!</v>
      </c>
      <c r="BJ520" s="615">
        <f t="shared" si="413"/>
        <v>0</v>
      </c>
      <c r="BK520" s="615" t="e">
        <f t="shared" si="380"/>
        <v>#DIV/0!</v>
      </c>
      <c r="BL520" s="615">
        <f t="shared" si="414"/>
        <v>0</v>
      </c>
      <c r="BM520" s="615" t="e">
        <f t="shared" si="381"/>
        <v>#DIV/0!</v>
      </c>
      <c r="BN520" s="615">
        <f t="shared" si="415"/>
        <v>0</v>
      </c>
      <c r="BO520" s="614"/>
    </row>
    <row r="521" spans="1:67" s="616" customFormat="1">
      <c r="A521" s="613"/>
      <c r="B521" s="617" t="s">
        <v>787</v>
      </c>
      <c r="C521" s="618" t="s">
        <v>75</v>
      </c>
      <c r="D521" s="619"/>
      <c r="E521" s="486"/>
      <c r="F521" s="486"/>
      <c r="G521" s="619"/>
      <c r="H521" s="619"/>
      <c r="I521" s="619"/>
      <c r="J521" s="619"/>
      <c r="K521" s="619"/>
      <c r="L521" s="619"/>
      <c r="M521" s="619"/>
      <c r="N521" s="619"/>
      <c r="O521" s="619"/>
      <c r="P521" s="619"/>
      <c r="Q521" s="486">
        <v>12400</v>
      </c>
      <c r="R521" s="486"/>
      <c r="S521" s="619">
        <f t="shared" si="398"/>
        <v>0</v>
      </c>
      <c r="T521" s="486"/>
      <c r="U521" s="619">
        <f t="shared" si="399"/>
        <v>0</v>
      </c>
      <c r="V521" s="523"/>
      <c r="W521" s="615">
        <f t="shared" si="400"/>
        <v>0</v>
      </c>
      <c r="X521" s="523"/>
      <c r="Y521" s="615">
        <f t="shared" si="401"/>
        <v>0</v>
      </c>
      <c r="Z521" s="523">
        <f>12672-Y521</f>
        <v>12672</v>
      </c>
      <c r="AA521" s="615">
        <f t="shared" si="402"/>
        <v>12672</v>
      </c>
      <c r="AB521" s="523"/>
      <c r="AC521" s="615">
        <f t="shared" si="403"/>
        <v>12672</v>
      </c>
      <c r="AD521" s="523"/>
      <c r="AE521" s="615">
        <f t="shared" si="404"/>
        <v>12672</v>
      </c>
      <c r="AF521" s="523"/>
      <c r="AG521" s="615">
        <f t="shared" si="404"/>
        <v>12672</v>
      </c>
      <c r="AH521" s="523"/>
      <c r="AI521" s="615">
        <f t="shared" si="404"/>
        <v>12672</v>
      </c>
      <c r="AJ521" s="523"/>
      <c r="AK521" s="615">
        <f t="shared" si="404"/>
        <v>12672</v>
      </c>
      <c r="AL521" s="523"/>
      <c r="AM521" s="615">
        <f t="shared" si="405"/>
        <v>12672</v>
      </c>
      <c r="AN521" s="523"/>
      <c r="AO521" s="615">
        <f t="shared" si="406"/>
        <v>12672</v>
      </c>
      <c r="AP521" s="486"/>
      <c r="AQ521" s="615" t="e">
        <f t="shared" si="370"/>
        <v>#DIV/0!</v>
      </c>
      <c r="AR521" s="615">
        <f t="shared" si="407"/>
        <v>0</v>
      </c>
      <c r="AS521" s="615" t="e">
        <f t="shared" si="371"/>
        <v>#DIV/0!</v>
      </c>
      <c r="AT521" s="615">
        <f t="shared" si="407"/>
        <v>0</v>
      </c>
      <c r="AU521" s="615" t="e">
        <f t="shared" si="372"/>
        <v>#DIV/0!</v>
      </c>
      <c r="AV521" s="615">
        <f t="shared" si="407"/>
        <v>0</v>
      </c>
      <c r="AW521" s="615" t="e">
        <f t="shared" si="373"/>
        <v>#DIV/0!</v>
      </c>
      <c r="AX521" s="615">
        <f t="shared" si="407"/>
        <v>0</v>
      </c>
      <c r="AY521" s="615" t="e">
        <f t="shared" si="374"/>
        <v>#DIV/0!</v>
      </c>
      <c r="AZ521" s="615">
        <f t="shared" si="408"/>
        <v>1.0219354838709678</v>
      </c>
      <c r="BA521" s="615" t="e">
        <f t="shared" si="375"/>
        <v>#DIV/0!</v>
      </c>
      <c r="BB521" s="615">
        <f t="shared" si="409"/>
        <v>0</v>
      </c>
      <c r="BC521" s="615" t="e">
        <f t="shared" si="376"/>
        <v>#DIV/0!</v>
      </c>
      <c r="BD521" s="615">
        <f t="shared" si="410"/>
        <v>0</v>
      </c>
      <c r="BE521" s="615" t="e">
        <f t="shared" si="377"/>
        <v>#DIV/0!</v>
      </c>
      <c r="BF521" s="615">
        <f t="shared" si="411"/>
        <v>0</v>
      </c>
      <c r="BG521" s="615" t="e">
        <f t="shared" si="378"/>
        <v>#DIV/0!</v>
      </c>
      <c r="BH521" s="615">
        <f t="shared" si="412"/>
        <v>0</v>
      </c>
      <c r="BI521" s="615" t="e">
        <f t="shared" si="379"/>
        <v>#DIV/0!</v>
      </c>
      <c r="BJ521" s="615">
        <f t="shared" si="413"/>
        <v>0</v>
      </c>
      <c r="BK521" s="615" t="e">
        <f t="shared" si="380"/>
        <v>#DIV/0!</v>
      </c>
      <c r="BL521" s="615">
        <f t="shared" si="414"/>
        <v>0</v>
      </c>
      <c r="BM521" s="615" t="e">
        <f t="shared" si="381"/>
        <v>#DIV/0!</v>
      </c>
      <c r="BN521" s="615">
        <f t="shared" si="415"/>
        <v>0</v>
      </c>
      <c r="BO521" s="614"/>
    </row>
    <row r="522" spans="1:67" s="616" customFormat="1">
      <c r="A522" s="613"/>
      <c r="B522" s="620" t="s">
        <v>790</v>
      </c>
      <c r="C522" s="618" t="s">
        <v>75</v>
      </c>
      <c r="D522" s="619"/>
      <c r="E522" s="486"/>
      <c r="F522" s="486"/>
      <c r="G522" s="619"/>
      <c r="H522" s="619"/>
      <c r="I522" s="619"/>
      <c r="J522" s="619"/>
      <c r="K522" s="619"/>
      <c r="L522" s="619"/>
      <c r="M522" s="619"/>
      <c r="N522" s="619"/>
      <c r="O522" s="619"/>
      <c r="P522" s="619"/>
      <c r="Q522" s="486">
        <v>11560</v>
      </c>
      <c r="R522" s="486"/>
      <c r="S522" s="619">
        <f t="shared" si="398"/>
        <v>0</v>
      </c>
      <c r="T522" s="486"/>
      <c r="U522" s="619">
        <f t="shared" si="399"/>
        <v>0</v>
      </c>
      <c r="V522" s="523"/>
      <c r="W522" s="615">
        <f t="shared" si="400"/>
        <v>0</v>
      </c>
      <c r="X522" s="523"/>
      <c r="Y522" s="615">
        <f t="shared" si="401"/>
        <v>0</v>
      </c>
      <c r="Z522" s="523"/>
      <c r="AA522" s="615">
        <f t="shared" si="402"/>
        <v>0</v>
      </c>
      <c r="AB522" s="523"/>
      <c r="AC522" s="615">
        <f t="shared" si="403"/>
        <v>0</v>
      </c>
      <c r="AD522" s="523"/>
      <c r="AE522" s="615">
        <f t="shared" si="404"/>
        <v>0</v>
      </c>
      <c r="AF522" s="523"/>
      <c r="AG522" s="615">
        <f t="shared" si="404"/>
        <v>0</v>
      </c>
      <c r="AH522" s="523"/>
      <c r="AI522" s="615">
        <f t="shared" si="404"/>
        <v>0</v>
      </c>
      <c r="AJ522" s="523"/>
      <c r="AK522" s="615">
        <f t="shared" si="404"/>
        <v>0</v>
      </c>
      <c r="AL522" s="523"/>
      <c r="AM522" s="615">
        <f t="shared" si="405"/>
        <v>0</v>
      </c>
      <c r="AN522" s="523"/>
      <c r="AO522" s="615">
        <f t="shared" si="406"/>
        <v>0</v>
      </c>
      <c r="AP522" s="486"/>
      <c r="AQ522" s="615" t="e">
        <f t="shared" si="370"/>
        <v>#DIV/0!</v>
      </c>
      <c r="AR522" s="615">
        <f t="shared" si="407"/>
        <v>0</v>
      </c>
      <c r="AS522" s="615" t="e">
        <f t="shared" si="371"/>
        <v>#DIV/0!</v>
      </c>
      <c r="AT522" s="615">
        <f t="shared" si="407"/>
        <v>0</v>
      </c>
      <c r="AU522" s="615" t="e">
        <f t="shared" si="372"/>
        <v>#DIV/0!</v>
      </c>
      <c r="AV522" s="615">
        <f t="shared" si="407"/>
        <v>0</v>
      </c>
      <c r="AW522" s="615" t="e">
        <f t="shared" si="373"/>
        <v>#DIV/0!</v>
      </c>
      <c r="AX522" s="615">
        <f t="shared" si="407"/>
        <v>0</v>
      </c>
      <c r="AY522" s="615" t="e">
        <f t="shared" si="374"/>
        <v>#DIV/0!</v>
      </c>
      <c r="AZ522" s="615">
        <f t="shared" si="408"/>
        <v>0</v>
      </c>
      <c r="BA522" s="615" t="e">
        <f t="shared" si="375"/>
        <v>#DIV/0!</v>
      </c>
      <c r="BB522" s="615">
        <f t="shared" si="409"/>
        <v>0</v>
      </c>
      <c r="BC522" s="615" t="e">
        <f t="shared" si="376"/>
        <v>#DIV/0!</v>
      </c>
      <c r="BD522" s="615">
        <f t="shared" si="410"/>
        <v>0</v>
      </c>
      <c r="BE522" s="615" t="e">
        <f t="shared" si="377"/>
        <v>#DIV/0!</v>
      </c>
      <c r="BF522" s="615">
        <f t="shared" si="411"/>
        <v>0</v>
      </c>
      <c r="BG522" s="615" t="e">
        <f t="shared" si="378"/>
        <v>#DIV/0!</v>
      </c>
      <c r="BH522" s="615">
        <f t="shared" si="412"/>
        <v>0</v>
      </c>
      <c r="BI522" s="615" t="e">
        <f t="shared" si="379"/>
        <v>#DIV/0!</v>
      </c>
      <c r="BJ522" s="615">
        <f t="shared" si="413"/>
        <v>0</v>
      </c>
      <c r="BK522" s="615" t="e">
        <f t="shared" si="380"/>
        <v>#DIV/0!</v>
      </c>
      <c r="BL522" s="615">
        <f t="shared" si="414"/>
        <v>0</v>
      </c>
      <c r="BM522" s="615" t="e">
        <f t="shared" si="381"/>
        <v>#DIV/0!</v>
      </c>
      <c r="BN522" s="615">
        <f t="shared" si="415"/>
        <v>0</v>
      </c>
      <c r="BO522" s="614"/>
    </row>
    <row r="523" spans="1:67" s="616" customFormat="1">
      <c r="A523" s="613"/>
      <c r="B523" s="617" t="s">
        <v>788</v>
      </c>
      <c r="C523" s="618" t="s">
        <v>536</v>
      </c>
      <c r="D523" s="613"/>
      <c r="E523" s="614"/>
      <c r="F523" s="614"/>
      <c r="G523" s="613"/>
      <c r="H523" s="613"/>
      <c r="I523" s="613"/>
      <c r="J523" s="613"/>
      <c r="K523" s="613"/>
      <c r="L523" s="613"/>
      <c r="M523" s="613"/>
      <c r="N523" s="613"/>
      <c r="O523" s="613"/>
      <c r="P523" s="613"/>
      <c r="Q523" s="486">
        <v>114</v>
      </c>
      <c r="R523" s="486"/>
      <c r="S523" s="619">
        <f t="shared" si="398"/>
        <v>0</v>
      </c>
      <c r="T523" s="486"/>
      <c r="U523" s="619">
        <f t="shared" si="399"/>
        <v>0</v>
      </c>
      <c r="V523" s="523"/>
      <c r="W523" s="615">
        <f t="shared" si="400"/>
        <v>0</v>
      </c>
      <c r="X523" s="523">
        <f>131-W523</f>
        <v>131</v>
      </c>
      <c r="Y523" s="615">
        <f t="shared" si="401"/>
        <v>131</v>
      </c>
      <c r="Z523" s="523"/>
      <c r="AA523" s="615">
        <f t="shared" si="402"/>
        <v>131</v>
      </c>
      <c r="AB523" s="523"/>
      <c r="AC523" s="615">
        <f t="shared" si="403"/>
        <v>131</v>
      </c>
      <c r="AD523" s="523"/>
      <c r="AE523" s="615">
        <f t="shared" si="404"/>
        <v>131</v>
      </c>
      <c r="AF523" s="523"/>
      <c r="AG523" s="615">
        <f t="shared" si="404"/>
        <v>131</v>
      </c>
      <c r="AH523" s="523"/>
      <c r="AI523" s="615">
        <f t="shared" si="404"/>
        <v>131</v>
      </c>
      <c r="AJ523" s="523"/>
      <c r="AK523" s="615">
        <f t="shared" si="404"/>
        <v>131</v>
      </c>
      <c r="AL523" s="523"/>
      <c r="AM523" s="615">
        <f t="shared" si="405"/>
        <v>131</v>
      </c>
      <c r="AN523" s="523"/>
      <c r="AO523" s="615">
        <f t="shared" si="406"/>
        <v>131</v>
      </c>
      <c r="AP523" s="614"/>
      <c r="AQ523" s="615" t="e">
        <f t="shared" si="370"/>
        <v>#DIV/0!</v>
      </c>
      <c r="AR523" s="615">
        <f t="shared" si="407"/>
        <v>0</v>
      </c>
      <c r="AS523" s="615" t="e">
        <f t="shared" si="371"/>
        <v>#DIV/0!</v>
      </c>
      <c r="AT523" s="615">
        <f t="shared" si="407"/>
        <v>0</v>
      </c>
      <c r="AU523" s="615" t="e">
        <f t="shared" si="372"/>
        <v>#DIV/0!</v>
      </c>
      <c r="AV523" s="615">
        <f t="shared" si="407"/>
        <v>0</v>
      </c>
      <c r="AW523" s="615" t="e">
        <f t="shared" si="373"/>
        <v>#DIV/0!</v>
      </c>
      <c r="AX523" s="615">
        <f t="shared" si="407"/>
        <v>1.1491228070175439</v>
      </c>
      <c r="AY523" s="615" t="e">
        <f t="shared" si="374"/>
        <v>#DIV/0!</v>
      </c>
      <c r="AZ523" s="615">
        <f t="shared" si="408"/>
        <v>0</v>
      </c>
      <c r="BA523" s="615" t="e">
        <f t="shared" si="375"/>
        <v>#DIV/0!</v>
      </c>
      <c r="BB523" s="615">
        <f t="shared" si="409"/>
        <v>0</v>
      </c>
      <c r="BC523" s="615" t="e">
        <f t="shared" si="376"/>
        <v>#DIV/0!</v>
      </c>
      <c r="BD523" s="615">
        <f t="shared" si="410"/>
        <v>0</v>
      </c>
      <c r="BE523" s="615" t="e">
        <f t="shared" si="377"/>
        <v>#DIV/0!</v>
      </c>
      <c r="BF523" s="615">
        <f t="shared" si="411"/>
        <v>0</v>
      </c>
      <c r="BG523" s="615" t="e">
        <f t="shared" si="378"/>
        <v>#DIV/0!</v>
      </c>
      <c r="BH523" s="615">
        <f t="shared" si="412"/>
        <v>0</v>
      </c>
      <c r="BI523" s="615" t="e">
        <f t="shared" si="379"/>
        <v>#DIV/0!</v>
      </c>
      <c r="BJ523" s="615">
        <f t="shared" si="413"/>
        <v>0</v>
      </c>
      <c r="BK523" s="615" t="e">
        <f t="shared" si="380"/>
        <v>#DIV/0!</v>
      </c>
      <c r="BL523" s="615">
        <f t="shared" si="414"/>
        <v>0</v>
      </c>
      <c r="BM523" s="615" t="e">
        <f t="shared" si="381"/>
        <v>#DIV/0!</v>
      </c>
      <c r="BN523" s="615">
        <f t="shared" si="415"/>
        <v>0</v>
      </c>
      <c r="BO523" s="614"/>
    </row>
    <row r="524" spans="1:67" s="616" customFormat="1">
      <c r="A524" s="613"/>
      <c r="B524" s="385" t="s">
        <v>789</v>
      </c>
      <c r="C524" s="618" t="s">
        <v>536</v>
      </c>
      <c r="D524" s="613"/>
      <c r="E524" s="614"/>
      <c r="F524" s="614"/>
      <c r="G524" s="613"/>
      <c r="H524" s="613"/>
      <c r="I524" s="613"/>
      <c r="J524" s="613"/>
      <c r="K524" s="613"/>
      <c r="L524" s="613"/>
      <c r="M524" s="613"/>
      <c r="N524" s="613"/>
      <c r="O524" s="613"/>
      <c r="P524" s="613"/>
      <c r="Q524" s="486">
        <v>107</v>
      </c>
      <c r="R524" s="523"/>
      <c r="S524" s="615">
        <f t="shared" si="398"/>
        <v>0</v>
      </c>
      <c r="T524" s="523"/>
      <c r="U524" s="615">
        <f t="shared" si="399"/>
        <v>0</v>
      </c>
      <c r="V524" s="523"/>
      <c r="W524" s="615">
        <f t="shared" si="400"/>
        <v>0</v>
      </c>
      <c r="X524" s="523"/>
      <c r="Y524" s="615">
        <f t="shared" si="401"/>
        <v>0</v>
      </c>
      <c r="Z524" s="523"/>
      <c r="AA524" s="615">
        <f t="shared" si="402"/>
        <v>0</v>
      </c>
      <c r="AB524" s="523"/>
      <c r="AC524" s="615">
        <f t="shared" si="403"/>
        <v>0</v>
      </c>
      <c r="AD524" s="523"/>
      <c r="AE524" s="615">
        <f t="shared" si="404"/>
        <v>0</v>
      </c>
      <c r="AF524" s="523"/>
      <c r="AG524" s="615">
        <f t="shared" si="404"/>
        <v>0</v>
      </c>
      <c r="AH524" s="523"/>
      <c r="AI524" s="615">
        <f t="shared" si="404"/>
        <v>0</v>
      </c>
      <c r="AJ524" s="523"/>
      <c r="AK524" s="615">
        <f t="shared" si="404"/>
        <v>0</v>
      </c>
      <c r="AL524" s="523"/>
      <c r="AM524" s="615">
        <f t="shared" si="405"/>
        <v>0</v>
      </c>
      <c r="AN524" s="523"/>
      <c r="AO524" s="615">
        <f t="shared" si="406"/>
        <v>0</v>
      </c>
      <c r="AP524" s="614"/>
      <c r="AQ524" s="615" t="e">
        <f t="shared" ref="AQ524:AQ587" si="417">IF(LEN($C524)=0," ",R524/D524*100)</f>
        <v>#DIV/0!</v>
      </c>
      <c r="AR524" s="615">
        <f t="shared" si="407"/>
        <v>0</v>
      </c>
      <c r="AS524" s="615" t="e">
        <f t="shared" ref="AS524:AS587" si="418">IF(LEN($C524)=0," ",T524/E524*100)</f>
        <v>#DIV/0!</v>
      </c>
      <c r="AT524" s="615">
        <f t="shared" si="407"/>
        <v>0</v>
      </c>
      <c r="AU524" s="615" t="e">
        <f t="shared" ref="AU524:AU587" si="419">IF(LEN($C524)=0," ",V524/F524*100)</f>
        <v>#DIV/0!</v>
      </c>
      <c r="AV524" s="615">
        <f t="shared" si="407"/>
        <v>0</v>
      </c>
      <c r="AW524" s="615" t="e">
        <f t="shared" ref="AW524:AW587" si="420">IF(LEN($C524)=0," ",X524/G524*100)</f>
        <v>#DIV/0!</v>
      </c>
      <c r="AX524" s="615">
        <f t="shared" si="407"/>
        <v>0</v>
      </c>
      <c r="AY524" s="615" t="e">
        <f t="shared" ref="AY524:AY587" si="421">IF(LEN($C524)=0," ",Z524/H524*100)</f>
        <v>#DIV/0!</v>
      </c>
      <c r="AZ524" s="615">
        <f t="shared" si="408"/>
        <v>0</v>
      </c>
      <c r="BA524" s="615" t="e">
        <f t="shared" ref="BA524:BA587" si="422">IF(LEN($C524)=0," ",AB524/I524*100)</f>
        <v>#DIV/0!</v>
      </c>
      <c r="BB524" s="615">
        <f t="shared" si="409"/>
        <v>0</v>
      </c>
      <c r="BC524" s="615" t="e">
        <f t="shared" ref="BC524:BC587" si="423">IF(LEN($C524)=0," ",AD524/J524*100)</f>
        <v>#DIV/0!</v>
      </c>
      <c r="BD524" s="615">
        <f t="shared" si="410"/>
        <v>0</v>
      </c>
      <c r="BE524" s="615" t="e">
        <f t="shared" ref="BE524:BE587" si="424">IF(LEN($C524)=0," ",AF524/K524*100)</f>
        <v>#DIV/0!</v>
      </c>
      <c r="BF524" s="615">
        <f t="shared" si="411"/>
        <v>0</v>
      </c>
      <c r="BG524" s="615" t="e">
        <f t="shared" ref="BG524:BG587" si="425">IF(LEN($C524)=0," ",AH524/L524*100)</f>
        <v>#DIV/0!</v>
      </c>
      <c r="BH524" s="615">
        <f t="shared" si="412"/>
        <v>0</v>
      </c>
      <c r="BI524" s="615" t="e">
        <f t="shared" ref="BI524:BI587" si="426">IF(LEN($C524)=0," ",AJ524/M524*100)</f>
        <v>#DIV/0!</v>
      </c>
      <c r="BJ524" s="615">
        <f t="shared" si="413"/>
        <v>0</v>
      </c>
      <c r="BK524" s="615" t="e">
        <f t="shared" ref="BK524:BK587" si="427">IF(LEN($C524)=0," ",AL524/N524*100)</f>
        <v>#DIV/0!</v>
      </c>
      <c r="BL524" s="615">
        <f t="shared" si="414"/>
        <v>0</v>
      </c>
      <c r="BM524" s="615" t="e">
        <f t="shared" ref="BM524:BM587" si="428">IF(LEN($C524)=0," ",AN524/O524*100)</f>
        <v>#DIV/0!</v>
      </c>
      <c r="BN524" s="615">
        <f t="shared" si="415"/>
        <v>0</v>
      </c>
      <c r="BO524" s="614"/>
    </row>
    <row r="525" spans="1:67" s="616" customFormat="1">
      <c r="A525" s="613"/>
      <c r="B525" s="617" t="s">
        <v>80</v>
      </c>
      <c r="C525" s="618" t="s">
        <v>24</v>
      </c>
      <c r="D525" s="613"/>
      <c r="E525" s="614"/>
      <c r="F525" s="614"/>
      <c r="G525" s="613"/>
      <c r="H525" s="613"/>
      <c r="I525" s="613"/>
      <c r="J525" s="613"/>
      <c r="K525" s="613"/>
      <c r="L525" s="613"/>
      <c r="M525" s="613"/>
      <c r="N525" s="613"/>
      <c r="O525" s="613"/>
      <c r="P525" s="613"/>
      <c r="Q525" s="486">
        <v>87</v>
      </c>
      <c r="R525" s="523"/>
      <c r="S525" s="615">
        <f t="shared" si="398"/>
        <v>0</v>
      </c>
      <c r="T525" s="523"/>
      <c r="U525" s="615">
        <f t="shared" si="399"/>
        <v>0</v>
      </c>
      <c r="V525" s="523"/>
      <c r="W525" s="615">
        <f t="shared" si="400"/>
        <v>0</v>
      </c>
      <c r="X525" s="523"/>
      <c r="Y525" s="615">
        <f t="shared" si="401"/>
        <v>0</v>
      </c>
      <c r="Z525" s="523"/>
      <c r="AA525" s="615">
        <f t="shared" si="402"/>
        <v>0</v>
      </c>
      <c r="AB525" s="523"/>
      <c r="AC525" s="615">
        <f t="shared" si="403"/>
        <v>0</v>
      </c>
      <c r="AD525" s="523"/>
      <c r="AE525" s="615">
        <f t="shared" si="404"/>
        <v>0</v>
      </c>
      <c r="AF525" s="523"/>
      <c r="AG525" s="615">
        <f t="shared" si="404"/>
        <v>0</v>
      </c>
      <c r="AH525" s="523"/>
      <c r="AI525" s="615">
        <f t="shared" si="404"/>
        <v>0</v>
      </c>
      <c r="AJ525" s="523"/>
      <c r="AK525" s="615">
        <f t="shared" si="404"/>
        <v>0</v>
      </c>
      <c r="AL525" s="523"/>
      <c r="AM525" s="615">
        <f t="shared" si="405"/>
        <v>0</v>
      </c>
      <c r="AN525" s="523"/>
      <c r="AO525" s="615">
        <f t="shared" si="406"/>
        <v>0</v>
      </c>
      <c r="AP525" s="614"/>
      <c r="AQ525" s="615" t="e">
        <f t="shared" si="417"/>
        <v>#DIV/0!</v>
      </c>
      <c r="AR525" s="615">
        <f t="shared" si="407"/>
        <v>0</v>
      </c>
      <c r="AS525" s="615" t="e">
        <f t="shared" si="418"/>
        <v>#DIV/0!</v>
      </c>
      <c r="AT525" s="615">
        <f t="shared" si="407"/>
        <v>0</v>
      </c>
      <c r="AU525" s="615" t="e">
        <f t="shared" si="419"/>
        <v>#DIV/0!</v>
      </c>
      <c r="AV525" s="615">
        <f t="shared" si="407"/>
        <v>0</v>
      </c>
      <c r="AW525" s="615" t="e">
        <f t="shared" si="420"/>
        <v>#DIV/0!</v>
      </c>
      <c r="AX525" s="615">
        <f t="shared" si="407"/>
        <v>0</v>
      </c>
      <c r="AY525" s="615" t="e">
        <f t="shared" si="421"/>
        <v>#DIV/0!</v>
      </c>
      <c r="AZ525" s="615">
        <f t="shared" si="408"/>
        <v>0</v>
      </c>
      <c r="BA525" s="615" t="e">
        <f t="shared" si="422"/>
        <v>#DIV/0!</v>
      </c>
      <c r="BB525" s="615">
        <f t="shared" si="409"/>
        <v>0</v>
      </c>
      <c r="BC525" s="615" t="e">
        <f t="shared" si="423"/>
        <v>#DIV/0!</v>
      </c>
      <c r="BD525" s="615">
        <f t="shared" si="410"/>
        <v>0</v>
      </c>
      <c r="BE525" s="615" t="e">
        <f t="shared" si="424"/>
        <v>#DIV/0!</v>
      </c>
      <c r="BF525" s="615">
        <f t="shared" si="411"/>
        <v>0</v>
      </c>
      <c r="BG525" s="615" t="e">
        <f t="shared" si="425"/>
        <v>#DIV/0!</v>
      </c>
      <c r="BH525" s="615">
        <f t="shared" si="412"/>
        <v>0</v>
      </c>
      <c r="BI525" s="615" t="e">
        <f t="shared" si="426"/>
        <v>#DIV/0!</v>
      </c>
      <c r="BJ525" s="615">
        <f t="shared" si="413"/>
        <v>0</v>
      </c>
      <c r="BK525" s="615" t="e">
        <f t="shared" si="427"/>
        <v>#DIV/0!</v>
      </c>
      <c r="BL525" s="615">
        <f t="shared" si="414"/>
        <v>0</v>
      </c>
      <c r="BM525" s="615" t="e">
        <f t="shared" si="428"/>
        <v>#DIV/0!</v>
      </c>
      <c r="BN525" s="615">
        <f t="shared" si="415"/>
        <v>0</v>
      </c>
      <c r="BO525" s="614"/>
    </row>
    <row r="526" spans="1:67" s="616" customFormat="1">
      <c r="A526" s="613"/>
      <c r="B526" s="617" t="s">
        <v>81</v>
      </c>
      <c r="C526" s="618" t="s">
        <v>24</v>
      </c>
      <c r="D526" s="613"/>
      <c r="E526" s="614"/>
      <c r="F526" s="614"/>
      <c r="G526" s="613"/>
      <c r="H526" s="613"/>
      <c r="I526" s="613"/>
      <c r="J526" s="613"/>
      <c r="K526" s="613"/>
      <c r="L526" s="613"/>
      <c r="M526" s="613"/>
      <c r="N526" s="613"/>
      <c r="O526" s="613"/>
      <c r="P526" s="613"/>
      <c r="Q526" s="621">
        <v>76.599999999999994</v>
      </c>
      <c r="R526" s="523"/>
      <c r="S526" s="615">
        <f t="shared" si="398"/>
        <v>0</v>
      </c>
      <c r="T526" s="523"/>
      <c r="U526" s="615">
        <f t="shared" si="399"/>
        <v>0</v>
      </c>
      <c r="V526" s="523"/>
      <c r="W526" s="615">
        <f t="shared" si="400"/>
        <v>0</v>
      </c>
      <c r="X526" s="523"/>
      <c r="Y526" s="615">
        <f t="shared" si="401"/>
        <v>0</v>
      </c>
      <c r="Z526" s="523"/>
      <c r="AA526" s="615">
        <f t="shared" si="402"/>
        <v>0</v>
      </c>
      <c r="AB526" s="523"/>
      <c r="AC526" s="615">
        <f t="shared" si="403"/>
        <v>0</v>
      </c>
      <c r="AD526" s="523"/>
      <c r="AE526" s="615">
        <f t="shared" si="404"/>
        <v>0</v>
      </c>
      <c r="AF526" s="523"/>
      <c r="AG526" s="615">
        <f t="shared" si="404"/>
        <v>0</v>
      </c>
      <c r="AH526" s="523"/>
      <c r="AI526" s="615">
        <f t="shared" si="404"/>
        <v>0</v>
      </c>
      <c r="AJ526" s="523"/>
      <c r="AK526" s="615">
        <f t="shared" si="404"/>
        <v>0</v>
      </c>
      <c r="AL526" s="523"/>
      <c r="AM526" s="615">
        <f t="shared" si="405"/>
        <v>0</v>
      </c>
      <c r="AN526" s="523"/>
      <c r="AO526" s="615">
        <f t="shared" si="406"/>
        <v>0</v>
      </c>
      <c r="AP526" s="614"/>
      <c r="AQ526" s="615" t="e">
        <f t="shared" si="417"/>
        <v>#DIV/0!</v>
      </c>
      <c r="AR526" s="615">
        <f t="shared" si="407"/>
        <v>0</v>
      </c>
      <c r="AS526" s="615" t="e">
        <f t="shared" si="418"/>
        <v>#DIV/0!</v>
      </c>
      <c r="AT526" s="615">
        <f t="shared" si="407"/>
        <v>0</v>
      </c>
      <c r="AU526" s="615" t="e">
        <f t="shared" si="419"/>
        <v>#DIV/0!</v>
      </c>
      <c r="AV526" s="615">
        <f t="shared" si="407"/>
        <v>0</v>
      </c>
      <c r="AW526" s="615" t="e">
        <f t="shared" si="420"/>
        <v>#DIV/0!</v>
      </c>
      <c r="AX526" s="615">
        <f t="shared" si="407"/>
        <v>0</v>
      </c>
      <c r="AY526" s="615" t="e">
        <f t="shared" si="421"/>
        <v>#DIV/0!</v>
      </c>
      <c r="AZ526" s="615">
        <f t="shared" si="408"/>
        <v>0</v>
      </c>
      <c r="BA526" s="615" t="e">
        <f t="shared" si="422"/>
        <v>#DIV/0!</v>
      </c>
      <c r="BB526" s="615">
        <f t="shared" si="409"/>
        <v>0</v>
      </c>
      <c r="BC526" s="615" t="e">
        <f t="shared" si="423"/>
        <v>#DIV/0!</v>
      </c>
      <c r="BD526" s="615">
        <f t="shared" si="410"/>
        <v>0</v>
      </c>
      <c r="BE526" s="615" t="e">
        <f t="shared" si="424"/>
        <v>#DIV/0!</v>
      </c>
      <c r="BF526" s="615">
        <f t="shared" si="411"/>
        <v>0</v>
      </c>
      <c r="BG526" s="615" t="e">
        <f t="shared" si="425"/>
        <v>#DIV/0!</v>
      </c>
      <c r="BH526" s="615">
        <f t="shared" si="412"/>
        <v>0</v>
      </c>
      <c r="BI526" s="615" t="e">
        <f t="shared" si="426"/>
        <v>#DIV/0!</v>
      </c>
      <c r="BJ526" s="615">
        <f t="shared" si="413"/>
        <v>0</v>
      </c>
      <c r="BK526" s="615" t="e">
        <f t="shared" si="427"/>
        <v>#DIV/0!</v>
      </c>
      <c r="BL526" s="615">
        <f t="shared" si="414"/>
        <v>0</v>
      </c>
      <c r="BM526" s="615" t="e">
        <f t="shared" si="428"/>
        <v>#DIV/0!</v>
      </c>
      <c r="BN526" s="615">
        <f t="shared" si="415"/>
        <v>0</v>
      </c>
      <c r="BO526" s="614"/>
    </row>
    <row r="527" spans="1:67" s="616" customFormat="1">
      <c r="A527" s="613"/>
      <c r="B527" s="617" t="s">
        <v>138</v>
      </c>
      <c r="C527" s="618" t="s">
        <v>24</v>
      </c>
      <c r="D527" s="613"/>
      <c r="E527" s="614"/>
      <c r="F527" s="614"/>
      <c r="G527" s="613"/>
      <c r="H527" s="613"/>
      <c r="I527" s="613"/>
      <c r="J527" s="613"/>
      <c r="K527" s="613"/>
      <c r="L527" s="613"/>
      <c r="M527" s="613"/>
      <c r="N527" s="613"/>
      <c r="O527" s="613"/>
      <c r="P527" s="613"/>
      <c r="Q527" s="621">
        <v>93</v>
      </c>
      <c r="R527" s="523"/>
      <c r="S527" s="615">
        <f t="shared" si="398"/>
        <v>0</v>
      </c>
      <c r="T527" s="523"/>
      <c r="U527" s="615">
        <f t="shared" si="399"/>
        <v>0</v>
      </c>
      <c r="V527" s="523"/>
      <c r="W527" s="615">
        <f t="shared" si="400"/>
        <v>0</v>
      </c>
      <c r="X527" s="523"/>
      <c r="Y527" s="615">
        <f t="shared" si="401"/>
        <v>0</v>
      </c>
      <c r="Z527" s="523"/>
      <c r="AA527" s="615">
        <f t="shared" si="402"/>
        <v>0</v>
      </c>
      <c r="AB527" s="523"/>
      <c r="AC527" s="615">
        <f t="shared" si="403"/>
        <v>0</v>
      </c>
      <c r="AD527" s="523"/>
      <c r="AE527" s="615">
        <f t="shared" si="404"/>
        <v>0</v>
      </c>
      <c r="AF527" s="523"/>
      <c r="AG527" s="615">
        <f t="shared" si="404"/>
        <v>0</v>
      </c>
      <c r="AH527" s="523"/>
      <c r="AI527" s="615">
        <f t="shared" si="404"/>
        <v>0</v>
      </c>
      <c r="AJ527" s="523"/>
      <c r="AK527" s="615">
        <f t="shared" si="404"/>
        <v>0</v>
      </c>
      <c r="AL527" s="523"/>
      <c r="AM527" s="615">
        <f t="shared" si="405"/>
        <v>0</v>
      </c>
      <c r="AN527" s="523"/>
      <c r="AO527" s="615">
        <f t="shared" si="406"/>
        <v>0</v>
      </c>
      <c r="AP527" s="614"/>
      <c r="AQ527" s="615" t="e">
        <f t="shared" si="417"/>
        <v>#DIV/0!</v>
      </c>
      <c r="AR527" s="615">
        <f t="shared" si="407"/>
        <v>0</v>
      </c>
      <c r="AS527" s="615" t="e">
        <f t="shared" si="418"/>
        <v>#DIV/0!</v>
      </c>
      <c r="AT527" s="615">
        <f t="shared" si="407"/>
        <v>0</v>
      </c>
      <c r="AU527" s="615" t="e">
        <f t="shared" si="419"/>
        <v>#DIV/0!</v>
      </c>
      <c r="AV527" s="615">
        <f t="shared" si="407"/>
        <v>0</v>
      </c>
      <c r="AW527" s="615" t="e">
        <f t="shared" si="420"/>
        <v>#DIV/0!</v>
      </c>
      <c r="AX527" s="615">
        <f t="shared" si="407"/>
        <v>0</v>
      </c>
      <c r="AY527" s="615" t="e">
        <f t="shared" si="421"/>
        <v>#DIV/0!</v>
      </c>
      <c r="AZ527" s="615">
        <f t="shared" si="408"/>
        <v>0</v>
      </c>
      <c r="BA527" s="615" t="e">
        <f t="shared" si="422"/>
        <v>#DIV/0!</v>
      </c>
      <c r="BB527" s="615">
        <f t="shared" si="409"/>
        <v>0</v>
      </c>
      <c r="BC527" s="615" t="e">
        <f t="shared" si="423"/>
        <v>#DIV/0!</v>
      </c>
      <c r="BD527" s="615">
        <f t="shared" si="410"/>
        <v>0</v>
      </c>
      <c r="BE527" s="615" t="e">
        <f t="shared" si="424"/>
        <v>#DIV/0!</v>
      </c>
      <c r="BF527" s="615">
        <f t="shared" si="411"/>
        <v>0</v>
      </c>
      <c r="BG527" s="615" t="e">
        <f t="shared" si="425"/>
        <v>#DIV/0!</v>
      </c>
      <c r="BH527" s="615">
        <f t="shared" si="412"/>
        <v>0</v>
      </c>
      <c r="BI527" s="615" t="e">
        <f t="shared" si="426"/>
        <v>#DIV/0!</v>
      </c>
      <c r="BJ527" s="615">
        <f t="shared" si="413"/>
        <v>0</v>
      </c>
      <c r="BK527" s="615" t="e">
        <f t="shared" si="427"/>
        <v>#DIV/0!</v>
      </c>
      <c r="BL527" s="615">
        <f t="shared" si="414"/>
        <v>0</v>
      </c>
      <c r="BM527" s="615" t="e">
        <f t="shared" si="428"/>
        <v>#DIV/0!</v>
      </c>
      <c r="BN527" s="615">
        <f t="shared" si="415"/>
        <v>0</v>
      </c>
      <c r="BO527" s="614"/>
    </row>
    <row r="528" spans="1:67">
      <c r="A528" s="466">
        <v>4</v>
      </c>
      <c r="B528" s="184" t="s">
        <v>541</v>
      </c>
      <c r="C528" s="471"/>
      <c r="D528" s="379"/>
      <c r="E528" s="467"/>
      <c r="F528" s="467"/>
      <c r="G528" s="379"/>
      <c r="H528" s="379"/>
      <c r="I528" s="379"/>
      <c r="J528" s="379"/>
      <c r="K528" s="379"/>
      <c r="L528" s="379"/>
      <c r="M528" s="379"/>
      <c r="N528" s="379"/>
      <c r="O528" s="379"/>
      <c r="P528" s="379"/>
      <c r="Q528" s="341"/>
      <c r="R528" s="341"/>
      <c r="S528" s="345" t="str">
        <f t="shared" si="398"/>
        <v xml:space="preserve"> </v>
      </c>
      <c r="T528" s="341"/>
      <c r="U528" s="345" t="str">
        <f t="shared" si="399"/>
        <v xml:space="preserve"> </v>
      </c>
      <c r="V528" s="341"/>
      <c r="W528" s="345" t="str">
        <f t="shared" si="400"/>
        <v xml:space="preserve"> </v>
      </c>
      <c r="X528" s="341"/>
      <c r="Y528" s="345" t="str">
        <f t="shared" si="401"/>
        <v xml:space="preserve"> </v>
      </c>
      <c r="Z528" s="341"/>
      <c r="AA528" s="345" t="str">
        <f t="shared" si="402"/>
        <v xml:space="preserve"> </v>
      </c>
      <c r="AB528" s="341"/>
      <c r="AC528" s="345" t="str">
        <f t="shared" si="403"/>
        <v xml:space="preserve"> </v>
      </c>
      <c r="AD528" s="341"/>
      <c r="AE528" s="345" t="str">
        <f t="shared" si="404"/>
        <v xml:space="preserve"> </v>
      </c>
      <c r="AF528" s="341"/>
      <c r="AG528" s="345" t="str">
        <f t="shared" si="404"/>
        <v xml:space="preserve"> </v>
      </c>
      <c r="AH528" s="341"/>
      <c r="AI528" s="345" t="str">
        <f t="shared" si="404"/>
        <v xml:space="preserve"> </v>
      </c>
      <c r="AJ528" s="341"/>
      <c r="AK528" s="345" t="str">
        <f t="shared" si="404"/>
        <v xml:space="preserve"> </v>
      </c>
      <c r="AL528" s="341"/>
      <c r="AM528" s="345" t="str">
        <f t="shared" si="405"/>
        <v xml:space="preserve"> </v>
      </c>
      <c r="AN528" s="341"/>
      <c r="AO528" s="345" t="str">
        <f t="shared" si="406"/>
        <v xml:space="preserve"> </v>
      </c>
      <c r="AP528" s="467"/>
      <c r="AQ528" s="345" t="str">
        <f t="shared" si="417"/>
        <v xml:space="preserve"> </v>
      </c>
      <c r="AR528" s="345" t="str">
        <f t="shared" si="407"/>
        <v xml:space="preserve"> </v>
      </c>
      <c r="AS528" s="345" t="str">
        <f t="shared" si="418"/>
        <v xml:space="preserve"> </v>
      </c>
      <c r="AT528" s="345" t="str">
        <f t="shared" si="407"/>
        <v xml:space="preserve"> </v>
      </c>
      <c r="AU528" s="345" t="str">
        <f t="shared" si="419"/>
        <v xml:space="preserve"> </v>
      </c>
      <c r="AV528" s="345" t="str">
        <f t="shared" si="407"/>
        <v xml:space="preserve"> </v>
      </c>
      <c r="AW528" s="345" t="str">
        <f t="shared" si="420"/>
        <v xml:space="preserve"> </v>
      </c>
      <c r="AX528" s="345" t="str">
        <f t="shared" si="407"/>
        <v xml:space="preserve"> </v>
      </c>
      <c r="AY528" s="345" t="str">
        <f t="shared" si="421"/>
        <v xml:space="preserve"> </v>
      </c>
      <c r="AZ528" s="345" t="str">
        <f t="shared" si="408"/>
        <v xml:space="preserve"> </v>
      </c>
      <c r="BA528" s="345" t="str">
        <f t="shared" si="422"/>
        <v xml:space="preserve"> </v>
      </c>
      <c r="BB528" s="345" t="str">
        <f t="shared" si="409"/>
        <v xml:space="preserve"> </v>
      </c>
      <c r="BC528" s="345" t="str">
        <f t="shared" si="423"/>
        <v xml:space="preserve"> </v>
      </c>
      <c r="BD528" s="345" t="str">
        <f t="shared" si="410"/>
        <v xml:space="preserve"> </v>
      </c>
      <c r="BE528" s="345" t="str">
        <f t="shared" si="424"/>
        <v xml:space="preserve"> </v>
      </c>
      <c r="BF528" s="345" t="str">
        <f t="shared" si="411"/>
        <v xml:space="preserve"> </v>
      </c>
      <c r="BG528" s="345" t="str">
        <f t="shared" si="425"/>
        <v xml:space="preserve"> </v>
      </c>
      <c r="BH528" s="345" t="str">
        <f t="shared" si="412"/>
        <v xml:space="preserve"> </v>
      </c>
      <c r="BI528" s="345" t="str">
        <f t="shared" si="426"/>
        <v xml:space="preserve"> </v>
      </c>
      <c r="BJ528" s="345" t="str">
        <f t="shared" si="413"/>
        <v xml:space="preserve"> </v>
      </c>
      <c r="BK528" s="345" t="str">
        <f t="shared" si="427"/>
        <v xml:space="preserve"> </v>
      </c>
      <c r="BL528" s="345" t="str">
        <f t="shared" si="414"/>
        <v xml:space="preserve"> </v>
      </c>
      <c r="BM528" s="345" t="str">
        <f t="shared" si="428"/>
        <v xml:space="preserve"> </v>
      </c>
      <c r="BN528" s="345" t="str">
        <f t="shared" si="415"/>
        <v xml:space="preserve"> </v>
      </c>
      <c r="BO528" s="467"/>
    </row>
    <row r="529" spans="1:67">
      <c r="A529" s="471"/>
      <c r="B529" s="475" t="s">
        <v>795</v>
      </c>
      <c r="C529" s="471" t="s">
        <v>330</v>
      </c>
      <c r="D529" s="379"/>
      <c r="E529" s="467"/>
      <c r="F529" s="467"/>
      <c r="G529" s="379"/>
      <c r="H529" s="379"/>
      <c r="I529" s="379"/>
      <c r="J529" s="379"/>
      <c r="K529" s="379"/>
      <c r="L529" s="379"/>
      <c r="M529" s="379"/>
      <c r="N529" s="379"/>
      <c r="O529" s="379"/>
      <c r="P529" s="379"/>
      <c r="Q529" s="468">
        <v>100</v>
      </c>
      <c r="R529" s="341"/>
      <c r="S529" s="345">
        <f t="shared" si="398"/>
        <v>0</v>
      </c>
      <c r="T529" s="341"/>
      <c r="U529" s="345">
        <f t="shared" si="399"/>
        <v>0</v>
      </c>
      <c r="V529" s="341">
        <v>105</v>
      </c>
      <c r="W529" s="345">
        <f t="shared" si="400"/>
        <v>105</v>
      </c>
      <c r="X529" s="341"/>
      <c r="Y529" s="345">
        <f t="shared" si="401"/>
        <v>105</v>
      </c>
      <c r="Z529" s="341"/>
      <c r="AA529" s="345">
        <f t="shared" si="402"/>
        <v>105</v>
      </c>
      <c r="AB529" s="341"/>
      <c r="AC529" s="345">
        <f t="shared" si="403"/>
        <v>105</v>
      </c>
      <c r="AD529" s="341"/>
      <c r="AE529" s="345">
        <f t="shared" si="404"/>
        <v>105</v>
      </c>
      <c r="AF529" s="341"/>
      <c r="AG529" s="345">
        <f t="shared" si="404"/>
        <v>105</v>
      </c>
      <c r="AH529" s="341"/>
      <c r="AI529" s="345"/>
      <c r="AJ529" s="341">
        <v>81</v>
      </c>
      <c r="AK529" s="345">
        <f t="shared" si="404"/>
        <v>81</v>
      </c>
      <c r="AL529" s="341"/>
      <c r="AM529" s="345">
        <f t="shared" si="405"/>
        <v>81</v>
      </c>
      <c r="AN529" s="341"/>
      <c r="AO529" s="345">
        <f t="shared" si="406"/>
        <v>81</v>
      </c>
      <c r="AP529" s="635">
        <f>+W529</f>
        <v>105</v>
      </c>
      <c r="AQ529" s="345" t="e">
        <f t="shared" si="417"/>
        <v>#DIV/0!</v>
      </c>
      <c r="AR529" s="345">
        <f t="shared" si="407"/>
        <v>0</v>
      </c>
      <c r="AS529" s="345" t="e">
        <f t="shared" si="418"/>
        <v>#DIV/0!</v>
      </c>
      <c r="AT529" s="345">
        <f t="shared" si="407"/>
        <v>0</v>
      </c>
      <c r="AU529" s="345" t="e">
        <f t="shared" si="419"/>
        <v>#DIV/0!</v>
      </c>
      <c r="AV529" s="345">
        <f t="shared" si="407"/>
        <v>1.05</v>
      </c>
      <c r="AW529" s="345" t="e">
        <f t="shared" si="420"/>
        <v>#DIV/0!</v>
      </c>
      <c r="AX529" s="345">
        <f t="shared" si="407"/>
        <v>0</v>
      </c>
      <c r="AY529" s="345" t="e">
        <f t="shared" si="421"/>
        <v>#DIV/0!</v>
      </c>
      <c r="AZ529" s="345">
        <f t="shared" si="408"/>
        <v>0</v>
      </c>
      <c r="BA529" s="345" t="e">
        <f t="shared" si="422"/>
        <v>#DIV/0!</v>
      </c>
      <c r="BB529" s="345">
        <f t="shared" si="409"/>
        <v>0</v>
      </c>
      <c r="BC529" s="345" t="e">
        <f t="shared" si="423"/>
        <v>#DIV/0!</v>
      </c>
      <c r="BD529" s="345">
        <f t="shared" si="410"/>
        <v>0</v>
      </c>
      <c r="BE529" s="345" t="e">
        <f t="shared" si="424"/>
        <v>#DIV/0!</v>
      </c>
      <c r="BF529" s="345">
        <f t="shared" si="411"/>
        <v>0</v>
      </c>
      <c r="BG529" s="345" t="e">
        <f t="shared" si="425"/>
        <v>#DIV/0!</v>
      </c>
      <c r="BH529" s="345">
        <f t="shared" si="412"/>
        <v>0</v>
      </c>
      <c r="BI529" s="345" t="e">
        <f t="shared" si="426"/>
        <v>#DIV/0!</v>
      </c>
      <c r="BJ529" s="345">
        <f t="shared" si="413"/>
        <v>0.81</v>
      </c>
      <c r="BK529" s="345" t="e">
        <f t="shared" si="427"/>
        <v>#DIV/0!</v>
      </c>
      <c r="BL529" s="345">
        <f t="shared" si="414"/>
        <v>0</v>
      </c>
      <c r="BM529" s="345" t="e">
        <f t="shared" si="428"/>
        <v>#DIV/0!</v>
      </c>
      <c r="BN529" s="345">
        <f t="shared" si="415"/>
        <v>0</v>
      </c>
      <c r="BO529" s="467"/>
    </row>
    <row r="530" spans="1:67">
      <c r="A530" s="471"/>
      <c r="B530" s="410" t="s">
        <v>720</v>
      </c>
      <c r="C530" s="471" t="s">
        <v>330</v>
      </c>
      <c r="D530" s="340"/>
      <c r="E530" s="455"/>
      <c r="F530" s="455"/>
      <c r="G530" s="340"/>
      <c r="H530" s="340"/>
      <c r="I530" s="340"/>
      <c r="J530" s="340"/>
      <c r="K530" s="340"/>
      <c r="L530" s="340"/>
      <c r="M530" s="340"/>
      <c r="N530" s="340"/>
      <c r="O530" s="340"/>
      <c r="P530" s="340"/>
      <c r="Q530" s="342"/>
      <c r="R530" s="342"/>
      <c r="S530" s="345">
        <f t="shared" si="398"/>
        <v>0</v>
      </c>
      <c r="T530" s="342"/>
      <c r="U530" s="345">
        <f t="shared" si="399"/>
        <v>0</v>
      </c>
      <c r="V530" s="342"/>
      <c r="W530" s="345">
        <f t="shared" si="400"/>
        <v>0</v>
      </c>
      <c r="X530" s="342"/>
      <c r="Y530" s="345">
        <f t="shared" si="401"/>
        <v>0</v>
      </c>
      <c r="Z530" s="342"/>
      <c r="AA530" s="345">
        <f t="shared" si="402"/>
        <v>0</v>
      </c>
      <c r="AB530" s="342"/>
      <c r="AC530" s="345">
        <f t="shared" si="403"/>
        <v>0</v>
      </c>
      <c r="AD530" s="342"/>
      <c r="AE530" s="345">
        <f t="shared" si="404"/>
        <v>0</v>
      </c>
      <c r="AF530" s="342"/>
      <c r="AG530" s="345">
        <f t="shared" si="404"/>
        <v>0</v>
      </c>
      <c r="AH530" s="342"/>
      <c r="AI530" s="345">
        <f t="shared" si="404"/>
        <v>0</v>
      </c>
      <c r="AJ530" s="342"/>
      <c r="AK530" s="345">
        <f t="shared" si="404"/>
        <v>0</v>
      </c>
      <c r="AL530" s="342"/>
      <c r="AM530" s="345">
        <f t="shared" si="405"/>
        <v>0</v>
      </c>
      <c r="AN530" s="342"/>
      <c r="AO530" s="345">
        <f t="shared" si="406"/>
        <v>0</v>
      </c>
      <c r="AP530" s="455"/>
      <c r="AQ530" s="345" t="e">
        <f t="shared" si="417"/>
        <v>#DIV/0!</v>
      </c>
      <c r="AR530" s="345" t="e">
        <f t="shared" si="407"/>
        <v>#DIV/0!</v>
      </c>
      <c r="AS530" s="345" t="e">
        <f t="shared" si="418"/>
        <v>#DIV/0!</v>
      </c>
      <c r="AT530" s="345" t="e">
        <f t="shared" si="407"/>
        <v>#DIV/0!</v>
      </c>
      <c r="AU530" s="345" t="e">
        <f t="shared" si="419"/>
        <v>#DIV/0!</v>
      </c>
      <c r="AV530" s="345" t="e">
        <f t="shared" si="407"/>
        <v>#DIV/0!</v>
      </c>
      <c r="AW530" s="345" t="e">
        <f t="shared" si="420"/>
        <v>#DIV/0!</v>
      </c>
      <c r="AX530" s="345" t="e">
        <f t="shared" si="407"/>
        <v>#DIV/0!</v>
      </c>
      <c r="AY530" s="345" t="e">
        <f t="shared" si="421"/>
        <v>#DIV/0!</v>
      </c>
      <c r="AZ530" s="345" t="e">
        <f t="shared" si="408"/>
        <v>#DIV/0!</v>
      </c>
      <c r="BA530" s="345" t="e">
        <f t="shared" si="422"/>
        <v>#DIV/0!</v>
      </c>
      <c r="BB530" s="345" t="e">
        <f t="shared" si="409"/>
        <v>#DIV/0!</v>
      </c>
      <c r="BC530" s="345" t="e">
        <f t="shared" si="423"/>
        <v>#DIV/0!</v>
      </c>
      <c r="BD530" s="345" t="e">
        <f t="shared" si="410"/>
        <v>#DIV/0!</v>
      </c>
      <c r="BE530" s="345" t="e">
        <f t="shared" si="424"/>
        <v>#DIV/0!</v>
      </c>
      <c r="BF530" s="345" t="e">
        <f t="shared" si="411"/>
        <v>#DIV/0!</v>
      </c>
      <c r="BG530" s="345" t="e">
        <f t="shared" si="425"/>
        <v>#DIV/0!</v>
      </c>
      <c r="BH530" s="345" t="e">
        <f t="shared" si="412"/>
        <v>#DIV/0!</v>
      </c>
      <c r="BI530" s="345" t="e">
        <f t="shared" si="426"/>
        <v>#DIV/0!</v>
      </c>
      <c r="BJ530" s="345" t="e">
        <f t="shared" si="413"/>
        <v>#DIV/0!</v>
      </c>
      <c r="BK530" s="345" t="e">
        <f t="shared" si="427"/>
        <v>#DIV/0!</v>
      </c>
      <c r="BL530" s="345" t="e">
        <f t="shared" si="414"/>
        <v>#DIV/0!</v>
      </c>
      <c r="BM530" s="345" t="e">
        <f t="shared" si="428"/>
        <v>#DIV/0!</v>
      </c>
      <c r="BN530" s="345" t="e">
        <f t="shared" si="415"/>
        <v>#DIV/0!</v>
      </c>
      <c r="BO530" s="467"/>
    </row>
    <row r="531" spans="1:67">
      <c r="A531" s="471"/>
      <c r="B531" s="475" t="s">
        <v>791</v>
      </c>
      <c r="C531" s="471" t="s">
        <v>330</v>
      </c>
      <c r="D531" s="467"/>
      <c r="E531" s="467"/>
      <c r="F531" s="467"/>
      <c r="G531" s="379"/>
      <c r="H531" s="379"/>
      <c r="I531" s="379"/>
      <c r="J531" s="379"/>
      <c r="K531" s="379"/>
      <c r="L531" s="379"/>
      <c r="M531" s="379"/>
      <c r="N531" s="379"/>
      <c r="O531" s="379"/>
      <c r="P531" s="379"/>
      <c r="Q531" s="341"/>
      <c r="R531" s="341"/>
      <c r="S531" s="345">
        <f t="shared" si="398"/>
        <v>0</v>
      </c>
      <c r="T531" s="341"/>
      <c r="U531" s="345">
        <f t="shared" si="399"/>
        <v>0</v>
      </c>
      <c r="V531" s="341"/>
      <c r="W531" s="345">
        <f t="shared" si="400"/>
        <v>0</v>
      </c>
      <c r="X531" s="341"/>
      <c r="Y531" s="345">
        <f t="shared" si="401"/>
        <v>0</v>
      </c>
      <c r="Z531" s="341"/>
      <c r="AA531" s="345">
        <f t="shared" si="402"/>
        <v>0</v>
      </c>
      <c r="AB531" s="341"/>
      <c r="AC531" s="345">
        <f t="shared" si="403"/>
        <v>0</v>
      </c>
      <c r="AD531" s="341"/>
      <c r="AE531" s="345">
        <f t="shared" si="404"/>
        <v>0</v>
      </c>
      <c r="AF531" s="341"/>
      <c r="AG531" s="345">
        <f t="shared" si="404"/>
        <v>0</v>
      </c>
      <c r="AH531" s="341"/>
      <c r="AI531" s="345">
        <f t="shared" si="404"/>
        <v>0</v>
      </c>
      <c r="AJ531" s="341"/>
      <c r="AK531" s="345">
        <f t="shared" si="404"/>
        <v>0</v>
      </c>
      <c r="AL531" s="341"/>
      <c r="AM531" s="345">
        <f t="shared" si="405"/>
        <v>0</v>
      </c>
      <c r="AN531" s="341"/>
      <c r="AO531" s="345">
        <f t="shared" si="406"/>
        <v>0</v>
      </c>
      <c r="AP531" s="467"/>
      <c r="AQ531" s="345" t="e">
        <f t="shared" si="417"/>
        <v>#DIV/0!</v>
      </c>
      <c r="AR531" s="345" t="e">
        <f t="shared" si="407"/>
        <v>#DIV/0!</v>
      </c>
      <c r="AS531" s="345" t="e">
        <f t="shared" si="418"/>
        <v>#DIV/0!</v>
      </c>
      <c r="AT531" s="345" t="e">
        <f t="shared" si="407"/>
        <v>#DIV/0!</v>
      </c>
      <c r="AU531" s="345" t="e">
        <f t="shared" si="419"/>
        <v>#DIV/0!</v>
      </c>
      <c r="AV531" s="345" t="e">
        <f t="shared" si="407"/>
        <v>#DIV/0!</v>
      </c>
      <c r="AW531" s="345" t="e">
        <f t="shared" si="420"/>
        <v>#DIV/0!</v>
      </c>
      <c r="AX531" s="345" t="e">
        <f t="shared" si="407"/>
        <v>#DIV/0!</v>
      </c>
      <c r="AY531" s="345" t="e">
        <f t="shared" si="421"/>
        <v>#DIV/0!</v>
      </c>
      <c r="AZ531" s="345" t="e">
        <f t="shared" si="408"/>
        <v>#DIV/0!</v>
      </c>
      <c r="BA531" s="345" t="e">
        <f t="shared" si="422"/>
        <v>#DIV/0!</v>
      </c>
      <c r="BB531" s="345" t="e">
        <f t="shared" si="409"/>
        <v>#DIV/0!</v>
      </c>
      <c r="BC531" s="345" t="e">
        <f t="shared" si="423"/>
        <v>#DIV/0!</v>
      </c>
      <c r="BD531" s="345" t="e">
        <f t="shared" si="410"/>
        <v>#DIV/0!</v>
      </c>
      <c r="BE531" s="345" t="e">
        <f t="shared" si="424"/>
        <v>#DIV/0!</v>
      </c>
      <c r="BF531" s="345" t="e">
        <f t="shared" si="411"/>
        <v>#DIV/0!</v>
      </c>
      <c r="BG531" s="345" t="e">
        <f t="shared" si="425"/>
        <v>#DIV/0!</v>
      </c>
      <c r="BH531" s="345" t="e">
        <f t="shared" si="412"/>
        <v>#DIV/0!</v>
      </c>
      <c r="BI531" s="345" t="e">
        <f t="shared" si="426"/>
        <v>#DIV/0!</v>
      </c>
      <c r="BJ531" s="345" t="e">
        <f t="shared" si="413"/>
        <v>#DIV/0!</v>
      </c>
      <c r="BK531" s="345" t="e">
        <f t="shared" si="427"/>
        <v>#DIV/0!</v>
      </c>
      <c r="BL531" s="345" t="e">
        <f t="shared" si="414"/>
        <v>#DIV/0!</v>
      </c>
      <c r="BM531" s="345" t="e">
        <f t="shared" si="428"/>
        <v>#DIV/0!</v>
      </c>
      <c r="BN531" s="345" t="e">
        <f t="shared" si="415"/>
        <v>#DIV/0!</v>
      </c>
      <c r="BO531" s="467"/>
    </row>
    <row r="532" spans="1:67">
      <c r="A532" s="471"/>
      <c r="B532" s="475" t="s">
        <v>792</v>
      </c>
      <c r="C532" s="471" t="s">
        <v>330</v>
      </c>
      <c r="D532" s="467"/>
      <c r="E532" s="467"/>
      <c r="F532" s="467"/>
      <c r="G532" s="379"/>
      <c r="H532" s="379"/>
      <c r="I532" s="379"/>
      <c r="J532" s="379"/>
      <c r="K532" s="379"/>
      <c r="L532" s="379"/>
      <c r="M532" s="379"/>
      <c r="N532" s="379"/>
      <c r="O532" s="379"/>
      <c r="P532" s="379"/>
      <c r="Q532" s="468">
        <v>100</v>
      </c>
      <c r="R532" s="341"/>
      <c r="S532" s="345">
        <f t="shared" si="398"/>
        <v>0</v>
      </c>
      <c r="T532" s="341"/>
      <c r="U532" s="345">
        <f t="shared" si="399"/>
        <v>0</v>
      </c>
      <c r="V532" s="341"/>
      <c r="W532" s="345">
        <f t="shared" si="400"/>
        <v>0</v>
      </c>
      <c r="X532" s="341"/>
      <c r="Y532" s="345">
        <f t="shared" si="401"/>
        <v>0</v>
      </c>
      <c r="Z532" s="341"/>
      <c r="AA532" s="345">
        <f t="shared" si="402"/>
        <v>0</v>
      </c>
      <c r="AB532" s="341"/>
      <c r="AC532" s="345">
        <f t="shared" si="403"/>
        <v>0</v>
      </c>
      <c r="AD532" s="341"/>
      <c r="AE532" s="345">
        <f t="shared" si="404"/>
        <v>0</v>
      </c>
      <c r="AF532" s="341"/>
      <c r="AG532" s="345">
        <f t="shared" si="404"/>
        <v>0</v>
      </c>
      <c r="AH532" s="341"/>
      <c r="AI532" s="345">
        <f t="shared" si="404"/>
        <v>0</v>
      </c>
      <c r="AJ532" s="341"/>
      <c r="AK532" s="345">
        <f t="shared" si="404"/>
        <v>0</v>
      </c>
      <c r="AL532" s="341"/>
      <c r="AM532" s="345">
        <f t="shared" si="405"/>
        <v>0</v>
      </c>
      <c r="AN532" s="341"/>
      <c r="AO532" s="345">
        <f t="shared" si="406"/>
        <v>0</v>
      </c>
      <c r="AP532" s="380"/>
      <c r="AQ532" s="345" t="e">
        <f t="shared" si="417"/>
        <v>#DIV/0!</v>
      </c>
      <c r="AR532" s="345">
        <f t="shared" si="407"/>
        <v>0</v>
      </c>
      <c r="AS532" s="345" t="e">
        <f t="shared" si="418"/>
        <v>#DIV/0!</v>
      </c>
      <c r="AT532" s="345">
        <f t="shared" si="407"/>
        <v>0</v>
      </c>
      <c r="AU532" s="345" t="e">
        <f t="shared" si="419"/>
        <v>#DIV/0!</v>
      </c>
      <c r="AV532" s="345">
        <f t="shared" si="407"/>
        <v>0</v>
      </c>
      <c r="AW532" s="345" t="e">
        <f t="shared" si="420"/>
        <v>#DIV/0!</v>
      </c>
      <c r="AX532" s="345">
        <f t="shared" si="407"/>
        <v>0</v>
      </c>
      <c r="AY532" s="345" t="e">
        <f t="shared" si="421"/>
        <v>#DIV/0!</v>
      </c>
      <c r="AZ532" s="345">
        <f t="shared" si="408"/>
        <v>0</v>
      </c>
      <c r="BA532" s="345" t="e">
        <f t="shared" si="422"/>
        <v>#DIV/0!</v>
      </c>
      <c r="BB532" s="345">
        <f t="shared" si="409"/>
        <v>0</v>
      </c>
      <c r="BC532" s="345" t="e">
        <f t="shared" si="423"/>
        <v>#DIV/0!</v>
      </c>
      <c r="BD532" s="345">
        <f t="shared" si="410"/>
        <v>0</v>
      </c>
      <c r="BE532" s="345" t="e">
        <f t="shared" si="424"/>
        <v>#DIV/0!</v>
      </c>
      <c r="BF532" s="345">
        <f t="shared" si="411"/>
        <v>0</v>
      </c>
      <c r="BG532" s="345" t="e">
        <f t="shared" si="425"/>
        <v>#DIV/0!</v>
      </c>
      <c r="BH532" s="345">
        <f t="shared" si="412"/>
        <v>0</v>
      </c>
      <c r="BI532" s="345" t="e">
        <f t="shared" si="426"/>
        <v>#DIV/0!</v>
      </c>
      <c r="BJ532" s="345">
        <f t="shared" si="413"/>
        <v>0</v>
      </c>
      <c r="BK532" s="345" t="e">
        <f t="shared" si="427"/>
        <v>#DIV/0!</v>
      </c>
      <c r="BL532" s="345">
        <f t="shared" si="414"/>
        <v>0</v>
      </c>
      <c r="BM532" s="345" t="e">
        <f t="shared" si="428"/>
        <v>#DIV/0!</v>
      </c>
      <c r="BN532" s="345">
        <f t="shared" si="415"/>
        <v>0</v>
      </c>
      <c r="BO532" s="467"/>
    </row>
    <row r="533" spans="1:67">
      <c r="A533" s="471"/>
      <c r="B533" s="475" t="s">
        <v>793</v>
      </c>
      <c r="C533" s="471" t="s">
        <v>330</v>
      </c>
      <c r="D533" s="468">
        <v>6243</v>
      </c>
      <c r="E533" s="467">
        <v>6243</v>
      </c>
      <c r="F533" s="467"/>
      <c r="G533" s="379"/>
      <c r="H533" s="379"/>
      <c r="I533" s="379"/>
      <c r="J533" s="379"/>
      <c r="K533" s="379"/>
      <c r="L533" s="379"/>
      <c r="M533" s="379"/>
      <c r="N533" s="379"/>
      <c r="O533" s="379"/>
      <c r="P533" s="379"/>
      <c r="Q533" s="468">
        <v>6424</v>
      </c>
      <c r="R533" s="468">
        <v>6324</v>
      </c>
      <c r="S533" s="339">
        <f t="shared" si="398"/>
        <v>6324</v>
      </c>
      <c r="T533" s="468"/>
      <c r="U533" s="339">
        <f t="shared" si="399"/>
        <v>6324</v>
      </c>
      <c r="V533" s="341"/>
      <c r="W533" s="345">
        <f t="shared" si="400"/>
        <v>6324</v>
      </c>
      <c r="X533" s="341"/>
      <c r="Y533" s="345">
        <f t="shared" si="401"/>
        <v>6324</v>
      </c>
      <c r="Z533" s="341"/>
      <c r="AA533" s="345">
        <f t="shared" si="402"/>
        <v>6324</v>
      </c>
      <c r="AB533" s="341"/>
      <c r="AC533" s="345">
        <f t="shared" si="403"/>
        <v>6324</v>
      </c>
      <c r="AD533" s="341"/>
      <c r="AE533" s="345">
        <f t="shared" si="404"/>
        <v>6324</v>
      </c>
      <c r="AF533" s="341"/>
      <c r="AG533" s="345">
        <f t="shared" si="404"/>
        <v>6324</v>
      </c>
      <c r="AH533" s="341"/>
      <c r="AI533" s="345">
        <f t="shared" si="404"/>
        <v>6324</v>
      </c>
      <c r="AJ533" s="341"/>
      <c r="AK533" s="345">
        <f t="shared" si="404"/>
        <v>6324</v>
      </c>
      <c r="AL533" s="341"/>
      <c r="AM533" s="345">
        <f t="shared" si="405"/>
        <v>6324</v>
      </c>
      <c r="AN533" s="341"/>
      <c r="AO533" s="345">
        <f t="shared" si="406"/>
        <v>6324</v>
      </c>
      <c r="AP533" s="635">
        <f>+W533</f>
        <v>6324</v>
      </c>
      <c r="AQ533" s="345">
        <f t="shared" si="417"/>
        <v>101.29745314752523</v>
      </c>
      <c r="AR533" s="345">
        <f t="shared" si="407"/>
        <v>0.9844333748443338</v>
      </c>
      <c r="AS533" s="345">
        <f t="shared" si="418"/>
        <v>0</v>
      </c>
      <c r="AT533" s="345">
        <f t="shared" si="407"/>
        <v>0</v>
      </c>
      <c r="AU533" s="345" t="e">
        <f t="shared" si="419"/>
        <v>#DIV/0!</v>
      </c>
      <c r="AV533" s="345">
        <f t="shared" si="407"/>
        <v>0</v>
      </c>
      <c r="AW533" s="345" t="e">
        <f t="shared" si="420"/>
        <v>#DIV/0!</v>
      </c>
      <c r="AX533" s="345">
        <f t="shared" si="407"/>
        <v>0</v>
      </c>
      <c r="AY533" s="345" t="e">
        <f t="shared" si="421"/>
        <v>#DIV/0!</v>
      </c>
      <c r="AZ533" s="345">
        <f t="shared" si="408"/>
        <v>0</v>
      </c>
      <c r="BA533" s="345" t="e">
        <f t="shared" si="422"/>
        <v>#DIV/0!</v>
      </c>
      <c r="BB533" s="345">
        <f t="shared" si="409"/>
        <v>0</v>
      </c>
      <c r="BC533" s="345" t="e">
        <f t="shared" si="423"/>
        <v>#DIV/0!</v>
      </c>
      <c r="BD533" s="345">
        <f t="shared" si="410"/>
        <v>0</v>
      </c>
      <c r="BE533" s="345" t="e">
        <f t="shared" si="424"/>
        <v>#DIV/0!</v>
      </c>
      <c r="BF533" s="345">
        <f t="shared" si="411"/>
        <v>0</v>
      </c>
      <c r="BG533" s="345" t="e">
        <f t="shared" si="425"/>
        <v>#DIV/0!</v>
      </c>
      <c r="BH533" s="345">
        <f t="shared" si="412"/>
        <v>0</v>
      </c>
      <c r="BI533" s="345" t="e">
        <f t="shared" si="426"/>
        <v>#DIV/0!</v>
      </c>
      <c r="BJ533" s="345">
        <f t="shared" si="413"/>
        <v>0</v>
      </c>
      <c r="BK533" s="345" t="e">
        <f t="shared" si="427"/>
        <v>#DIV/0!</v>
      </c>
      <c r="BL533" s="345">
        <f t="shared" si="414"/>
        <v>0</v>
      </c>
      <c r="BM533" s="345" t="e">
        <f t="shared" si="428"/>
        <v>#DIV/0!</v>
      </c>
      <c r="BN533" s="345">
        <f t="shared" si="415"/>
        <v>0</v>
      </c>
      <c r="BO533" s="467"/>
    </row>
    <row r="534" spans="1:67">
      <c r="A534" s="471"/>
      <c r="B534" s="410" t="s">
        <v>720</v>
      </c>
      <c r="C534" s="471" t="s">
        <v>330</v>
      </c>
      <c r="D534" s="468"/>
      <c r="E534" s="467"/>
      <c r="F534" s="467"/>
      <c r="G534" s="379"/>
      <c r="H534" s="379"/>
      <c r="I534" s="379"/>
      <c r="J534" s="379"/>
      <c r="K534" s="379"/>
      <c r="L534" s="379"/>
      <c r="M534" s="379"/>
      <c r="N534" s="379"/>
      <c r="O534" s="379"/>
      <c r="P534" s="379"/>
      <c r="Q534" s="341"/>
      <c r="R534" s="341"/>
      <c r="S534" s="345">
        <f t="shared" si="398"/>
        <v>0</v>
      </c>
      <c r="T534" s="341"/>
      <c r="U534" s="345">
        <f t="shared" si="399"/>
        <v>0</v>
      </c>
      <c r="V534" s="341"/>
      <c r="W534" s="345">
        <f t="shared" si="400"/>
        <v>0</v>
      </c>
      <c r="X534" s="341"/>
      <c r="Y534" s="345">
        <f t="shared" si="401"/>
        <v>0</v>
      </c>
      <c r="Z534" s="341"/>
      <c r="AA534" s="345">
        <f t="shared" si="402"/>
        <v>0</v>
      </c>
      <c r="AB534" s="341"/>
      <c r="AC534" s="345">
        <f t="shared" si="403"/>
        <v>0</v>
      </c>
      <c r="AD534" s="341"/>
      <c r="AE534" s="345">
        <f t="shared" si="404"/>
        <v>0</v>
      </c>
      <c r="AF534" s="341"/>
      <c r="AG534" s="345">
        <f t="shared" si="404"/>
        <v>0</v>
      </c>
      <c r="AH534" s="341"/>
      <c r="AI534" s="345">
        <f t="shared" si="404"/>
        <v>0</v>
      </c>
      <c r="AJ534" s="341"/>
      <c r="AK534" s="345">
        <f t="shared" si="404"/>
        <v>0</v>
      </c>
      <c r="AL534" s="341"/>
      <c r="AM534" s="345">
        <f t="shared" si="405"/>
        <v>0</v>
      </c>
      <c r="AN534" s="341"/>
      <c r="AO534" s="345">
        <f t="shared" si="406"/>
        <v>0</v>
      </c>
      <c r="AP534" s="467"/>
      <c r="AQ534" s="345" t="e">
        <f t="shared" si="417"/>
        <v>#DIV/0!</v>
      </c>
      <c r="AR534" s="345" t="e">
        <f t="shared" si="407"/>
        <v>#DIV/0!</v>
      </c>
      <c r="AS534" s="345" t="e">
        <f t="shared" si="418"/>
        <v>#DIV/0!</v>
      </c>
      <c r="AT534" s="345" t="e">
        <f t="shared" si="407"/>
        <v>#DIV/0!</v>
      </c>
      <c r="AU534" s="345" t="e">
        <f t="shared" si="419"/>
        <v>#DIV/0!</v>
      </c>
      <c r="AV534" s="345" t="e">
        <f t="shared" si="407"/>
        <v>#DIV/0!</v>
      </c>
      <c r="AW534" s="345" t="e">
        <f t="shared" si="420"/>
        <v>#DIV/0!</v>
      </c>
      <c r="AX534" s="345" t="e">
        <f t="shared" si="407"/>
        <v>#DIV/0!</v>
      </c>
      <c r="AY534" s="345" t="e">
        <f t="shared" si="421"/>
        <v>#DIV/0!</v>
      </c>
      <c r="AZ534" s="345" t="e">
        <f t="shared" si="408"/>
        <v>#DIV/0!</v>
      </c>
      <c r="BA534" s="345" t="e">
        <f t="shared" si="422"/>
        <v>#DIV/0!</v>
      </c>
      <c r="BB534" s="345" t="e">
        <f t="shared" si="409"/>
        <v>#DIV/0!</v>
      </c>
      <c r="BC534" s="345" t="e">
        <f t="shared" si="423"/>
        <v>#DIV/0!</v>
      </c>
      <c r="BD534" s="345" t="e">
        <f t="shared" si="410"/>
        <v>#DIV/0!</v>
      </c>
      <c r="BE534" s="345" t="e">
        <f t="shared" si="424"/>
        <v>#DIV/0!</v>
      </c>
      <c r="BF534" s="345" t="e">
        <f t="shared" si="411"/>
        <v>#DIV/0!</v>
      </c>
      <c r="BG534" s="345" t="e">
        <f t="shared" si="425"/>
        <v>#DIV/0!</v>
      </c>
      <c r="BH534" s="345" t="e">
        <f t="shared" si="412"/>
        <v>#DIV/0!</v>
      </c>
      <c r="BI534" s="345" t="e">
        <f t="shared" si="426"/>
        <v>#DIV/0!</v>
      </c>
      <c r="BJ534" s="345" t="e">
        <f t="shared" si="413"/>
        <v>#DIV/0!</v>
      </c>
      <c r="BK534" s="345" t="e">
        <f t="shared" si="427"/>
        <v>#DIV/0!</v>
      </c>
      <c r="BL534" s="345" t="e">
        <f t="shared" si="414"/>
        <v>#DIV/0!</v>
      </c>
      <c r="BM534" s="345" t="e">
        <f t="shared" si="428"/>
        <v>#DIV/0!</v>
      </c>
      <c r="BN534" s="345" t="e">
        <f t="shared" si="415"/>
        <v>#DIV/0!</v>
      </c>
      <c r="BO534" s="467"/>
    </row>
    <row r="535" spans="1:67">
      <c r="A535" s="471"/>
      <c r="B535" s="475" t="s">
        <v>791</v>
      </c>
      <c r="C535" s="471" t="s">
        <v>330</v>
      </c>
      <c r="D535" s="468"/>
      <c r="E535" s="467"/>
      <c r="F535" s="467"/>
      <c r="G535" s="379"/>
      <c r="H535" s="379"/>
      <c r="I535" s="379"/>
      <c r="J535" s="379"/>
      <c r="K535" s="379"/>
      <c r="L535" s="379"/>
      <c r="M535" s="379"/>
      <c r="N535" s="379"/>
      <c r="O535" s="379"/>
      <c r="P535" s="379"/>
      <c r="Q535" s="341"/>
      <c r="R535" s="341"/>
      <c r="S535" s="345">
        <f t="shared" si="398"/>
        <v>0</v>
      </c>
      <c r="T535" s="341"/>
      <c r="U535" s="345">
        <f t="shared" si="399"/>
        <v>0</v>
      </c>
      <c r="V535" s="341"/>
      <c r="W535" s="345">
        <f t="shared" si="400"/>
        <v>0</v>
      </c>
      <c r="X535" s="341"/>
      <c r="Y535" s="345">
        <f t="shared" si="401"/>
        <v>0</v>
      </c>
      <c r="Z535" s="341"/>
      <c r="AA535" s="345">
        <f t="shared" si="402"/>
        <v>0</v>
      </c>
      <c r="AB535" s="341"/>
      <c r="AC535" s="345">
        <f t="shared" si="403"/>
        <v>0</v>
      </c>
      <c r="AD535" s="341"/>
      <c r="AE535" s="345">
        <f t="shared" si="404"/>
        <v>0</v>
      </c>
      <c r="AF535" s="341"/>
      <c r="AG535" s="345">
        <f t="shared" si="404"/>
        <v>0</v>
      </c>
      <c r="AH535" s="341"/>
      <c r="AI535" s="345">
        <f t="shared" si="404"/>
        <v>0</v>
      </c>
      <c r="AJ535" s="341"/>
      <c r="AK535" s="345">
        <f t="shared" si="404"/>
        <v>0</v>
      </c>
      <c r="AL535" s="341"/>
      <c r="AM535" s="345">
        <f t="shared" si="405"/>
        <v>0</v>
      </c>
      <c r="AN535" s="341"/>
      <c r="AO535" s="345">
        <f t="shared" si="406"/>
        <v>0</v>
      </c>
      <c r="AP535" s="467"/>
      <c r="AQ535" s="345" t="e">
        <f t="shared" si="417"/>
        <v>#DIV/0!</v>
      </c>
      <c r="AR535" s="345" t="e">
        <f t="shared" si="407"/>
        <v>#DIV/0!</v>
      </c>
      <c r="AS535" s="345" t="e">
        <f t="shared" si="418"/>
        <v>#DIV/0!</v>
      </c>
      <c r="AT535" s="345" t="e">
        <f t="shared" si="407"/>
        <v>#DIV/0!</v>
      </c>
      <c r="AU535" s="345" t="e">
        <f t="shared" si="419"/>
        <v>#DIV/0!</v>
      </c>
      <c r="AV535" s="345" t="e">
        <f t="shared" si="407"/>
        <v>#DIV/0!</v>
      </c>
      <c r="AW535" s="345" t="e">
        <f t="shared" si="420"/>
        <v>#DIV/0!</v>
      </c>
      <c r="AX535" s="345" t="e">
        <f t="shared" si="407"/>
        <v>#DIV/0!</v>
      </c>
      <c r="AY535" s="345" t="e">
        <f t="shared" si="421"/>
        <v>#DIV/0!</v>
      </c>
      <c r="AZ535" s="345" t="e">
        <f t="shared" si="408"/>
        <v>#DIV/0!</v>
      </c>
      <c r="BA535" s="345" t="e">
        <f t="shared" si="422"/>
        <v>#DIV/0!</v>
      </c>
      <c r="BB535" s="345" t="e">
        <f t="shared" si="409"/>
        <v>#DIV/0!</v>
      </c>
      <c r="BC535" s="345" t="e">
        <f t="shared" si="423"/>
        <v>#DIV/0!</v>
      </c>
      <c r="BD535" s="345" t="e">
        <f t="shared" si="410"/>
        <v>#DIV/0!</v>
      </c>
      <c r="BE535" s="345" t="e">
        <f t="shared" si="424"/>
        <v>#DIV/0!</v>
      </c>
      <c r="BF535" s="345" t="e">
        <f t="shared" si="411"/>
        <v>#DIV/0!</v>
      </c>
      <c r="BG535" s="345" t="e">
        <f t="shared" si="425"/>
        <v>#DIV/0!</v>
      </c>
      <c r="BH535" s="345" t="e">
        <f t="shared" si="412"/>
        <v>#DIV/0!</v>
      </c>
      <c r="BI535" s="345" t="e">
        <f t="shared" si="426"/>
        <v>#DIV/0!</v>
      </c>
      <c r="BJ535" s="345" t="e">
        <f t="shared" si="413"/>
        <v>#DIV/0!</v>
      </c>
      <c r="BK535" s="345" t="e">
        <f t="shared" si="427"/>
        <v>#DIV/0!</v>
      </c>
      <c r="BL535" s="345" t="e">
        <f t="shared" si="414"/>
        <v>#DIV/0!</v>
      </c>
      <c r="BM535" s="345" t="e">
        <f t="shared" si="428"/>
        <v>#DIV/0!</v>
      </c>
      <c r="BN535" s="345" t="e">
        <f t="shared" si="415"/>
        <v>#DIV/0!</v>
      </c>
      <c r="BO535" s="467"/>
    </row>
    <row r="536" spans="1:67">
      <c r="A536" s="471"/>
      <c r="B536" s="475" t="s">
        <v>792</v>
      </c>
      <c r="C536" s="471" t="s">
        <v>330</v>
      </c>
      <c r="D536" s="468">
        <v>6243</v>
      </c>
      <c r="E536" s="467">
        <v>6243</v>
      </c>
      <c r="F536" s="467"/>
      <c r="G536" s="379"/>
      <c r="H536" s="379"/>
      <c r="I536" s="379"/>
      <c r="J536" s="379"/>
      <c r="K536" s="379"/>
      <c r="L536" s="379"/>
      <c r="M536" s="379"/>
      <c r="N536" s="379"/>
      <c r="O536" s="379"/>
      <c r="P536" s="379"/>
      <c r="Q536" s="468">
        <v>6424</v>
      </c>
      <c r="R536" s="468">
        <v>6324</v>
      </c>
      <c r="S536" s="339">
        <f t="shared" si="398"/>
        <v>6324</v>
      </c>
      <c r="T536" s="341"/>
      <c r="U536" s="345">
        <f t="shared" si="399"/>
        <v>6324</v>
      </c>
      <c r="V536" s="341"/>
      <c r="W536" s="345">
        <f t="shared" si="400"/>
        <v>6324</v>
      </c>
      <c r="X536" s="341"/>
      <c r="Y536" s="345">
        <f t="shared" si="401"/>
        <v>6324</v>
      </c>
      <c r="Z536" s="341"/>
      <c r="AA536" s="345">
        <f t="shared" si="402"/>
        <v>6324</v>
      </c>
      <c r="AB536" s="341"/>
      <c r="AC536" s="345">
        <f t="shared" si="403"/>
        <v>6324</v>
      </c>
      <c r="AD536" s="341"/>
      <c r="AE536" s="345">
        <f t="shared" si="404"/>
        <v>6324</v>
      </c>
      <c r="AF536" s="341"/>
      <c r="AG536" s="345">
        <f t="shared" si="404"/>
        <v>6324</v>
      </c>
      <c r="AH536" s="341"/>
      <c r="AI536" s="345">
        <f t="shared" si="404"/>
        <v>6324</v>
      </c>
      <c r="AJ536" s="341"/>
      <c r="AK536" s="345">
        <f t="shared" si="404"/>
        <v>6324</v>
      </c>
      <c r="AL536" s="341"/>
      <c r="AM536" s="345">
        <f t="shared" si="405"/>
        <v>6324</v>
      </c>
      <c r="AN536" s="341"/>
      <c r="AO536" s="345">
        <f t="shared" si="406"/>
        <v>6324</v>
      </c>
      <c r="AP536" s="635">
        <f>+W536</f>
        <v>6324</v>
      </c>
      <c r="AQ536" s="345">
        <f t="shared" si="417"/>
        <v>101.29745314752523</v>
      </c>
      <c r="AR536" s="345">
        <f t="shared" si="407"/>
        <v>0.9844333748443338</v>
      </c>
      <c r="AS536" s="345">
        <f t="shared" si="418"/>
        <v>0</v>
      </c>
      <c r="AT536" s="345">
        <f t="shared" si="407"/>
        <v>0</v>
      </c>
      <c r="AU536" s="345" t="e">
        <f t="shared" si="419"/>
        <v>#DIV/0!</v>
      </c>
      <c r="AV536" s="345">
        <f t="shared" si="407"/>
        <v>0</v>
      </c>
      <c r="AW536" s="345" t="e">
        <f t="shared" si="420"/>
        <v>#DIV/0!</v>
      </c>
      <c r="AX536" s="345">
        <f t="shared" si="407"/>
        <v>0</v>
      </c>
      <c r="AY536" s="345" t="e">
        <f t="shared" si="421"/>
        <v>#DIV/0!</v>
      </c>
      <c r="AZ536" s="345">
        <f t="shared" si="408"/>
        <v>0</v>
      </c>
      <c r="BA536" s="345" t="e">
        <f t="shared" si="422"/>
        <v>#DIV/0!</v>
      </c>
      <c r="BB536" s="345">
        <f t="shared" si="409"/>
        <v>0</v>
      </c>
      <c r="BC536" s="345" t="e">
        <f t="shared" si="423"/>
        <v>#DIV/0!</v>
      </c>
      <c r="BD536" s="345">
        <f t="shared" si="410"/>
        <v>0</v>
      </c>
      <c r="BE536" s="345" t="e">
        <f t="shared" si="424"/>
        <v>#DIV/0!</v>
      </c>
      <c r="BF536" s="345">
        <f t="shared" si="411"/>
        <v>0</v>
      </c>
      <c r="BG536" s="345" t="e">
        <f t="shared" si="425"/>
        <v>#DIV/0!</v>
      </c>
      <c r="BH536" s="345">
        <f t="shared" si="412"/>
        <v>0</v>
      </c>
      <c r="BI536" s="345" t="e">
        <f t="shared" si="426"/>
        <v>#DIV/0!</v>
      </c>
      <c r="BJ536" s="345">
        <f t="shared" si="413"/>
        <v>0</v>
      </c>
      <c r="BK536" s="345" t="e">
        <f t="shared" si="427"/>
        <v>#DIV/0!</v>
      </c>
      <c r="BL536" s="345">
        <f t="shared" si="414"/>
        <v>0</v>
      </c>
      <c r="BM536" s="345" t="e">
        <f t="shared" si="428"/>
        <v>#DIV/0!</v>
      </c>
      <c r="BN536" s="345">
        <f t="shared" si="415"/>
        <v>0</v>
      </c>
      <c r="BO536" s="467"/>
    </row>
    <row r="537" spans="1:67">
      <c r="A537" s="471"/>
      <c r="B537" s="475" t="s">
        <v>794</v>
      </c>
      <c r="C537" s="471" t="s">
        <v>277</v>
      </c>
      <c r="D537" s="468">
        <v>65</v>
      </c>
      <c r="E537" s="467">
        <v>65</v>
      </c>
      <c r="F537" s="467"/>
      <c r="G537" s="379"/>
      <c r="H537" s="379"/>
      <c r="I537" s="379"/>
      <c r="J537" s="379"/>
      <c r="K537" s="379"/>
      <c r="L537" s="379"/>
      <c r="M537" s="379"/>
      <c r="N537" s="379"/>
      <c r="O537" s="379"/>
      <c r="P537" s="379"/>
      <c r="Q537" s="468"/>
      <c r="R537" s="468"/>
      <c r="S537" s="339">
        <f t="shared" si="398"/>
        <v>0</v>
      </c>
      <c r="T537" s="468">
        <v>40</v>
      </c>
      <c r="U537" s="339">
        <f t="shared" si="399"/>
        <v>40</v>
      </c>
      <c r="V537" s="468">
        <v>200</v>
      </c>
      <c r="W537" s="339">
        <f t="shared" si="400"/>
        <v>240</v>
      </c>
      <c r="X537" s="341">
        <f>265-W537</f>
        <v>25</v>
      </c>
      <c r="Y537" s="345">
        <f t="shared" si="401"/>
        <v>265</v>
      </c>
      <c r="Z537" s="468">
        <f>12765-Y537</f>
        <v>12500</v>
      </c>
      <c r="AA537" s="345">
        <f t="shared" si="402"/>
        <v>12765</v>
      </c>
      <c r="AB537" s="341"/>
      <c r="AC537" s="345">
        <f t="shared" si="403"/>
        <v>12765</v>
      </c>
      <c r="AD537" s="341"/>
      <c r="AE537" s="345">
        <f t="shared" si="404"/>
        <v>12765</v>
      </c>
      <c r="AF537" s="341">
        <v>125</v>
      </c>
      <c r="AG537" s="345">
        <f t="shared" si="404"/>
        <v>12890</v>
      </c>
      <c r="AH537" s="341"/>
      <c r="AI537" s="345">
        <f t="shared" si="404"/>
        <v>12890</v>
      </c>
      <c r="AJ537" s="341">
        <f>12950-AI537</f>
        <v>60</v>
      </c>
      <c r="AK537" s="345">
        <f t="shared" si="404"/>
        <v>12950</v>
      </c>
      <c r="AL537" s="341"/>
      <c r="AM537" s="345">
        <f t="shared" si="405"/>
        <v>12950</v>
      </c>
      <c r="AN537" s="341"/>
      <c r="AO537" s="345">
        <f t="shared" si="406"/>
        <v>12950</v>
      </c>
      <c r="AP537" s="473">
        <f>+W537</f>
        <v>240</v>
      </c>
      <c r="AQ537" s="345">
        <f t="shared" si="417"/>
        <v>0</v>
      </c>
      <c r="AR537" s="345" t="e">
        <f t="shared" si="407"/>
        <v>#DIV/0!</v>
      </c>
      <c r="AS537" s="345">
        <f t="shared" si="418"/>
        <v>61.53846153846154</v>
      </c>
      <c r="AT537" s="345" t="e">
        <f t="shared" si="407"/>
        <v>#DIV/0!</v>
      </c>
      <c r="AU537" s="345" t="e">
        <f t="shared" si="419"/>
        <v>#DIV/0!</v>
      </c>
      <c r="AV537" s="345" t="e">
        <f t="shared" si="407"/>
        <v>#DIV/0!</v>
      </c>
      <c r="AW537" s="345" t="e">
        <f t="shared" si="420"/>
        <v>#DIV/0!</v>
      </c>
      <c r="AX537" s="345" t="e">
        <f t="shared" si="407"/>
        <v>#DIV/0!</v>
      </c>
      <c r="AY537" s="345" t="e">
        <f t="shared" si="421"/>
        <v>#DIV/0!</v>
      </c>
      <c r="AZ537" s="345" t="e">
        <f t="shared" si="408"/>
        <v>#DIV/0!</v>
      </c>
      <c r="BA537" s="345" t="e">
        <f t="shared" si="422"/>
        <v>#DIV/0!</v>
      </c>
      <c r="BB537" s="345" t="e">
        <f t="shared" si="409"/>
        <v>#DIV/0!</v>
      </c>
      <c r="BC537" s="345" t="e">
        <f t="shared" si="423"/>
        <v>#DIV/0!</v>
      </c>
      <c r="BD537" s="345" t="e">
        <f t="shared" si="410"/>
        <v>#DIV/0!</v>
      </c>
      <c r="BE537" s="345" t="e">
        <f t="shared" si="424"/>
        <v>#DIV/0!</v>
      </c>
      <c r="BF537" s="345" t="e">
        <f t="shared" si="411"/>
        <v>#DIV/0!</v>
      </c>
      <c r="BG537" s="345" t="e">
        <f t="shared" si="425"/>
        <v>#DIV/0!</v>
      </c>
      <c r="BH537" s="345" t="e">
        <f t="shared" si="412"/>
        <v>#DIV/0!</v>
      </c>
      <c r="BI537" s="345" t="e">
        <f t="shared" si="426"/>
        <v>#DIV/0!</v>
      </c>
      <c r="BJ537" s="345" t="e">
        <f t="shared" si="413"/>
        <v>#DIV/0!</v>
      </c>
      <c r="BK537" s="345" t="e">
        <f t="shared" si="427"/>
        <v>#DIV/0!</v>
      </c>
      <c r="BL537" s="345" t="e">
        <f t="shared" si="414"/>
        <v>#DIV/0!</v>
      </c>
      <c r="BM537" s="345" t="e">
        <f t="shared" si="428"/>
        <v>#DIV/0!</v>
      </c>
      <c r="BN537" s="345" t="e">
        <f t="shared" si="415"/>
        <v>#DIV/0!</v>
      </c>
      <c r="BO537" s="467"/>
    </row>
    <row r="538" spans="1:67">
      <c r="A538" s="466">
        <v>5</v>
      </c>
      <c r="B538" s="481" t="s">
        <v>796</v>
      </c>
      <c r="C538" s="466"/>
      <c r="D538" s="467"/>
      <c r="E538" s="467"/>
      <c r="F538" s="467"/>
      <c r="G538" s="379"/>
      <c r="H538" s="379"/>
      <c r="I538" s="379"/>
      <c r="J538" s="379"/>
      <c r="K538" s="379"/>
      <c r="L538" s="379"/>
      <c r="M538" s="379"/>
      <c r="N538" s="379"/>
      <c r="O538" s="379"/>
      <c r="P538" s="379"/>
      <c r="Q538" s="341"/>
      <c r="R538" s="341"/>
      <c r="S538" s="345" t="str">
        <f t="shared" si="398"/>
        <v xml:space="preserve"> </v>
      </c>
      <c r="T538" s="341"/>
      <c r="U538" s="345" t="str">
        <f t="shared" si="399"/>
        <v xml:space="preserve"> </v>
      </c>
      <c r="V538" s="341"/>
      <c r="W538" s="345" t="str">
        <f t="shared" si="400"/>
        <v xml:space="preserve"> </v>
      </c>
      <c r="X538" s="341"/>
      <c r="Y538" s="345" t="str">
        <f t="shared" si="401"/>
        <v xml:space="preserve"> </v>
      </c>
      <c r="Z538" s="341"/>
      <c r="AA538" s="345" t="str">
        <f t="shared" si="402"/>
        <v xml:space="preserve"> </v>
      </c>
      <c r="AB538" s="341"/>
      <c r="AC538" s="345" t="str">
        <f t="shared" si="403"/>
        <v xml:space="preserve"> </v>
      </c>
      <c r="AD538" s="341"/>
      <c r="AE538" s="345" t="str">
        <f t="shared" si="404"/>
        <v xml:space="preserve"> </v>
      </c>
      <c r="AF538" s="341"/>
      <c r="AG538" s="345" t="str">
        <f t="shared" si="404"/>
        <v xml:space="preserve"> </v>
      </c>
      <c r="AH538" s="341"/>
      <c r="AI538" s="345" t="str">
        <f t="shared" si="404"/>
        <v xml:space="preserve"> </v>
      </c>
      <c r="AJ538" s="341"/>
      <c r="AK538" s="345" t="str">
        <f t="shared" si="404"/>
        <v xml:space="preserve"> </v>
      </c>
      <c r="AL538" s="341"/>
      <c r="AM538" s="345" t="str">
        <f t="shared" si="405"/>
        <v xml:space="preserve"> </v>
      </c>
      <c r="AN538" s="341"/>
      <c r="AO538" s="345" t="str">
        <f t="shared" si="406"/>
        <v xml:space="preserve"> </v>
      </c>
      <c r="AP538" s="467"/>
      <c r="AQ538" s="345" t="str">
        <f t="shared" si="417"/>
        <v xml:space="preserve"> </v>
      </c>
      <c r="AR538" s="345" t="str">
        <f t="shared" si="407"/>
        <v xml:space="preserve"> </v>
      </c>
      <c r="AS538" s="345" t="str">
        <f t="shared" si="418"/>
        <v xml:space="preserve"> </v>
      </c>
      <c r="AT538" s="345" t="str">
        <f t="shared" si="407"/>
        <v xml:space="preserve"> </v>
      </c>
      <c r="AU538" s="345" t="str">
        <f t="shared" si="419"/>
        <v xml:space="preserve"> </v>
      </c>
      <c r="AV538" s="345" t="str">
        <f t="shared" si="407"/>
        <v xml:space="preserve"> </v>
      </c>
      <c r="AW538" s="345" t="str">
        <f t="shared" si="420"/>
        <v xml:space="preserve"> </v>
      </c>
      <c r="AX538" s="345" t="str">
        <f t="shared" si="407"/>
        <v xml:space="preserve"> </v>
      </c>
      <c r="AY538" s="345" t="str">
        <f t="shared" si="421"/>
        <v xml:space="preserve"> </v>
      </c>
      <c r="AZ538" s="345" t="str">
        <f t="shared" si="408"/>
        <v xml:space="preserve"> </v>
      </c>
      <c r="BA538" s="345" t="str">
        <f t="shared" si="422"/>
        <v xml:space="preserve"> </v>
      </c>
      <c r="BB538" s="345" t="str">
        <f t="shared" si="409"/>
        <v xml:space="preserve"> </v>
      </c>
      <c r="BC538" s="345" t="str">
        <f t="shared" si="423"/>
        <v xml:space="preserve"> </v>
      </c>
      <c r="BD538" s="345" t="str">
        <f t="shared" si="410"/>
        <v xml:space="preserve"> </v>
      </c>
      <c r="BE538" s="345" t="str">
        <f t="shared" si="424"/>
        <v xml:space="preserve"> </v>
      </c>
      <c r="BF538" s="345" t="str">
        <f t="shared" si="411"/>
        <v xml:space="preserve"> </v>
      </c>
      <c r="BG538" s="345" t="str">
        <f t="shared" si="425"/>
        <v xml:space="preserve"> </v>
      </c>
      <c r="BH538" s="345" t="str">
        <f t="shared" si="412"/>
        <v xml:space="preserve"> </v>
      </c>
      <c r="BI538" s="345" t="str">
        <f t="shared" si="426"/>
        <v xml:space="preserve"> </v>
      </c>
      <c r="BJ538" s="345" t="str">
        <f t="shared" si="413"/>
        <v xml:space="preserve"> </v>
      </c>
      <c r="BK538" s="345" t="str">
        <f t="shared" si="427"/>
        <v xml:space="preserve"> </v>
      </c>
      <c r="BL538" s="345" t="str">
        <f t="shared" si="414"/>
        <v xml:space="preserve"> </v>
      </c>
      <c r="BM538" s="345" t="str">
        <f t="shared" si="428"/>
        <v xml:space="preserve"> </v>
      </c>
      <c r="BN538" s="345" t="str">
        <f t="shared" si="415"/>
        <v xml:space="preserve"> </v>
      </c>
      <c r="BO538" s="467"/>
    </row>
    <row r="539" spans="1:67">
      <c r="A539" s="471"/>
      <c r="B539" s="475" t="s">
        <v>797</v>
      </c>
      <c r="C539" s="471" t="s">
        <v>800</v>
      </c>
      <c r="D539" s="467"/>
      <c r="E539" s="467"/>
      <c r="F539" s="467"/>
      <c r="G539" s="379"/>
      <c r="H539" s="379"/>
      <c r="I539" s="379"/>
      <c r="J539" s="379"/>
      <c r="K539" s="379"/>
      <c r="L539" s="379"/>
      <c r="M539" s="379"/>
      <c r="N539" s="379"/>
      <c r="O539" s="379"/>
      <c r="P539" s="379"/>
      <c r="Q539" s="341"/>
      <c r="R539" s="341"/>
      <c r="S539" s="345">
        <f t="shared" si="398"/>
        <v>0</v>
      </c>
      <c r="T539" s="341"/>
      <c r="U539" s="345">
        <f t="shared" si="399"/>
        <v>0</v>
      </c>
      <c r="V539" s="341"/>
      <c r="W539" s="345">
        <f t="shared" si="400"/>
        <v>0</v>
      </c>
      <c r="X539" s="341"/>
      <c r="Y539" s="345">
        <f t="shared" si="401"/>
        <v>0</v>
      </c>
      <c r="Z539" s="341"/>
      <c r="AA539" s="345">
        <f t="shared" si="402"/>
        <v>0</v>
      </c>
      <c r="AB539" s="341"/>
      <c r="AC539" s="345">
        <f t="shared" si="403"/>
        <v>0</v>
      </c>
      <c r="AD539" s="341"/>
      <c r="AE539" s="345">
        <f t="shared" si="404"/>
        <v>0</v>
      </c>
      <c r="AF539" s="341"/>
      <c r="AG539" s="345">
        <f t="shared" si="404"/>
        <v>0</v>
      </c>
      <c r="AH539" s="341"/>
      <c r="AI539" s="345">
        <f t="shared" si="404"/>
        <v>0</v>
      </c>
      <c r="AJ539" s="341"/>
      <c r="AK539" s="345">
        <f t="shared" si="404"/>
        <v>0</v>
      </c>
      <c r="AL539" s="341"/>
      <c r="AM539" s="345">
        <f t="shared" si="405"/>
        <v>0</v>
      </c>
      <c r="AN539" s="341"/>
      <c r="AO539" s="345">
        <f t="shared" si="406"/>
        <v>0</v>
      </c>
      <c r="AP539" s="467"/>
      <c r="AQ539" s="345" t="e">
        <f t="shared" si="417"/>
        <v>#DIV/0!</v>
      </c>
      <c r="AR539" s="345" t="e">
        <f t="shared" si="407"/>
        <v>#DIV/0!</v>
      </c>
      <c r="AS539" s="345" t="e">
        <f t="shared" si="418"/>
        <v>#DIV/0!</v>
      </c>
      <c r="AT539" s="345" t="e">
        <f t="shared" si="407"/>
        <v>#DIV/0!</v>
      </c>
      <c r="AU539" s="345" t="e">
        <f t="shared" si="419"/>
        <v>#DIV/0!</v>
      </c>
      <c r="AV539" s="345" t="e">
        <f t="shared" si="407"/>
        <v>#DIV/0!</v>
      </c>
      <c r="AW539" s="345" t="e">
        <f t="shared" si="420"/>
        <v>#DIV/0!</v>
      </c>
      <c r="AX539" s="345" t="e">
        <f t="shared" si="407"/>
        <v>#DIV/0!</v>
      </c>
      <c r="AY539" s="345" t="e">
        <f t="shared" si="421"/>
        <v>#DIV/0!</v>
      </c>
      <c r="AZ539" s="345" t="e">
        <f t="shared" si="408"/>
        <v>#DIV/0!</v>
      </c>
      <c r="BA539" s="345" t="e">
        <f t="shared" si="422"/>
        <v>#DIV/0!</v>
      </c>
      <c r="BB539" s="345" t="e">
        <f t="shared" si="409"/>
        <v>#DIV/0!</v>
      </c>
      <c r="BC539" s="345" t="e">
        <f t="shared" si="423"/>
        <v>#DIV/0!</v>
      </c>
      <c r="BD539" s="345" t="e">
        <f t="shared" si="410"/>
        <v>#DIV/0!</v>
      </c>
      <c r="BE539" s="345" t="e">
        <f t="shared" si="424"/>
        <v>#DIV/0!</v>
      </c>
      <c r="BF539" s="345" t="e">
        <f t="shared" si="411"/>
        <v>#DIV/0!</v>
      </c>
      <c r="BG539" s="345" t="e">
        <f t="shared" si="425"/>
        <v>#DIV/0!</v>
      </c>
      <c r="BH539" s="345" t="e">
        <f t="shared" si="412"/>
        <v>#DIV/0!</v>
      </c>
      <c r="BI539" s="345" t="e">
        <f t="shared" si="426"/>
        <v>#DIV/0!</v>
      </c>
      <c r="BJ539" s="345" t="e">
        <f t="shared" si="413"/>
        <v>#DIV/0!</v>
      </c>
      <c r="BK539" s="345" t="e">
        <f t="shared" si="427"/>
        <v>#DIV/0!</v>
      </c>
      <c r="BL539" s="345" t="e">
        <f t="shared" si="414"/>
        <v>#DIV/0!</v>
      </c>
      <c r="BM539" s="345" t="e">
        <f t="shared" si="428"/>
        <v>#DIV/0!</v>
      </c>
      <c r="BN539" s="345" t="e">
        <f t="shared" si="415"/>
        <v>#DIV/0!</v>
      </c>
      <c r="BO539" s="467"/>
    </row>
    <row r="540" spans="1:67" s="456" customFormat="1">
      <c r="A540" s="353"/>
      <c r="B540" s="410" t="s">
        <v>798</v>
      </c>
      <c r="C540" s="353" t="str">
        <f>+C539</f>
        <v>Hiện vật</v>
      </c>
      <c r="D540" s="454"/>
      <c r="E540" s="454"/>
      <c r="F540" s="454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2"/>
      <c r="R540" s="342"/>
      <c r="S540" s="345">
        <f t="shared" si="398"/>
        <v>0</v>
      </c>
      <c r="T540" s="342"/>
      <c r="U540" s="345">
        <f t="shared" si="399"/>
        <v>0</v>
      </c>
      <c r="V540" s="342"/>
      <c r="W540" s="345">
        <f t="shared" si="400"/>
        <v>0</v>
      </c>
      <c r="X540" s="342"/>
      <c r="Y540" s="345">
        <f t="shared" si="401"/>
        <v>0</v>
      </c>
      <c r="Z540" s="342"/>
      <c r="AA540" s="345">
        <f t="shared" si="402"/>
        <v>0</v>
      </c>
      <c r="AB540" s="342"/>
      <c r="AC540" s="345">
        <f t="shared" si="403"/>
        <v>0</v>
      </c>
      <c r="AD540" s="342"/>
      <c r="AE540" s="345">
        <f t="shared" si="404"/>
        <v>0</v>
      </c>
      <c r="AF540" s="342"/>
      <c r="AG540" s="345">
        <f t="shared" si="404"/>
        <v>0</v>
      </c>
      <c r="AH540" s="342"/>
      <c r="AI540" s="345">
        <f t="shared" si="404"/>
        <v>0</v>
      </c>
      <c r="AJ540" s="342"/>
      <c r="AK540" s="345">
        <f t="shared" si="404"/>
        <v>0</v>
      </c>
      <c r="AL540" s="342"/>
      <c r="AM540" s="345">
        <f t="shared" si="405"/>
        <v>0</v>
      </c>
      <c r="AN540" s="342"/>
      <c r="AO540" s="345">
        <f t="shared" si="406"/>
        <v>0</v>
      </c>
      <c r="AP540" s="454"/>
      <c r="AQ540" s="345" t="e">
        <f t="shared" si="417"/>
        <v>#DIV/0!</v>
      </c>
      <c r="AR540" s="345" t="e">
        <f t="shared" si="407"/>
        <v>#DIV/0!</v>
      </c>
      <c r="AS540" s="345" t="e">
        <f t="shared" si="418"/>
        <v>#DIV/0!</v>
      </c>
      <c r="AT540" s="345" t="e">
        <f t="shared" si="407"/>
        <v>#DIV/0!</v>
      </c>
      <c r="AU540" s="345" t="e">
        <f t="shared" si="419"/>
        <v>#DIV/0!</v>
      </c>
      <c r="AV540" s="345" t="e">
        <f t="shared" si="407"/>
        <v>#DIV/0!</v>
      </c>
      <c r="AW540" s="345" t="e">
        <f t="shared" si="420"/>
        <v>#DIV/0!</v>
      </c>
      <c r="AX540" s="345" t="e">
        <f t="shared" si="407"/>
        <v>#DIV/0!</v>
      </c>
      <c r="AY540" s="345" t="e">
        <f t="shared" si="421"/>
        <v>#DIV/0!</v>
      </c>
      <c r="AZ540" s="345" t="e">
        <f t="shared" si="408"/>
        <v>#DIV/0!</v>
      </c>
      <c r="BA540" s="345" t="e">
        <f t="shared" si="422"/>
        <v>#DIV/0!</v>
      </c>
      <c r="BB540" s="345" t="e">
        <f t="shared" si="409"/>
        <v>#DIV/0!</v>
      </c>
      <c r="BC540" s="345" t="e">
        <f t="shared" si="423"/>
        <v>#DIV/0!</v>
      </c>
      <c r="BD540" s="345" t="e">
        <f t="shared" si="410"/>
        <v>#DIV/0!</v>
      </c>
      <c r="BE540" s="345" t="e">
        <f t="shared" si="424"/>
        <v>#DIV/0!</v>
      </c>
      <c r="BF540" s="345" t="e">
        <f t="shared" si="411"/>
        <v>#DIV/0!</v>
      </c>
      <c r="BG540" s="345" t="e">
        <f t="shared" si="425"/>
        <v>#DIV/0!</v>
      </c>
      <c r="BH540" s="345" t="e">
        <f t="shared" si="412"/>
        <v>#DIV/0!</v>
      </c>
      <c r="BI540" s="345" t="e">
        <f t="shared" si="426"/>
        <v>#DIV/0!</v>
      </c>
      <c r="BJ540" s="345" t="e">
        <f t="shared" si="413"/>
        <v>#DIV/0!</v>
      </c>
      <c r="BK540" s="345" t="e">
        <f t="shared" si="427"/>
        <v>#DIV/0!</v>
      </c>
      <c r="BL540" s="345" t="e">
        <f t="shared" si="414"/>
        <v>#DIV/0!</v>
      </c>
      <c r="BM540" s="345" t="e">
        <f t="shared" si="428"/>
        <v>#DIV/0!</v>
      </c>
      <c r="BN540" s="345" t="e">
        <f t="shared" si="415"/>
        <v>#DIV/0!</v>
      </c>
      <c r="BO540" s="455"/>
    </row>
    <row r="541" spans="1:67" s="456" customFormat="1">
      <c r="A541" s="471"/>
      <c r="B541" s="475" t="s">
        <v>799</v>
      </c>
      <c r="C541" s="471" t="s">
        <v>547</v>
      </c>
      <c r="D541" s="454">
        <v>3</v>
      </c>
      <c r="E541" s="455">
        <v>3</v>
      </c>
      <c r="F541" s="455"/>
      <c r="G541" s="340"/>
      <c r="H541" s="340"/>
      <c r="I541" s="340"/>
      <c r="J541" s="340"/>
      <c r="K541" s="340"/>
      <c r="L541" s="340"/>
      <c r="M541" s="340"/>
      <c r="N541" s="340"/>
      <c r="O541" s="340"/>
      <c r="P541" s="340"/>
      <c r="Q541" s="468">
        <v>3</v>
      </c>
      <c r="R541" s="468">
        <v>3</v>
      </c>
      <c r="S541" s="339">
        <f t="shared" si="398"/>
        <v>3</v>
      </c>
      <c r="T541" s="454"/>
      <c r="U541" s="339">
        <f t="shared" si="399"/>
        <v>3</v>
      </c>
      <c r="V541" s="342"/>
      <c r="W541" s="339">
        <f t="shared" si="400"/>
        <v>3</v>
      </c>
      <c r="X541" s="342"/>
      <c r="Y541" s="345">
        <f t="shared" si="401"/>
        <v>3</v>
      </c>
      <c r="Z541" s="342"/>
      <c r="AA541" s="345">
        <f t="shared" si="402"/>
        <v>3</v>
      </c>
      <c r="AB541" s="342"/>
      <c r="AC541" s="345">
        <f t="shared" si="403"/>
        <v>3</v>
      </c>
      <c r="AD541" s="342"/>
      <c r="AE541" s="345">
        <f t="shared" si="404"/>
        <v>3</v>
      </c>
      <c r="AF541" s="342"/>
      <c r="AG541" s="345">
        <f t="shared" si="404"/>
        <v>3</v>
      </c>
      <c r="AH541" s="342"/>
      <c r="AI541" s="345">
        <f t="shared" si="404"/>
        <v>3</v>
      </c>
      <c r="AJ541" s="342"/>
      <c r="AK541" s="345">
        <f t="shared" si="404"/>
        <v>3</v>
      </c>
      <c r="AL541" s="342"/>
      <c r="AM541" s="345">
        <f t="shared" si="405"/>
        <v>3</v>
      </c>
      <c r="AN541" s="342"/>
      <c r="AO541" s="345">
        <f t="shared" si="406"/>
        <v>3</v>
      </c>
      <c r="AP541" s="332">
        <f>+W541</f>
        <v>3</v>
      </c>
      <c r="AQ541" s="345">
        <f t="shared" si="417"/>
        <v>100</v>
      </c>
      <c r="AR541" s="345">
        <f t="shared" si="407"/>
        <v>1</v>
      </c>
      <c r="AS541" s="345">
        <f t="shared" si="418"/>
        <v>0</v>
      </c>
      <c r="AT541" s="345">
        <f t="shared" si="407"/>
        <v>0</v>
      </c>
      <c r="AU541" s="345" t="e">
        <f t="shared" si="419"/>
        <v>#DIV/0!</v>
      </c>
      <c r="AV541" s="345">
        <f t="shared" si="407"/>
        <v>0</v>
      </c>
      <c r="AW541" s="345" t="e">
        <f t="shared" si="420"/>
        <v>#DIV/0!</v>
      </c>
      <c r="AX541" s="345">
        <f t="shared" si="407"/>
        <v>0</v>
      </c>
      <c r="AY541" s="345" t="e">
        <f t="shared" si="421"/>
        <v>#DIV/0!</v>
      </c>
      <c r="AZ541" s="345">
        <f t="shared" si="408"/>
        <v>0</v>
      </c>
      <c r="BA541" s="345" t="e">
        <f t="shared" si="422"/>
        <v>#DIV/0!</v>
      </c>
      <c r="BB541" s="345">
        <f t="shared" si="409"/>
        <v>0</v>
      </c>
      <c r="BC541" s="345" t="e">
        <f t="shared" si="423"/>
        <v>#DIV/0!</v>
      </c>
      <c r="BD541" s="345">
        <f t="shared" si="410"/>
        <v>0</v>
      </c>
      <c r="BE541" s="345" t="e">
        <f t="shared" si="424"/>
        <v>#DIV/0!</v>
      </c>
      <c r="BF541" s="345">
        <f t="shared" si="411"/>
        <v>0</v>
      </c>
      <c r="BG541" s="345" t="e">
        <f t="shared" si="425"/>
        <v>#DIV/0!</v>
      </c>
      <c r="BH541" s="345">
        <f t="shared" si="412"/>
        <v>0</v>
      </c>
      <c r="BI541" s="345" t="e">
        <f t="shared" si="426"/>
        <v>#DIV/0!</v>
      </c>
      <c r="BJ541" s="345">
        <f t="shared" si="413"/>
        <v>0</v>
      </c>
      <c r="BK541" s="345" t="e">
        <f t="shared" si="427"/>
        <v>#DIV/0!</v>
      </c>
      <c r="BL541" s="345">
        <f t="shared" si="414"/>
        <v>0</v>
      </c>
      <c r="BM541" s="345" t="e">
        <f t="shared" si="428"/>
        <v>#DIV/0!</v>
      </c>
      <c r="BN541" s="345">
        <f t="shared" si="415"/>
        <v>0</v>
      </c>
      <c r="BO541" s="455"/>
    </row>
    <row r="542" spans="1:67" s="456" customFormat="1" ht="37.5">
      <c r="A542" s="466">
        <v>5</v>
      </c>
      <c r="B542" s="184" t="s">
        <v>801</v>
      </c>
      <c r="C542" s="187" t="s">
        <v>802</v>
      </c>
      <c r="D542" s="343">
        <v>9</v>
      </c>
      <c r="E542" s="454">
        <v>9</v>
      </c>
      <c r="F542" s="454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454">
        <v>12</v>
      </c>
      <c r="R542" s="342">
        <v>12</v>
      </c>
      <c r="S542" s="345">
        <f t="shared" si="398"/>
        <v>12</v>
      </c>
      <c r="T542" s="342"/>
      <c r="U542" s="345">
        <f t="shared" si="399"/>
        <v>12</v>
      </c>
      <c r="V542" s="342"/>
      <c r="W542" s="345">
        <f t="shared" si="400"/>
        <v>12</v>
      </c>
      <c r="X542" s="342">
        <v>10</v>
      </c>
      <c r="Y542" s="345">
        <f t="shared" si="401"/>
        <v>22</v>
      </c>
      <c r="Z542" s="342"/>
      <c r="AA542" s="345">
        <f t="shared" si="402"/>
        <v>22</v>
      </c>
      <c r="AB542" s="342"/>
      <c r="AC542" s="345">
        <f t="shared" si="403"/>
        <v>22</v>
      </c>
      <c r="AD542" s="342"/>
      <c r="AE542" s="345">
        <f t="shared" si="404"/>
        <v>22</v>
      </c>
      <c r="AF542" s="342"/>
      <c r="AG542" s="345">
        <f t="shared" si="404"/>
        <v>22</v>
      </c>
      <c r="AH542" s="342"/>
      <c r="AI542" s="345">
        <f t="shared" si="404"/>
        <v>22</v>
      </c>
      <c r="AJ542" s="342"/>
      <c r="AK542" s="345">
        <f t="shared" ref="AK542" si="429">IF(LEN($C542)=0," ",AI542+AJ542)</f>
        <v>22</v>
      </c>
      <c r="AL542" s="342"/>
      <c r="AM542" s="345">
        <f t="shared" si="405"/>
        <v>22</v>
      </c>
      <c r="AN542" s="342"/>
      <c r="AO542" s="345">
        <f t="shared" si="406"/>
        <v>22</v>
      </c>
      <c r="AP542" s="454">
        <f>+W542</f>
        <v>12</v>
      </c>
      <c r="AQ542" s="345">
        <f t="shared" si="417"/>
        <v>133.33333333333331</v>
      </c>
      <c r="AR542" s="345">
        <f t="shared" si="407"/>
        <v>1</v>
      </c>
      <c r="AS542" s="345">
        <f t="shared" si="418"/>
        <v>0</v>
      </c>
      <c r="AT542" s="345">
        <f t="shared" si="407"/>
        <v>0</v>
      </c>
      <c r="AU542" s="345" t="e">
        <f t="shared" si="419"/>
        <v>#DIV/0!</v>
      </c>
      <c r="AV542" s="345">
        <f t="shared" si="407"/>
        <v>0</v>
      </c>
      <c r="AW542" s="345" t="e">
        <f t="shared" si="420"/>
        <v>#DIV/0!</v>
      </c>
      <c r="AX542" s="345">
        <f t="shared" ref="AX542" si="430">IF(LEN($C542)=0," ",X542/$Q542)</f>
        <v>0.83333333333333337</v>
      </c>
      <c r="AY542" s="345" t="e">
        <f t="shared" si="421"/>
        <v>#DIV/0!</v>
      </c>
      <c r="AZ542" s="345">
        <f t="shared" si="408"/>
        <v>0</v>
      </c>
      <c r="BA542" s="345" t="e">
        <f t="shared" si="422"/>
        <v>#DIV/0!</v>
      </c>
      <c r="BB542" s="345">
        <f t="shared" si="409"/>
        <v>0</v>
      </c>
      <c r="BC542" s="345" t="e">
        <f t="shared" si="423"/>
        <v>#DIV/0!</v>
      </c>
      <c r="BD542" s="345">
        <f t="shared" si="410"/>
        <v>0</v>
      </c>
      <c r="BE542" s="345" t="e">
        <f t="shared" si="424"/>
        <v>#DIV/0!</v>
      </c>
      <c r="BF542" s="345">
        <f t="shared" si="411"/>
        <v>0</v>
      </c>
      <c r="BG542" s="345" t="e">
        <f t="shared" si="425"/>
        <v>#DIV/0!</v>
      </c>
      <c r="BH542" s="345">
        <f t="shared" si="412"/>
        <v>0</v>
      </c>
      <c r="BI542" s="345" t="e">
        <f t="shared" si="426"/>
        <v>#DIV/0!</v>
      </c>
      <c r="BJ542" s="345">
        <f t="shared" si="413"/>
        <v>0</v>
      </c>
      <c r="BK542" s="345" t="e">
        <f t="shared" si="427"/>
        <v>#DIV/0!</v>
      </c>
      <c r="BL542" s="345">
        <f t="shared" si="414"/>
        <v>0</v>
      </c>
      <c r="BM542" s="345" t="e">
        <f t="shared" si="428"/>
        <v>#DIV/0!</v>
      </c>
      <c r="BN542" s="345">
        <f t="shared" si="415"/>
        <v>0</v>
      </c>
      <c r="BO542" s="455"/>
    </row>
    <row r="543" spans="1:67" s="456" customFormat="1">
      <c r="A543" s="466" t="s">
        <v>52</v>
      </c>
      <c r="B543" s="187" t="s">
        <v>548</v>
      </c>
      <c r="C543" s="471"/>
      <c r="D543" s="343"/>
      <c r="E543" s="454"/>
      <c r="F543" s="454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2"/>
      <c r="R543" s="342"/>
      <c r="S543" s="345" t="str">
        <f t="shared" ref="S543:S601" si="431">IF(LEN(C543)=0," ",R543)</f>
        <v xml:space="preserve"> </v>
      </c>
      <c r="T543" s="342"/>
      <c r="U543" s="345" t="str">
        <f t="shared" ref="U543:U601" si="432">IF(LEN(C543)=0," ",S543+T543)</f>
        <v xml:space="preserve"> </v>
      </c>
      <c r="V543" s="342"/>
      <c r="W543" s="345" t="str">
        <f t="shared" ref="W543:W601" si="433">IF(LEN($C543)=0," ",U543+V543)</f>
        <v xml:space="preserve"> </v>
      </c>
      <c r="X543" s="342"/>
      <c r="Y543" s="345" t="str">
        <f t="shared" ref="Y543:Y601" si="434">IF(LEN($C543)=0," ",W543+X543)</f>
        <v xml:space="preserve"> </v>
      </c>
      <c r="Z543" s="342"/>
      <c r="AA543" s="345" t="str">
        <f t="shared" ref="AA543:AA601" si="435">IF(LEN($C543)=0," ",Y543+Z543)</f>
        <v xml:space="preserve"> </v>
      </c>
      <c r="AB543" s="342"/>
      <c r="AC543" s="345" t="str">
        <f t="shared" ref="AC543:AC601" si="436">IF(LEN($C543)=0," ",AA543+AB543)</f>
        <v xml:space="preserve"> </v>
      </c>
      <c r="AD543" s="342"/>
      <c r="AE543" s="345" t="str">
        <f t="shared" ref="AE543:AM601" si="437">IF(LEN($C543)=0," ",AC543+AD543)</f>
        <v xml:space="preserve"> </v>
      </c>
      <c r="AF543" s="342"/>
      <c r="AG543" s="345" t="str">
        <f t="shared" si="437"/>
        <v xml:space="preserve"> </v>
      </c>
      <c r="AH543" s="342"/>
      <c r="AI543" s="345" t="str">
        <f t="shared" si="437"/>
        <v xml:space="preserve"> </v>
      </c>
      <c r="AJ543" s="342"/>
      <c r="AK543" s="345" t="str">
        <f t="shared" si="437"/>
        <v xml:space="preserve"> </v>
      </c>
      <c r="AL543" s="342"/>
      <c r="AM543" s="345" t="str">
        <f t="shared" si="437"/>
        <v xml:space="preserve"> </v>
      </c>
      <c r="AN543" s="342"/>
      <c r="AO543" s="345" t="str">
        <f t="shared" ref="AO543:AO601" si="438">IF(LEN($C543)=0," ",AM543+AN543)</f>
        <v xml:space="preserve"> </v>
      </c>
      <c r="AP543" s="454"/>
      <c r="AQ543" s="345" t="str">
        <f t="shared" si="417"/>
        <v xml:space="preserve"> </v>
      </c>
      <c r="AR543" s="345" t="str">
        <f t="shared" ref="AR543:AZ601" si="439">IF(LEN($C543)=0," ",R543/$Q543)</f>
        <v xml:space="preserve"> </v>
      </c>
      <c r="AS543" s="345" t="str">
        <f t="shared" si="418"/>
        <v xml:space="preserve"> </v>
      </c>
      <c r="AT543" s="345" t="str">
        <f t="shared" si="439"/>
        <v xml:space="preserve"> </v>
      </c>
      <c r="AU543" s="345" t="str">
        <f t="shared" si="419"/>
        <v xml:space="preserve"> </v>
      </c>
      <c r="AV543" s="345" t="str">
        <f t="shared" si="439"/>
        <v xml:space="preserve"> </v>
      </c>
      <c r="AW543" s="345" t="str">
        <f t="shared" si="420"/>
        <v xml:space="preserve"> </v>
      </c>
      <c r="AX543" s="345" t="str">
        <f t="shared" si="439"/>
        <v xml:space="preserve"> </v>
      </c>
      <c r="AY543" s="345" t="str">
        <f t="shared" si="421"/>
        <v xml:space="preserve"> </v>
      </c>
      <c r="AZ543" s="345" t="str">
        <f t="shared" si="439"/>
        <v xml:space="preserve"> </v>
      </c>
      <c r="BA543" s="345" t="str">
        <f t="shared" si="422"/>
        <v xml:space="preserve"> </v>
      </c>
      <c r="BB543" s="345" t="str">
        <f t="shared" ref="BB543:BB601" si="440">IF(LEN($C543)=0," ",AB543/$Q543)</f>
        <v xml:space="preserve"> </v>
      </c>
      <c r="BC543" s="345" t="str">
        <f t="shared" si="423"/>
        <v xml:space="preserve"> </v>
      </c>
      <c r="BD543" s="345" t="str">
        <f t="shared" ref="BD543:BD601" si="441">IF(LEN($C543)=0," ",AD543/$Q543)</f>
        <v xml:space="preserve"> </v>
      </c>
      <c r="BE543" s="345" t="str">
        <f t="shared" si="424"/>
        <v xml:space="preserve"> </v>
      </c>
      <c r="BF543" s="345" t="str">
        <f t="shared" ref="BF543:BF601" si="442">IF(LEN($C543)=0," ",AF543/$Q543)</f>
        <v xml:space="preserve"> </v>
      </c>
      <c r="BG543" s="345" t="str">
        <f t="shared" si="425"/>
        <v xml:space="preserve"> </v>
      </c>
      <c r="BH543" s="345" t="str">
        <f t="shared" ref="BH543:BH601" si="443">IF(LEN($C543)=0," ",AH543/$Q543)</f>
        <v xml:space="preserve"> </v>
      </c>
      <c r="BI543" s="345" t="str">
        <f t="shared" si="426"/>
        <v xml:space="preserve"> </v>
      </c>
      <c r="BJ543" s="345" t="str">
        <f t="shared" ref="BJ543:BJ601" si="444">IF(LEN($C543)=0," ",AJ543/$Q543)</f>
        <v xml:space="preserve"> </v>
      </c>
      <c r="BK543" s="345" t="str">
        <f t="shared" si="427"/>
        <v xml:space="preserve"> </v>
      </c>
      <c r="BL543" s="345" t="str">
        <f t="shared" ref="BL543:BL601" si="445">IF(LEN($C543)=0," ",AL543/$Q543)</f>
        <v xml:space="preserve"> </v>
      </c>
      <c r="BM543" s="345" t="str">
        <f t="shared" si="428"/>
        <v xml:space="preserve"> </v>
      </c>
      <c r="BN543" s="345" t="str">
        <f t="shared" ref="BN543:BN601" si="446">IF(LEN($C543)=0," ",AN543/$Q543)</f>
        <v xml:space="preserve"> </v>
      </c>
      <c r="BO543" s="455"/>
    </row>
    <row r="544" spans="1:67" s="456" customFormat="1">
      <c r="A544" s="466">
        <v>1</v>
      </c>
      <c r="B544" s="184" t="s">
        <v>549</v>
      </c>
      <c r="C544" s="466" t="s">
        <v>520</v>
      </c>
      <c r="D544" s="454"/>
      <c r="E544" s="455"/>
      <c r="F544" s="455"/>
      <c r="G544" s="340"/>
      <c r="H544" s="340"/>
      <c r="I544" s="340"/>
      <c r="J544" s="340"/>
      <c r="K544" s="340"/>
      <c r="L544" s="340"/>
      <c r="M544" s="340"/>
      <c r="N544" s="340"/>
      <c r="O544" s="340"/>
      <c r="P544" s="340"/>
      <c r="Q544" s="454">
        <v>1</v>
      </c>
      <c r="R544" s="454"/>
      <c r="S544" s="479">
        <f t="shared" si="431"/>
        <v>0</v>
      </c>
      <c r="T544" s="454"/>
      <c r="U544" s="479">
        <f t="shared" si="432"/>
        <v>0</v>
      </c>
      <c r="V544" s="342"/>
      <c r="W544" s="371">
        <f t="shared" si="433"/>
        <v>0</v>
      </c>
      <c r="X544" s="342"/>
      <c r="Y544" s="371">
        <f t="shared" si="434"/>
        <v>0</v>
      </c>
      <c r="Z544" s="342"/>
      <c r="AA544" s="371">
        <f t="shared" si="435"/>
        <v>0</v>
      </c>
      <c r="AB544" s="342"/>
      <c r="AC544" s="371">
        <f t="shared" si="436"/>
        <v>0</v>
      </c>
      <c r="AD544" s="342"/>
      <c r="AE544" s="371">
        <f t="shared" si="437"/>
        <v>0</v>
      </c>
      <c r="AF544" s="342"/>
      <c r="AG544" s="371">
        <f t="shared" si="437"/>
        <v>0</v>
      </c>
      <c r="AH544" s="342"/>
      <c r="AI544" s="371">
        <f t="shared" si="437"/>
        <v>0</v>
      </c>
      <c r="AJ544" s="342"/>
      <c r="AK544" s="371">
        <f t="shared" si="437"/>
        <v>0</v>
      </c>
      <c r="AL544" s="342"/>
      <c r="AM544" s="371">
        <f t="shared" si="437"/>
        <v>0</v>
      </c>
      <c r="AN544" s="342"/>
      <c r="AO544" s="371">
        <f t="shared" si="438"/>
        <v>0</v>
      </c>
      <c r="AP544" s="455"/>
      <c r="AQ544" s="371" t="e">
        <f t="shared" si="417"/>
        <v>#DIV/0!</v>
      </c>
      <c r="AR544" s="371">
        <f t="shared" si="439"/>
        <v>0</v>
      </c>
      <c r="AS544" s="371" t="e">
        <f t="shared" si="418"/>
        <v>#DIV/0!</v>
      </c>
      <c r="AT544" s="371">
        <f t="shared" si="439"/>
        <v>0</v>
      </c>
      <c r="AU544" s="371" t="e">
        <f t="shared" si="419"/>
        <v>#DIV/0!</v>
      </c>
      <c r="AV544" s="371">
        <f t="shared" si="439"/>
        <v>0</v>
      </c>
      <c r="AW544" s="371" t="e">
        <f t="shared" si="420"/>
        <v>#DIV/0!</v>
      </c>
      <c r="AX544" s="371">
        <f t="shared" si="439"/>
        <v>0</v>
      </c>
      <c r="AY544" s="371" t="e">
        <f t="shared" si="421"/>
        <v>#DIV/0!</v>
      </c>
      <c r="AZ544" s="371">
        <f t="shared" si="439"/>
        <v>0</v>
      </c>
      <c r="BA544" s="371" t="e">
        <f t="shared" si="422"/>
        <v>#DIV/0!</v>
      </c>
      <c r="BB544" s="371">
        <f t="shared" si="440"/>
        <v>0</v>
      </c>
      <c r="BC544" s="371" t="e">
        <f t="shared" si="423"/>
        <v>#DIV/0!</v>
      </c>
      <c r="BD544" s="371">
        <f t="shared" si="441"/>
        <v>0</v>
      </c>
      <c r="BE544" s="371" t="e">
        <f t="shared" si="424"/>
        <v>#DIV/0!</v>
      </c>
      <c r="BF544" s="371">
        <f t="shared" si="442"/>
        <v>0</v>
      </c>
      <c r="BG544" s="371" t="e">
        <f t="shared" si="425"/>
        <v>#DIV/0!</v>
      </c>
      <c r="BH544" s="371">
        <f t="shared" si="443"/>
        <v>0</v>
      </c>
      <c r="BI544" s="371" t="e">
        <f t="shared" si="426"/>
        <v>#DIV/0!</v>
      </c>
      <c r="BJ544" s="371">
        <f t="shared" si="444"/>
        <v>0</v>
      </c>
      <c r="BK544" s="371" t="e">
        <f t="shared" si="427"/>
        <v>#DIV/0!</v>
      </c>
      <c r="BL544" s="371">
        <f t="shared" si="445"/>
        <v>0</v>
      </c>
      <c r="BM544" s="371" t="e">
        <f t="shared" si="428"/>
        <v>#DIV/0!</v>
      </c>
      <c r="BN544" s="371">
        <f t="shared" si="446"/>
        <v>0</v>
      </c>
      <c r="BO544" s="455"/>
    </row>
    <row r="545" spans="1:67" s="456" customFormat="1">
      <c r="A545" s="466">
        <v>2</v>
      </c>
      <c r="B545" s="184" t="s">
        <v>550</v>
      </c>
      <c r="C545" s="466" t="s">
        <v>551</v>
      </c>
      <c r="D545" s="454">
        <v>110</v>
      </c>
      <c r="E545" s="455">
        <v>110</v>
      </c>
      <c r="F545" s="455"/>
      <c r="G545" s="340"/>
      <c r="H545" s="340"/>
      <c r="I545" s="340"/>
      <c r="J545" s="340"/>
      <c r="K545" s="340"/>
      <c r="L545" s="340"/>
      <c r="M545" s="340"/>
      <c r="N545" s="340"/>
      <c r="O545" s="340"/>
      <c r="P545" s="340"/>
      <c r="Q545" s="454">
        <v>143</v>
      </c>
      <c r="R545" s="454">
        <v>131</v>
      </c>
      <c r="S545" s="479">
        <f t="shared" si="431"/>
        <v>131</v>
      </c>
      <c r="T545" s="454"/>
      <c r="U545" s="479">
        <v>122</v>
      </c>
      <c r="V545" s="342"/>
      <c r="W545" s="479">
        <f t="shared" si="433"/>
        <v>122</v>
      </c>
      <c r="X545" s="342"/>
      <c r="Y545" s="371">
        <f t="shared" si="434"/>
        <v>122</v>
      </c>
      <c r="Z545" s="342"/>
      <c r="AA545" s="371">
        <f t="shared" si="435"/>
        <v>122</v>
      </c>
      <c r="AB545" s="342"/>
      <c r="AC545" s="371">
        <f t="shared" si="436"/>
        <v>122</v>
      </c>
      <c r="AD545" s="342"/>
      <c r="AE545" s="371">
        <f t="shared" si="437"/>
        <v>122</v>
      </c>
      <c r="AF545" s="342"/>
      <c r="AG545" s="371">
        <f t="shared" si="437"/>
        <v>122</v>
      </c>
      <c r="AH545" s="342"/>
      <c r="AI545" s="371">
        <f t="shared" si="437"/>
        <v>122</v>
      </c>
      <c r="AJ545" s="342"/>
      <c r="AK545" s="371">
        <f t="shared" si="437"/>
        <v>122</v>
      </c>
      <c r="AL545" s="342"/>
      <c r="AM545" s="371">
        <f t="shared" si="437"/>
        <v>122</v>
      </c>
      <c r="AN545" s="342"/>
      <c r="AO545" s="371">
        <f t="shared" si="438"/>
        <v>122</v>
      </c>
      <c r="AP545" s="332">
        <f>+W545</f>
        <v>122</v>
      </c>
      <c r="AQ545" s="371">
        <f t="shared" si="417"/>
        <v>119.09090909090909</v>
      </c>
      <c r="AR545" s="371">
        <f t="shared" si="439"/>
        <v>0.91608391608391604</v>
      </c>
      <c r="AS545" s="371">
        <f t="shared" si="418"/>
        <v>0</v>
      </c>
      <c r="AT545" s="371">
        <f t="shared" si="439"/>
        <v>0</v>
      </c>
      <c r="AU545" s="371" t="e">
        <f t="shared" si="419"/>
        <v>#DIV/0!</v>
      </c>
      <c r="AV545" s="371">
        <f t="shared" si="439"/>
        <v>0</v>
      </c>
      <c r="AW545" s="371" t="e">
        <f t="shared" si="420"/>
        <v>#DIV/0!</v>
      </c>
      <c r="AX545" s="371">
        <f t="shared" si="439"/>
        <v>0</v>
      </c>
      <c r="AY545" s="371" t="e">
        <f t="shared" si="421"/>
        <v>#DIV/0!</v>
      </c>
      <c r="AZ545" s="371">
        <f t="shared" si="439"/>
        <v>0</v>
      </c>
      <c r="BA545" s="371" t="e">
        <f t="shared" si="422"/>
        <v>#DIV/0!</v>
      </c>
      <c r="BB545" s="371">
        <f t="shared" si="440"/>
        <v>0</v>
      </c>
      <c r="BC545" s="371" t="e">
        <f t="shared" si="423"/>
        <v>#DIV/0!</v>
      </c>
      <c r="BD545" s="371">
        <f t="shared" si="441"/>
        <v>0</v>
      </c>
      <c r="BE545" s="371" t="e">
        <f t="shared" si="424"/>
        <v>#DIV/0!</v>
      </c>
      <c r="BF545" s="371">
        <f t="shared" si="442"/>
        <v>0</v>
      </c>
      <c r="BG545" s="371" t="e">
        <f t="shared" si="425"/>
        <v>#DIV/0!</v>
      </c>
      <c r="BH545" s="371">
        <f t="shared" si="443"/>
        <v>0</v>
      </c>
      <c r="BI545" s="371" t="e">
        <f t="shared" si="426"/>
        <v>#DIV/0!</v>
      </c>
      <c r="BJ545" s="371">
        <f t="shared" si="444"/>
        <v>0</v>
      </c>
      <c r="BK545" s="371" t="e">
        <f t="shared" si="427"/>
        <v>#DIV/0!</v>
      </c>
      <c r="BL545" s="371">
        <f t="shared" si="445"/>
        <v>0</v>
      </c>
      <c r="BM545" s="371" t="e">
        <f t="shared" si="428"/>
        <v>#DIV/0!</v>
      </c>
      <c r="BN545" s="371">
        <f t="shared" si="446"/>
        <v>0</v>
      </c>
      <c r="BO545" s="455"/>
    </row>
    <row r="546" spans="1:67">
      <c r="A546" s="353"/>
      <c r="B546" s="410" t="s">
        <v>720</v>
      </c>
      <c r="C546" s="353"/>
      <c r="D546" s="468"/>
      <c r="E546" s="467"/>
      <c r="F546" s="467"/>
      <c r="G546" s="379"/>
      <c r="H546" s="379"/>
      <c r="I546" s="379"/>
      <c r="J546" s="379"/>
      <c r="K546" s="379"/>
      <c r="L546" s="379"/>
      <c r="M546" s="379"/>
      <c r="N546" s="379"/>
      <c r="O546" s="379"/>
      <c r="P546" s="379"/>
      <c r="Q546" s="341"/>
      <c r="R546" s="341"/>
      <c r="S546" s="345" t="str">
        <f t="shared" si="431"/>
        <v xml:space="preserve"> </v>
      </c>
      <c r="T546" s="341"/>
      <c r="U546" s="345" t="str">
        <f t="shared" si="432"/>
        <v xml:space="preserve"> </v>
      </c>
      <c r="V546" s="341"/>
      <c r="W546" s="345" t="str">
        <f t="shared" si="433"/>
        <v xml:space="preserve"> </v>
      </c>
      <c r="X546" s="341"/>
      <c r="Y546" s="345" t="str">
        <f t="shared" si="434"/>
        <v xml:space="preserve"> </v>
      </c>
      <c r="Z546" s="341"/>
      <c r="AA546" s="345" t="str">
        <f t="shared" si="435"/>
        <v xml:space="preserve"> </v>
      </c>
      <c r="AB546" s="341"/>
      <c r="AC546" s="345" t="str">
        <f t="shared" si="436"/>
        <v xml:space="preserve"> </v>
      </c>
      <c r="AD546" s="341"/>
      <c r="AE546" s="345" t="str">
        <f t="shared" si="437"/>
        <v xml:space="preserve"> </v>
      </c>
      <c r="AF546" s="341"/>
      <c r="AG546" s="345" t="str">
        <f t="shared" si="437"/>
        <v xml:space="preserve"> </v>
      </c>
      <c r="AH546" s="341"/>
      <c r="AI546" s="345" t="str">
        <f t="shared" si="437"/>
        <v xml:space="preserve"> </v>
      </c>
      <c r="AJ546" s="341"/>
      <c r="AK546" s="345" t="str">
        <f t="shared" si="437"/>
        <v xml:space="preserve"> </v>
      </c>
      <c r="AL546" s="341"/>
      <c r="AM546" s="345" t="str">
        <f t="shared" si="437"/>
        <v xml:space="preserve"> </v>
      </c>
      <c r="AN546" s="341"/>
      <c r="AO546" s="345" t="str">
        <f t="shared" si="438"/>
        <v xml:space="preserve"> </v>
      </c>
      <c r="AP546" s="467"/>
      <c r="AQ546" s="345" t="str">
        <f t="shared" si="417"/>
        <v xml:space="preserve"> </v>
      </c>
      <c r="AR546" s="345" t="str">
        <f t="shared" si="439"/>
        <v xml:space="preserve"> </v>
      </c>
      <c r="AS546" s="345" t="str">
        <f t="shared" si="418"/>
        <v xml:space="preserve"> </v>
      </c>
      <c r="AT546" s="345" t="str">
        <f t="shared" si="439"/>
        <v xml:space="preserve"> </v>
      </c>
      <c r="AU546" s="345" t="str">
        <f t="shared" si="419"/>
        <v xml:space="preserve"> </v>
      </c>
      <c r="AV546" s="345" t="str">
        <f t="shared" si="439"/>
        <v xml:space="preserve"> </v>
      </c>
      <c r="AW546" s="345" t="str">
        <f t="shared" si="420"/>
        <v xml:space="preserve"> </v>
      </c>
      <c r="AX546" s="345" t="str">
        <f t="shared" si="439"/>
        <v xml:space="preserve"> </v>
      </c>
      <c r="AY546" s="345" t="str">
        <f t="shared" si="421"/>
        <v xml:space="preserve"> </v>
      </c>
      <c r="AZ546" s="345" t="str">
        <f t="shared" si="439"/>
        <v xml:space="preserve"> </v>
      </c>
      <c r="BA546" s="345" t="str">
        <f t="shared" si="422"/>
        <v xml:space="preserve"> </v>
      </c>
      <c r="BB546" s="345" t="str">
        <f t="shared" si="440"/>
        <v xml:space="preserve"> </v>
      </c>
      <c r="BC546" s="345" t="str">
        <f t="shared" si="423"/>
        <v xml:space="preserve"> </v>
      </c>
      <c r="BD546" s="345" t="str">
        <f t="shared" si="441"/>
        <v xml:space="preserve"> </v>
      </c>
      <c r="BE546" s="345" t="str">
        <f t="shared" si="424"/>
        <v xml:space="preserve"> </v>
      </c>
      <c r="BF546" s="345" t="str">
        <f t="shared" si="442"/>
        <v xml:space="preserve"> </v>
      </c>
      <c r="BG546" s="345" t="str">
        <f t="shared" si="425"/>
        <v xml:space="preserve"> </v>
      </c>
      <c r="BH546" s="345" t="str">
        <f t="shared" si="443"/>
        <v xml:space="preserve"> </v>
      </c>
      <c r="BI546" s="345" t="str">
        <f t="shared" si="426"/>
        <v xml:space="preserve"> </v>
      </c>
      <c r="BJ546" s="345" t="str">
        <f t="shared" si="444"/>
        <v xml:space="preserve"> </v>
      </c>
      <c r="BK546" s="345" t="str">
        <f t="shared" si="427"/>
        <v xml:space="preserve"> </v>
      </c>
      <c r="BL546" s="345" t="str">
        <f t="shared" si="445"/>
        <v xml:space="preserve"> </v>
      </c>
      <c r="BM546" s="345" t="str">
        <f t="shared" si="428"/>
        <v xml:space="preserve"> </v>
      </c>
      <c r="BN546" s="345" t="str">
        <f t="shared" si="446"/>
        <v xml:space="preserve"> </v>
      </c>
      <c r="BO546" s="467"/>
    </row>
    <row r="547" spans="1:67">
      <c r="A547" s="471"/>
      <c r="B547" s="475" t="s">
        <v>803</v>
      </c>
      <c r="C547" s="471" t="str">
        <f>+C548</f>
        <v>Nhà</v>
      </c>
      <c r="D547" s="468"/>
      <c r="E547" s="467"/>
      <c r="F547" s="467"/>
      <c r="G547" s="379"/>
      <c r="H547" s="379"/>
      <c r="I547" s="379"/>
      <c r="J547" s="379"/>
      <c r="K547" s="379"/>
      <c r="L547" s="379"/>
      <c r="M547" s="379"/>
      <c r="N547" s="379"/>
      <c r="O547" s="379"/>
      <c r="P547" s="379"/>
      <c r="Q547" s="341"/>
      <c r="R547" s="341"/>
      <c r="S547" s="345">
        <f t="shared" si="431"/>
        <v>0</v>
      </c>
      <c r="T547" s="341"/>
      <c r="U547" s="345">
        <f t="shared" si="432"/>
        <v>0</v>
      </c>
      <c r="V547" s="341"/>
      <c r="W547" s="345">
        <f t="shared" si="433"/>
        <v>0</v>
      </c>
      <c r="X547" s="341"/>
      <c r="Y547" s="345">
        <f t="shared" si="434"/>
        <v>0</v>
      </c>
      <c r="Z547" s="341"/>
      <c r="AA547" s="345">
        <f t="shared" si="435"/>
        <v>0</v>
      </c>
      <c r="AB547" s="341"/>
      <c r="AC547" s="345">
        <f t="shared" si="436"/>
        <v>0</v>
      </c>
      <c r="AD547" s="341"/>
      <c r="AE547" s="345">
        <f t="shared" si="437"/>
        <v>0</v>
      </c>
      <c r="AF547" s="341"/>
      <c r="AG547" s="345">
        <f t="shared" si="437"/>
        <v>0</v>
      </c>
      <c r="AH547" s="341"/>
      <c r="AI547" s="345">
        <f t="shared" si="437"/>
        <v>0</v>
      </c>
      <c r="AJ547" s="341"/>
      <c r="AK547" s="345">
        <f t="shared" si="437"/>
        <v>0</v>
      </c>
      <c r="AL547" s="341"/>
      <c r="AM547" s="345">
        <f t="shared" si="437"/>
        <v>0</v>
      </c>
      <c r="AN547" s="341"/>
      <c r="AO547" s="345">
        <f t="shared" si="438"/>
        <v>0</v>
      </c>
      <c r="AP547" s="467"/>
      <c r="AQ547" s="345" t="e">
        <f t="shared" si="417"/>
        <v>#DIV/0!</v>
      </c>
      <c r="AR547" s="345" t="e">
        <f t="shared" si="439"/>
        <v>#DIV/0!</v>
      </c>
      <c r="AS547" s="345" t="e">
        <f t="shared" si="418"/>
        <v>#DIV/0!</v>
      </c>
      <c r="AT547" s="345" t="e">
        <f t="shared" si="439"/>
        <v>#DIV/0!</v>
      </c>
      <c r="AU547" s="345" t="e">
        <f t="shared" si="419"/>
        <v>#DIV/0!</v>
      </c>
      <c r="AV547" s="345" t="e">
        <f t="shared" si="439"/>
        <v>#DIV/0!</v>
      </c>
      <c r="AW547" s="345" t="e">
        <f t="shared" si="420"/>
        <v>#DIV/0!</v>
      </c>
      <c r="AX547" s="345" t="e">
        <f t="shared" si="439"/>
        <v>#DIV/0!</v>
      </c>
      <c r="AY547" s="345" t="e">
        <f t="shared" si="421"/>
        <v>#DIV/0!</v>
      </c>
      <c r="AZ547" s="345" t="e">
        <f t="shared" si="439"/>
        <v>#DIV/0!</v>
      </c>
      <c r="BA547" s="345" t="e">
        <f t="shared" si="422"/>
        <v>#DIV/0!</v>
      </c>
      <c r="BB547" s="345" t="e">
        <f t="shared" si="440"/>
        <v>#DIV/0!</v>
      </c>
      <c r="BC547" s="345" t="e">
        <f t="shared" si="423"/>
        <v>#DIV/0!</v>
      </c>
      <c r="BD547" s="345" t="e">
        <f t="shared" si="441"/>
        <v>#DIV/0!</v>
      </c>
      <c r="BE547" s="345" t="e">
        <f t="shared" si="424"/>
        <v>#DIV/0!</v>
      </c>
      <c r="BF547" s="345" t="e">
        <f t="shared" si="442"/>
        <v>#DIV/0!</v>
      </c>
      <c r="BG547" s="345" t="e">
        <f t="shared" si="425"/>
        <v>#DIV/0!</v>
      </c>
      <c r="BH547" s="345" t="e">
        <f t="shared" si="443"/>
        <v>#DIV/0!</v>
      </c>
      <c r="BI547" s="345" t="e">
        <f t="shared" si="426"/>
        <v>#DIV/0!</v>
      </c>
      <c r="BJ547" s="345" t="e">
        <f t="shared" si="444"/>
        <v>#DIV/0!</v>
      </c>
      <c r="BK547" s="345" t="e">
        <f t="shared" si="427"/>
        <v>#DIV/0!</v>
      </c>
      <c r="BL547" s="345" t="e">
        <f t="shared" si="445"/>
        <v>#DIV/0!</v>
      </c>
      <c r="BM547" s="345" t="e">
        <f t="shared" si="428"/>
        <v>#DIV/0!</v>
      </c>
      <c r="BN547" s="345" t="e">
        <f t="shared" si="446"/>
        <v>#DIV/0!</v>
      </c>
      <c r="BO547" s="467"/>
    </row>
    <row r="548" spans="1:67">
      <c r="A548" s="471"/>
      <c r="B548" s="475" t="s">
        <v>804</v>
      </c>
      <c r="C548" s="471" t="s">
        <v>551</v>
      </c>
      <c r="D548" s="468"/>
      <c r="E548" s="467"/>
      <c r="F548" s="467"/>
      <c r="G548" s="379"/>
      <c r="H548" s="379"/>
      <c r="I548" s="379"/>
      <c r="J548" s="379"/>
      <c r="K548" s="379"/>
      <c r="L548" s="379"/>
      <c r="M548" s="379"/>
      <c r="N548" s="379"/>
      <c r="O548" s="379"/>
      <c r="P548" s="379"/>
      <c r="Q548" s="341"/>
      <c r="R548" s="341"/>
      <c r="S548" s="345">
        <f t="shared" si="431"/>
        <v>0</v>
      </c>
      <c r="T548" s="341"/>
      <c r="U548" s="345">
        <f t="shared" si="432"/>
        <v>0</v>
      </c>
      <c r="V548" s="341"/>
      <c r="W548" s="345">
        <f t="shared" si="433"/>
        <v>0</v>
      </c>
      <c r="X548" s="341"/>
      <c r="Y548" s="345">
        <f t="shared" si="434"/>
        <v>0</v>
      </c>
      <c r="Z548" s="341"/>
      <c r="AA548" s="345">
        <f t="shared" si="435"/>
        <v>0</v>
      </c>
      <c r="AB548" s="341"/>
      <c r="AC548" s="345">
        <f t="shared" si="436"/>
        <v>0</v>
      </c>
      <c r="AD548" s="341"/>
      <c r="AE548" s="345">
        <f t="shared" si="437"/>
        <v>0</v>
      </c>
      <c r="AF548" s="341"/>
      <c r="AG548" s="345">
        <f t="shared" si="437"/>
        <v>0</v>
      </c>
      <c r="AH548" s="341"/>
      <c r="AI548" s="345">
        <f t="shared" si="437"/>
        <v>0</v>
      </c>
      <c r="AJ548" s="341"/>
      <c r="AK548" s="345">
        <f t="shared" si="437"/>
        <v>0</v>
      </c>
      <c r="AL548" s="341"/>
      <c r="AM548" s="345">
        <f t="shared" si="437"/>
        <v>0</v>
      </c>
      <c r="AN548" s="341"/>
      <c r="AO548" s="345">
        <f t="shared" si="438"/>
        <v>0</v>
      </c>
      <c r="AP548" s="467"/>
      <c r="AQ548" s="345" t="e">
        <f t="shared" si="417"/>
        <v>#DIV/0!</v>
      </c>
      <c r="AR548" s="345" t="e">
        <f t="shared" si="439"/>
        <v>#DIV/0!</v>
      </c>
      <c r="AS548" s="345" t="e">
        <f t="shared" si="418"/>
        <v>#DIV/0!</v>
      </c>
      <c r="AT548" s="345" t="e">
        <f t="shared" si="439"/>
        <v>#DIV/0!</v>
      </c>
      <c r="AU548" s="345" t="e">
        <f t="shared" si="419"/>
        <v>#DIV/0!</v>
      </c>
      <c r="AV548" s="345" t="e">
        <f t="shared" si="439"/>
        <v>#DIV/0!</v>
      </c>
      <c r="AW548" s="345" t="e">
        <f t="shared" si="420"/>
        <v>#DIV/0!</v>
      </c>
      <c r="AX548" s="345" t="e">
        <f t="shared" si="439"/>
        <v>#DIV/0!</v>
      </c>
      <c r="AY548" s="345" t="e">
        <f t="shared" si="421"/>
        <v>#DIV/0!</v>
      </c>
      <c r="AZ548" s="345" t="e">
        <f t="shared" si="439"/>
        <v>#DIV/0!</v>
      </c>
      <c r="BA548" s="345" t="e">
        <f t="shared" si="422"/>
        <v>#DIV/0!</v>
      </c>
      <c r="BB548" s="345" t="e">
        <f t="shared" si="440"/>
        <v>#DIV/0!</v>
      </c>
      <c r="BC548" s="345" t="e">
        <f t="shared" si="423"/>
        <v>#DIV/0!</v>
      </c>
      <c r="BD548" s="345" t="e">
        <f t="shared" si="441"/>
        <v>#DIV/0!</v>
      </c>
      <c r="BE548" s="345" t="e">
        <f t="shared" si="424"/>
        <v>#DIV/0!</v>
      </c>
      <c r="BF548" s="345" t="e">
        <f t="shared" si="442"/>
        <v>#DIV/0!</v>
      </c>
      <c r="BG548" s="345" t="e">
        <f t="shared" si="425"/>
        <v>#DIV/0!</v>
      </c>
      <c r="BH548" s="345" t="e">
        <f t="shared" si="443"/>
        <v>#DIV/0!</v>
      </c>
      <c r="BI548" s="345" t="e">
        <f t="shared" si="426"/>
        <v>#DIV/0!</v>
      </c>
      <c r="BJ548" s="345" t="e">
        <f t="shared" si="444"/>
        <v>#DIV/0!</v>
      </c>
      <c r="BK548" s="345" t="e">
        <f t="shared" si="427"/>
        <v>#DIV/0!</v>
      </c>
      <c r="BL548" s="345" t="e">
        <f t="shared" si="445"/>
        <v>#DIV/0!</v>
      </c>
      <c r="BM548" s="345" t="e">
        <f t="shared" si="428"/>
        <v>#DIV/0!</v>
      </c>
      <c r="BN548" s="345" t="e">
        <f t="shared" si="446"/>
        <v>#DIV/0!</v>
      </c>
      <c r="BO548" s="467"/>
    </row>
    <row r="549" spans="1:67">
      <c r="A549" s="471"/>
      <c r="B549" s="475" t="s">
        <v>805</v>
      </c>
      <c r="C549" s="471" t="s">
        <v>551</v>
      </c>
      <c r="D549" s="468">
        <v>9</v>
      </c>
      <c r="E549" s="467">
        <v>9</v>
      </c>
      <c r="F549" s="467"/>
      <c r="G549" s="379"/>
      <c r="H549" s="379"/>
      <c r="I549" s="379"/>
      <c r="J549" s="379"/>
      <c r="K549" s="379"/>
      <c r="L549" s="379"/>
      <c r="M549" s="379"/>
      <c r="N549" s="379"/>
      <c r="O549" s="379"/>
      <c r="P549" s="379"/>
      <c r="Q549" s="468">
        <v>11</v>
      </c>
      <c r="R549" s="468">
        <v>10</v>
      </c>
      <c r="S549" s="339">
        <f t="shared" si="431"/>
        <v>10</v>
      </c>
      <c r="T549" s="468"/>
      <c r="U549" s="339">
        <f t="shared" si="432"/>
        <v>10</v>
      </c>
      <c r="V549" s="341"/>
      <c r="W549" s="345">
        <f t="shared" si="433"/>
        <v>10</v>
      </c>
      <c r="X549" s="341"/>
      <c r="Y549" s="345">
        <f t="shared" si="434"/>
        <v>10</v>
      </c>
      <c r="Z549" s="341"/>
      <c r="AA549" s="345">
        <f t="shared" si="435"/>
        <v>10</v>
      </c>
      <c r="AB549" s="341"/>
      <c r="AC549" s="345">
        <f t="shared" si="436"/>
        <v>10</v>
      </c>
      <c r="AD549" s="341"/>
      <c r="AE549" s="345">
        <f t="shared" si="437"/>
        <v>10</v>
      </c>
      <c r="AF549" s="341"/>
      <c r="AG549" s="345">
        <f t="shared" si="437"/>
        <v>10</v>
      </c>
      <c r="AH549" s="341"/>
      <c r="AI549" s="345">
        <f t="shared" si="437"/>
        <v>10</v>
      </c>
      <c r="AJ549" s="341"/>
      <c r="AK549" s="345">
        <f t="shared" si="437"/>
        <v>10</v>
      </c>
      <c r="AL549" s="341"/>
      <c r="AM549" s="345">
        <f t="shared" si="437"/>
        <v>10</v>
      </c>
      <c r="AN549" s="341"/>
      <c r="AO549" s="345">
        <f t="shared" si="438"/>
        <v>10</v>
      </c>
      <c r="AP549" s="635">
        <f>+W549</f>
        <v>10</v>
      </c>
      <c r="AQ549" s="345">
        <f t="shared" si="417"/>
        <v>111.11111111111111</v>
      </c>
      <c r="AR549" s="345">
        <f t="shared" si="439"/>
        <v>0.90909090909090906</v>
      </c>
      <c r="AS549" s="345">
        <f t="shared" si="418"/>
        <v>0</v>
      </c>
      <c r="AT549" s="345">
        <f t="shared" si="439"/>
        <v>0</v>
      </c>
      <c r="AU549" s="345" t="e">
        <f t="shared" si="419"/>
        <v>#DIV/0!</v>
      </c>
      <c r="AV549" s="345">
        <f t="shared" si="439"/>
        <v>0</v>
      </c>
      <c r="AW549" s="345" t="e">
        <f t="shared" si="420"/>
        <v>#DIV/0!</v>
      </c>
      <c r="AX549" s="345">
        <f t="shared" si="439"/>
        <v>0</v>
      </c>
      <c r="AY549" s="345" t="e">
        <f t="shared" si="421"/>
        <v>#DIV/0!</v>
      </c>
      <c r="AZ549" s="345">
        <f t="shared" si="439"/>
        <v>0</v>
      </c>
      <c r="BA549" s="345" t="e">
        <f t="shared" si="422"/>
        <v>#DIV/0!</v>
      </c>
      <c r="BB549" s="345">
        <f t="shared" si="440"/>
        <v>0</v>
      </c>
      <c r="BC549" s="345" t="e">
        <f t="shared" si="423"/>
        <v>#DIV/0!</v>
      </c>
      <c r="BD549" s="345">
        <f t="shared" si="441"/>
        <v>0</v>
      </c>
      <c r="BE549" s="345" t="e">
        <f t="shared" si="424"/>
        <v>#DIV/0!</v>
      </c>
      <c r="BF549" s="345">
        <f t="shared" si="442"/>
        <v>0</v>
      </c>
      <c r="BG549" s="345" t="e">
        <f t="shared" si="425"/>
        <v>#DIV/0!</v>
      </c>
      <c r="BH549" s="345">
        <f t="shared" si="443"/>
        <v>0</v>
      </c>
      <c r="BI549" s="345" t="e">
        <f t="shared" si="426"/>
        <v>#DIV/0!</v>
      </c>
      <c r="BJ549" s="345">
        <f t="shared" si="444"/>
        <v>0</v>
      </c>
      <c r="BK549" s="345" t="e">
        <f t="shared" si="427"/>
        <v>#DIV/0!</v>
      </c>
      <c r="BL549" s="345">
        <f t="shared" si="445"/>
        <v>0</v>
      </c>
      <c r="BM549" s="345" t="e">
        <f t="shared" si="428"/>
        <v>#DIV/0!</v>
      </c>
      <c r="BN549" s="345">
        <f t="shared" si="446"/>
        <v>0</v>
      </c>
      <c r="BO549" s="467"/>
    </row>
    <row r="550" spans="1:67">
      <c r="A550" s="471"/>
      <c r="B550" s="475" t="s">
        <v>806</v>
      </c>
      <c r="C550" s="471" t="s">
        <v>551</v>
      </c>
      <c r="D550" s="468">
        <v>101</v>
      </c>
      <c r="E550" s="467">
        <v>101</v>
      </c>
      <c r="F550" s="467"/>
      <c r="G550" s="379"/>
      <c r="H550" s="379"/>
      <c r="I550" s="379"/>
      <c r="J550" s="379"/>
      <c r="K550" s="379"/>
      <c r="L550" s="379"/>
      <c r="M550" s="379"/>
      <c r="N550" s="379"/>
      <c r="O550" s="379"/>
      <c r="P550" s="379"/>
      <c r="Q550" s="468">
        <v>132</v>
      </c>
      <c r="R550" s="468">
        <v>121</v>
      </c>
      <c r="S550" s="339">
        <f t="shared" si="431"/>
        <v>121</v>
      </c>
      <c r="T550" s="468"/>
      <c r="U550" s="339">
        <f t="shared" si="432"/>
        <v>121</v>
      </c>
      <c r="V550" s="341"/>
      <c r="W550" s="345">
        <f t="shared" si="433"/>
        <v>121</v>
      </c>
      <c r="X550" s="341"/>
      <c r="Y550" s="345">
        <f t="shared" si="434"/>
        <v>121</v>
      </c>
      <c r="Z550" s="341"/>
      <c r="AA550" s="345">
        <f t="shared" si="435"/>
        <v>121</v>
      </c>
      <c r="AB550" s="341"/>
      <c r="AC550" s="345">
        <f t="shared" si="436"/>
        <v>121</v>
      </c>
      <c r="AD550" s="341"/>
      <c r="AE550" s="345">
        <f t="shared" si="437"/>
        <v>121</v>
      </c>
      <c r="AF550" s="341"/>
      <c r="AG550" s="345">
        <f t="shared" si="437"/>
        <v>121</v>
      </c>
      <c r="AH550" s="341"/>
      <c r="AI550" s="345">
        <f t="shared" si="437"/>
        <v>121</v>
      </c>
      <c r="AJ550" s="341"/>
      <c r="AK550" s="345">
        <f t="shared" si="437"/>
        <v>121</v>
      </c>
      <c r="AL550" s="341"/>
      <c r="AM550" s="345">
        <f t="shared" si="437"/>
        <v>121</v>
      </c>
      <c r="AN550" s="341"/>
      <c r="AO550" s="345">
        <f t="shared" si="438"/>
        <v>121</v>
      </c>
      <c r="AP550" s="635">
        <f>+W550</f>
        <v>121</v>
      </c>
      <c r="AQ550" s="345">
        <f t="shared" si="417"/>
        <v>119.80198019801979</v>
      </c>
      <c r="AR550" s="345">
        <f t="shared" si="439"/>
        <v>0.91666666666666663</v>
      </c>
      <c r="AS550" s="345">
        <f t="shared" si="418"/>
        <v>0</v>
      </c>
      <c r="AT550" s="345">
        <f t="shared" si="439"/>
        <v>0</v>
      </c>
      <c r="AU550" s="345" t="e">
        <f t="shared" si="419"/>
        <v>#DIV/0!</v>
      </c>
      <c r="AV550" s="345">
        <f t="shared" si="439"/>
        <v>0</v>
      </c>
      <c r="AW550" s="345" t="e">
        <f t="shared" si="420"/>
        <v>#DIV/0!</v>
      </c>
      <c r="AX550" s="345">
        <f t="shared" si="439"/>
        <v>0</v>
      </c>
      <c r="AY550" s="345" t="e">
        <f t="shared" si="421"/>
        <v>#DIV/0!</v>
      </c>
      <c r="AZ550" s="345">
        <f t="shared" si="439"/>
        <v>0</v>
      </c>
      <c r="BA550" s="345" t="e">
        <f t="shared" si="422"/>
        <v>#DIV/0!</v>
      </c>
      <c r="BB550" s="345">
        <f t="shared" si="440"/>
        <v>0</v>
      </c>
      <c r="BC550" s="345" t="e">
        <f t="shared" si="423"/>
        <v>#DIV/0!</v>
      </c>
      <c r="BD550" s="345">
        <f t="shared" si="441"/>
        <v>0</v>
      </c>
      <c r="BE550" s="345" t="e">
        <f t="shared" si="424"/>
        <v>#DIV/0!</v>
      </c>
      <c r="BF550" s="345">
        <f t="shared" si="442"/>
        <v>0</v>
      </c>
      <c r="BG550" s="345" t="e">
        <f t="shared" si="425"/>
        <v>#DIV/0!</v>
      </c>
      <c r="BH550" s="345">
        <f t="shared" si="443"/>
        <v>0</v>
      </c>
      <c r="BI550" s="345" t="e">
        <f t="shared" si="426"/>
        <v>#DIV/0!</v>
      </c>
      <c r="BJ550" s="345">
        <f t="shared" si="444"/>
        <v>0</v>
      </c>
      <c r="BK550" s="345" t="e">
        <f t="shared" si="427"/>
        <v>#DIV/0!</v>
      </c>
      <c r="BL550" s="345">
        <f t="shared" si="445"/>
        <v>0</v>
      </c>
      <c r="BM550" s="345" t="e">
        <f t="shared" si="428"/>
        <v>#DIV/0!</v>
      </c>
      <c r="BN550" s="345">
        <f t="shared" si="446"/>
        <v>0</v>
      </c>
      <c r="BO550" s="467"/>
    </row>
    <row r="551" spans="1:67">
      <c r="A551" s="466">
        <v>3</v>
      </c>
      <c r="B551" s="184" t="s">
        <v>555</v>
      </c>
      <c r="C551" s="471" t="s">
        <v>551</v>
      </c>
      <c r="D551" s="468"/>
      <c r="E551" s="467"/>
      <c r="F551" s="467"/>
      <c r="G551" s="379"/>
      <c r="H551" s="379"/>
      <c r="I551" s="379"/>
      <c r="J551" s="379"/>
      <c r="K551" s="379"/>
      <c r="L551" s="379"/>
      <c r="M551" s="379"/>
      <c r="N551" s="379"/>
      <c r="O551" s="379"/>
      <c r="P551" s="379"/>
      <c r="Q551" s="468">
        <v>1</v>
      </c>
      <c r="R551" s="468">
        <v>1</v>
      </c>
      <c r="S551" s="339">
        <f t="shared" si="431"/>
        <v>1</v>
      </c>
      <c r="T551" s="468"/>
      <c r="U551" s="339">
        <f t="shared" si="432"/>
        <v>1</v>
      </c>
      <c r="V551" s="341"/>
      <c r="W551" s="345">
        <f t="shared" si="433"/>
        <v>1</v>
      </c>
      <c r="X551" s="341"/>
      <c r="Y551" s="345">
        <f t="shared" si="434"/>
        <v>1</v>
      </c>
      <c r="Z551" s="341"/>
      <c r="AA551" s="345">
        <f t="shared" si="435"/>
        <v>1</v>
      </c>
      <c r="AB551" s="341"/>
      <c r="AC551" s="345">
        <f t="shared" si="436"/>
        <v>1</v>
      </c>
      <c r="AD551" s="341"/>
      <c r="AE551" s="345">
        <f t="shared" si="437"/>
        <v>1</v>
      </c>
      <c r="AF551" s="341"/>
      <c r="AG551" s="345">
        <f t="shared" si="437"/>
        <v>1</v>
      </c>
      <c r="AH551" s="341"/>
      <c r="AI551" s="345">
        <f t="shared" si="437"/>
        <v>1</v>
      </c>
      <c r="AJ551" s="341"/>
      <c r="AK551" s="345">
        <f t="shared" si="437"/>
        <v>1</v>
      </c>
      <c r="AL551" s="341"/>
      <c r="AM551" s="345">
        <f t="shared" si="437"/>
        <v>1</v>
      </c>
      <c r="AN551" s="341"/>
      <c r="AO551" s="345">
        <f t="shared" si="438"/>
        <v>1</v>
      </c>
      <c r="AP551" s="635">
        <f>+W551</f>
        <v>1</v>
      </c>
      <c r="AQ551" s="345" t="e">
        <f t="shared" si="417"/>
        <v>#DIV/0!</v>
      </c>
      <c r="AR551" s="345">
        <f t="shared" si="439"/>
        <v>1</v>
      </c>
      <c r="AS551" s="345" t="e">
        <f t="shared" si="418"/>
        <v>#DIV/0!</v>
      </c>
      <c r="AT551" s="345">
        <f t="shared" si="439"/>
        <v>0</v>
      </c>
      <c r="AU551" s="345" t="e">
        <f t="shared" si="419"/>
        <v>#DIV/0!</v>
      </c>
      <c r="AV551" s="345">
        <f t="shared" si="439"/>
        <v>0</v>
      </c>
      <c r="AW551" s="345" t="e">
        <f t="shared" si="420"/>
        <v>#DIV/0!</v>
      </c>
      <c r="AX551" s="345">
        <f t="shared" si="439"/>
        <v>0</v>
      </c>
      <c r="AY551" s="345" t="e">
        <f t="shared" si="421"/>
        <v>#DIV/0!</v>
      </c>
      <c r="AZ551" s="345">
        <f t="shared" si="439"/>
        <v>0</v>
      </c>
      <c r="BA551" s="345" t="e">
        <f t="shared" si="422"/>
        <v>#DIV/0!</v>
      </c>
      <c r="BB551" s="345">
        <f t="shared" si="440"/>
        <v>0</v>
      </c>
      <c r="BC551" s="345" t="e">
        <f t="shared" si="423"/>
        <v>#DIV/0!</v>
      </c>
      <c r="BD551" s="345">
        <f t="shared" si="441"/>
        <v>0</v>
      </c>
      <c r="BE551" s="345" t="e">
        <f t="shared" si="424"/>
        <v>#DIV/0!</v>
      </c>
      <c r="BF551" s="345">
        <f t="shared" si="442"/>
        <v>0</v>
      </c>
      <c r="BG551" s="345" t="e">
        <f t="shared" si="425"/>
        <v>#DIV/0!</v>
      </c>
      <c r="BH551" s="345">
        <f t="shared" si="443"/>
        <v>0</v>
      </c>
      <c r="BI551" s="345" t="e">
        <f t="shared" si="426"/>
        <v>#DIV/0!</v>
      </c>
      <c r="BJ551" s="345">
        <f t="shared" si="444"/>
        <v>0</v>
      </c>
      <c r="BK551" s="345" t="e">
        <f t="shared" si="427"/>
        <v>#DIV/0!</v>
      </c>
      <c r="BL551" s="345">
        <f t="shared" si="445"/>
        <v>0</v>
      </c>
      <c r="BM551" s="345" t="e">
        <f t="shared" si="428"/>
        <v>#DIV/0!</v>
      </c>
      <c r="BN551" s="345">
        <f t="shared" si="446"/>
        <v>0</v>
      </c>
      <c r="BO551" s="467"/>
    </row>
    <row r="552" spans="1:67">
      <c r="A552" s="466" t="s">
        <v>88</v>
      </c>
      <c r="B552" s="187" t="str">
        <f>UPPER("Báo chí - phát hành")</f>
        <v>BÁO CHÍ - PHÁT HÀNH</v>
      </c>
      <c r="C552" s="471"/>
      <c r="D552" s="468"/>
      <c r="E552" s="467"/>
      <c r="F552" s="467"/>
      <c r="G552" s="379"/>
      <c r="H552" s="379"/>
      <c r="I552" s="379"/>
      <c r="J552" s="379"/>
      <c r="K552" s="379"/>
      <c r="L552" s="379"/>
      <c r="M552" s="379"/>
      <c r="N552" s="379"/>
      <c r="O552" s="379"/>
      <c r="P552" s="379"/>
      <c r="Q552" s="341"/>
      <c r="R552" s="341"/>
      <c r="S552" s="345" t="str">
        <f t="shared" si="431"/>
        <v xml:space="preserve"> </v>
      </c>
      <c r="T552" s="341"/>
      <c r="U552" s="345" t="str">
        <f t="shared" si="432"/>
        <v xml:space="preserve"> </v>
      </c>
      <c r="V552" s="341"/>
      <c r="W552" s="345" t="str">
        <f t="shared" si="433"/>
        <v xml:space="preserve"> </v>
      </c>
      <c r="X552" s="341"/>
      <c r="Y552" s="345" t="str">
        <f t="shared" si="434"/>
        <v xml:space="preserve"> </v>
      </c>
      <c r="Z552" s="341"/>
      <c r="AA552" s="345" t="str">
        <f t="shared" si="435"/>
        <v xml:space="preserve"> </v>
      </c>
      <c r="AB552" s="341"/>
      <c r="AC552" s="345" t="str">
        <f t="shared" si="436"/>
        <v xml:space="preserve"> </v>
      </c>
      <c r="AD552" s="341"/>
      <c r="AE552" s="345" t="str">
        <f t="shared" si="437"/>
        <v xml:space="preserve"> </v>
      </c>
      <c r="AF552" s="341"/>
      <c r="AG552" s="345" t="str">
        <f t="shared" si="437"/>
        <v xml:space="preserve"> </v>
      </c>
      <c r="AH552" s="341"/>
      <c r="AI552" s="345" t="str">
        <f t="shared" si="437"/>
        <v xml:space="preserve"> </v>
      </c>
      <c r="AJ552" s="341"/>
      <c r="AK552" s="345" t="str">
        <f t="shared" si="437"/>
        <v xml:space="preserve"> </v>
      </c>
      <c r="AL552" s="341"/>
      <c r="AM552" s="345" t="str">
        <f t="shared" si="437"/>
        <v xml:space="preserve"> </v>
      </c>
      <c r="AN552" s="341"/>
      <c r="AO552" s="345" t="str">
        <f t="shared" si="438"/>
        <v xml:space="preserve"> </v>
      </c>
      <c r="AP552" s="467"/>
      <c r="AQ552" s="345" t="str">
        <f t="shared" si="417"/>
        <v xml:space="preserve"> </v>
      </c>
      <c r="AR552" s="345" t="str">
        <f t="shared" si="439"/>
        <v xml:space="preserve"> </v>
      </c>
      <c r="AS552" s="345" t="str">
        <f t="shared" si="418"/>
        <v xml:space="preserve"> </v>
      </c>
      <c r="AT552" s="345" t="str">
        <f t="shared" si="439"/>
        <v xml:space="preserve"> </v>
      </c>
      <c r="AU552" s="345" t="str">
        <f t="shared" si="419"/>
        <v xml:space="preserve"> </v>
      </c>
      <c r="AV552" s="345" t="str">
        <f t="shared" si="439"/>
        <v xml:space="preserve"> </v>
      </c>
      <c r="AW552" s="345" t="str">
        <f t="shared" si="420"/>
        <v xml:space="preserve"> </v>
      </c>
      <c r="AX552" s="345" t="str">
        <f t="shared" si="439"/>
        <v xml:space="preserve"> </v>
      </c>
      <c r="AY552" s="345" t="str">
        <f t="shared" si="421"/>
        <v xml:space="preserve"> </v>
      </c>
      <c r="AZ552" s="345" t="str">
        <f t="shared" si="439"/>
        <v xml:space="preserve"> </v>
      </c>
      <c r="BA552" s="345" t="str">
        <f t="shared" si="422"/>
        <v xml:space="preserve"> </v>
      </c>
      <c r="BB552" s="345" t="str">
        <f t="shared" si="440"/>
        <v xml:space="preserve"> </v>
      </c>
      <c r="BC552" s="345" t="str">
        <f t="shared" si="423"/>
        <v xml:space="preserve"> </v>
      </c>
      <c r="BD552" s="345" t="str">
        <f t="shared" si="441"/>
        <v xml:space="preserve"> </v>
      </c>
      <c r="BE552" s="345" t="str">
        <f t="shared" si="424"/>
        <v xml:space="preserve"> </v>
      </c>
      <c r="BF552" s="345" t="str">
        <f t="shared" si="442"/>
        <v xml:space="preserve"> </v>
      </c>
      <c r="BG552" s="345" t="str">
        <f t="shared" si="425"/>
        <v xml:space="preserve"> </v>
      </c>
      <c r="BH552" s="345" t="str">
        <f t="shared" si="443"/>
        <v xml:space="preserve"> </v>
      </c>
      <c r="BI552" s="345" t="str">
        <f t="shared" si="426"/>
        <v xml:space="preserve"> </v>
      </c>
      <c r="BJ552" s="345" t="str">
        <f t="shared" si="444"/>
        <v xml:space="preserve"> </v>
      </c>
      <c r="BK552" s="345" t="str">
        <f t="shared" si="427"/>
        <v xml:space="preserve"> </v>
      </c>
      <c r="BL552" s="345" t="str">
        <f t="shared" si="445"/>
        <v xml:space="preserve"> </v>
      </c>
      <c r="BM552" s="345" t="str">
        <f t="shared" si="428"/>
        <v xml:space="preserve"> </v>
      </c>
      <c r="BN552" s="345" t="str">
        <f t="shared" si="446"/>
        <v xml:space="preserve"> </v>
      </c>
      <c r="BO552" s="467"/>
    </row>
    <row r="553" spans="1:67">
      <c r="A553" s="466">
        <v>1</v>
      </c>
      <c r="B553" s="184" t="s">
        <v>807</v>
      </c>
      <c r="C553" s="471"/>
      <c r="D553" s="468"/>
      <c r="E553" s="467"/>
      <c r="F553" s="467"/>
      <c r="G553" s="379"/>
      <c r="H553" s="379"/>
      <c r="I553" s="379"/>
      <c r="J553" s="379"/>
      <c r="K553" s="379"/>
      <c r="L553" s="379"/>
      <c r="M553" s="379"/>
      <c r="N553" s="379"/>
      <c r="O553" s="379"/>
      <c r="P553" s="379"/>
      <c r="Q553" s="341"/>
      <c r="R553" s="341"/>
      <c r="S553" s="345" t="str">
        <f t="shared" si="431"/>
        <v xml:space="preserve"> </v>
      </c>
      <c r="T553" s="341"/>
      <c r="U553" s="345" t="str">
        <f t="shared" si="432"/>
        <v xml:space="preserve"> </v>
      </c>
      <c r="V553" s="341"/>
      <c r="W553" s="345" t="str">
        <f t="shared" si="433"/>
        <v xml:space="preserve"> </v>
      </c>
      <c r="X553" s="341"/>
      <c r="Y553" s="345" t="str">
        <f t="shared" si="434"/>
        <v xml:space="preserve"> </v>
      </c>
      <c r="Z553" s="341"/>
      <c r="AA553" s="345" t="str">
        <f t="shared" si="435"/>
        <v xml:space="preserve"> </v>
      </c>
      <c r="AB553" s="341"/>
      <c r="AC553" s="345" t="str">
        <f t="shared" si="436"/>
        <v xml:space="preserve"> </v>
      </c>
      <c r="AD553" s="341"/>
      <c r="AE553" s="345" t="str">
        <f t="shared" si="437"/>
        <v xml:space="preserve"> </v>
      </c>
      <c r="AF553" s="341"/>
      <c r="AG553" s="345" t="str">
        <f t="shared" si="437"/>
        <v xml:space="preserve"> </v>
      </c>
      <c r="AH553" s="341"/>
      <c r="AI553" s="345" t="str">
        <f t="shared" si="437"/>
        <v xml:space="preserve"> </v>
      </c>
      <c r="AJ553" s="341"/>
      <c r="AK553" s="345" t="str">
        <f t="shared" si="437"/>
        <v xml:space="preserve"> </v>
      </c>
      <c r="AL553" s="341"/>
      <c r="AM553" s="345" t="str">
        <f t="shared" si="437"/>
        <v xml:space="preserve"> </v>
      </c>
      <c r="AN553" s="341"/>
      <c r="AO553" s="345" t="str">
        <f t="shared" si="438"/>
        <v xml:space="preserve"> </v>
      </c>
      <c r="AP553" s="467"/>
      <c r="AQ553" s="345" t="str">
        <f t="shared" si="417"/>
        <v xml:space="preserve"> </v>
      </c>
      <c r="AR553" s="345" t="str">
        <f t="shared" si="439"/>
        <v xml:space="preserve"> </v>
      </c>
      <c r="AS553" s="345" t="str">
        <f t="shared" si="418"/>
        <v xml:space="preserve"> </v>
      </c>
      <c r="AT553" s="345" t="str">
        <f t="shared" si="439"/>
        <v xml:space="preserve"> </v>
      </c>
      <c r="AU553" s="345" t="str">
        <f t="shared" si="419"/>
        <v xml:space="preserve"> </v>
      </c>
      <c r="AV553" s="345" t="str">
        <f t="shared" si="439"/>
        <v xml:space="preserve"> </v>
      </c>
      <c r="AW553" s="345" t="str">
        <f t="shared" si="420"/>
        <v xml:space="preserve"> </v>
      </c>
      <c r="AX553" s="345" t="str">
        <f t="shared" si="439"/>
        <v xml:space="preserve"> </v>
      </c>
      <c r="AY553" s="345" t="str">
        <f t="shared" si="421"/>
        <v xml:space="preserve"> </v>
      </c>
      <c r="AZ553" s="345" t="str">
        <f t="shared" si="439"/>
        <v xml:space="preserve"> </v>
      </c>
      <c r="BA553" s="345" t="str">
        <f t="shared" si="422"/>
        <v xml:space="preserve"> </v>
      </c>
      <c r="BB553" s="345" t="str">
        <f t="shared" si="440"/>
        <v xml:space="preserve"> </v>
      </c>
      <c r="BC553" s="345" t="str">
        <f t="shared" si="423"/>
        <v xml:space="preserve"> </v>
      </c>
      <c r="BD553" s="345" t="str">
        <f t="shared" si="441"/>
        <v xml:space="preserve"> </v>
      </c>
      <c r="BE553" s="345" t="str">
        <f t="shared" si="424"/>
        <v xml:space="preserve"> </v>
      </c>
      <c r="BF553" s="345" t="str">
        <f t="shared" si="442"/>
        <v xml:space="preserve"> </v>
      </c>
      <c r="BG553" s="345" t="str">
        <f t="shared" si="425"/>
        <v xml:space="preserve"> </v>
      </c>
      <c r="BH553" s="345" t="str">
        <f t="shared" si="443"/>
        <v xml:space="preserve"> </v>
      </c>
      <c r="BI553" s="345" t="str">
        <f t="shared" si="426"/>
        <v xml:space="preserve"> </v>
      </c>
      <c r="BJ553" s="345" t="str">
        <f t="shared" si="444"/>
        <v xml:space="preserve"> </v>
      </c>
      <c r="BK553" s="345" t="str">
        <f t="shared" si="427"/>
        <v xml:space="preserve"> </v>
      </c>
      <c r="BL553" s="345" t="str">
        <f t="shared" si="445"/>
        <v xml:space="preserve"> </v>
      </c>
      <c r="BM553" s="345" t="str">
        <f t="shared" si="428"/>
        <v xml:space="preserve"> </v>
      </c>
      <c r="BN553" s="345" t="str">
        <f t="shared" si="446"/>
        <v xml:space="preserve"> </v>
      </c>
      <c r="BO553" s="467"/>
    </row>
    <row r="554" spans="1:67">
      <c r="A554" s="471"/>
      <c r="B554" s="475" t="s">
        <v>808</v>
      </c>
      <c r="C554" s="471" t="s">
        <v>810</v>
      </c>
      <c r="D554" s="468"/>
      <c r="E554" s="467"/>
      <c r="F554" s="467"/>
      <c r="G554" s="379"/>
      <c r="H554" s="379"/>
      <c r="I554" s="379"/>
      <c r="J554" s="379"/>
      <c r="K554" s="379"/>
      <c r="L554" s="379"/>
      <c r="M554" s="379"/>
      <c r="N554" s="379"/>
      <c r="O554" s="379"/>
      <c r="P554" s="379"/>
      <c r="Q554" s="341"/>
      <c r="R554" s="341"/>
      <c r="S554" s="345">
        <f t="shared" si="431"/>
        <v>0</v>
      </c>
      <c r="T554" s="341"/>
      <c r="U554" s="345">
        <f t="shared" si="432"/>
        <v>0</v>
      </c>
      <c r="V554" s="341"/>
      <c r="W554" s="345">
        <f t="shared" si="433"/>
        <v>0</v>
      </c>
      <c r="X554" s="341"/>
      <c r="Y554" s="345">
        <f t="shared" si="434"/>
        <v>0</v>
      </c>
      <c r="Z554" s="341"/>
      <c r="AA554" s="345">
        <f t="shared" si="435"/>
        <v>0</v>
      </c>
      <c r="AB554" s="341"/>
      <c r="AC554" s="345">
        <f t="shared" si="436"/>
        <v>0</v>
      </c>
      <c r="AD554" s="341"/>
      <c r="AE554" s="345">
        <f t="shared" si="437"/>
        <v>0</v>
      </c>
      <c r="AF554" s="341"/>
      <c r="AG554" s="345">
        <f t="shared" si="437"/>
        <v>0</v>
      </c>
      <c r="AH554" s="341"/>
      <c r="AI554" s="345">
        <f t="shared" si="437"/>
        <v>0</v>
      </c>
      <c r="AJ554" s="341"/>
      <c r="AK554" s="345">
        <f t="shared" si="437"/>
        <v>0</v>
      </c>
      <c r="AL554" s="341"/>
      <c r="AM554" s="345">
        <f t="shared" si="437"/>
        <v>0</v>
      </c>
      <c r="AN554" s="341"/>
      <c r="AO554" s="345">
        <f t="shared" si="438"/>
        <v>0</v>
      </c>
      <c r="AP554" s="467"/>
      <c r="AQ554" s="345" t="e">
        <f t="shared" si="417"/>
        <v>#DIV/0!</v>
      </c>
      <c r="AR554" s="345" t="e">
        <f t="shared" si="439"/>
        <v>#DIV/0!</v>
      </c>
      <c r="AS554" s="345" t="e">
        <f t="shared" si="418"/>
        <v>#DIV/0!</v>
      </c>
      <c r="AT554" s="345" t="e">
        <f t="shared" si="439"/>
        <v>#DIV/0!</v>
      </c>
      <c r="AU554" s="345" t="e">
        <f t="shared" si="419"/>
        <v>#DIV/0!</v>
      </c>
      <c r="AV554" s="345" t="e">
        <f t="shared" si="439"/>
        <v>#DIV/0!</v>
      </c>
      <c r="AW554" s="345" t="e">
        <f t="shared" si="420"/>
        <v>#DIV/0!</v>
      </c>
      <c r="AX554" s="345" t="e">
        <f t="shared" si="439"/>
        <v>#DIV/0!</v>
      </c>
      <c r="AY554" s="345" t="e">
        <f t="shared" si="421"/>
        <v>#DIV/0!</v>
      </c>
      <c r="AZ554" s="345" t="e">
        <f t="shared" si="439"/>
        <v>#DIV/0!</v>
      </c>
      <c r="BA554" s="345" t="e">
        <f t="shared" si="422"/>
        <v>#DIV/0!</v>
      </c>
      <c r="BB554" s="345" t="e">
        <f t="shared" si="440"/>
        <v>#DIV/0!</v>
      </c>
      <c r="BC554" s="345" t="e">
        <f t="shared" si="423"/>
        <v>#DIV/0!</v>
      </c>
      <c r="BD554" s="345" t="e">
        <f t="shared" si="441"/>
        <v>#DIV/0!</v>
      </c>
      <c r="BE554" s="345" t="e">
        <f t="shared" si="424"/>
        <v>#DIV/0!</v>
      </c>
      <c r="BF554" s="345" t="e">
        <f t="shared" si="442"/>
        <v>#DIV/0!</v>
      </c>
      <c r="BG554" s="345" t="e">
        <f t="shared" si="425"/>
        <v>#DIV/0!</v>
      </c>
      <c r="BH554" s="345" t="e">
        <f t="shared" si="443"/>
        <v>#DIV/0!</v>
      </c>
      <c r="BI554" s="345" t="e">
        <f t="shared" si="426"/>
        <v>#DIV/0!</v>
      </c>
      <c r="BJ554" s="345" t="e">
        <f t="shared" si="444"/>
        <v>#DIV/0!</v>
      </c>
      <c r="BK554" s="345" t="e">
        <f t="shared" si="427"/>
        <v>#DIV/0!</v>
      </c>
      <c r="BL554" s="345" t="e">
        <f t="shared" si="445"/>
        <v>#DIV/0!</v>
      </c>
      <c r="BM554" s="345" t="e">
        <f t="shared" si="428"/>
        <v>#DIV/0!</v>
      </c>
      <c r="BN554" s="345" t="e">
        <f t="shared" si="446"/>
        <v>#DIV/0!</v>
      </c>
      <c r="BO554" s="467"/>
    </row>
    <row r="555" spans="1:67">
      <c r="A555" s="471"/>
      <c r="B555" s="475" t="s">
        <v>809</v>
      </c>
      <c r="C555" s="471" t="s">
        <v>811</v>
      </c>
      <c r="D555" s="468"/>
      <c r="E555" s="467"/>
      <c r="F555" s="467"/>
      <c r="G555" s="379"/>
      <c r="H555" s="379"/>
      <c r="I555" s="379"/>
      <c r="J555" s="379"/>
      <c r="K555" s="379"/>
      <c r="L555" s="379"/>
      <c r="M555" s="379"/>
      <c r="N555" s="379"/>
      <c r="O555" s="379"/>
      <c r="P555" s="379"/>
      <c r="Q555" s="341"/>
      <c r="R555" s="341"/>
      <c r="S555" s="345">
        <f t="shared" si="431"/>
        <v>0</v>
      </c>
      <c r="T555" s="341"/>
      <c r="U555" s="345">
        <f t="shared" si="432"/>
        <v>0</v>
      </c>
      <c r="V555" s="341"/>
      <c r="W555" s="345">
        <f t="shared" si="433"/>
        <v>0</v>
      </c>
      <c r="X555" s="341"/>
      <c r="Y555" s="345">
        <f t="shared" si="434"/>
        <v>0</v>
      </c>
      <c r="Z555" s="341"/>
      <c r="AA555" s="345">
        <f t="shared" si="435"/>
        <v>0</v>
      </c>
      <c r="AB555" s="341"/>
      <c r="AC555" s="345">
        <f t="shared" si="436"/>
        <v>0</v>
      </c>
      <c r="AD555" s="341"/>
      <c r="AE555" s="345">
        <f t="shared" si="437"/>
        <v>0</v>
      </c>
      <c r="AF555" s="341"/>
      <c r="AG555" s="345">
        <f t="shared" si="437"/>
        <v>0</v>
      </c>
      <c r="AH555" s="341"/>
      <c r="AI555" s="345">
        <f t="shared" si="437"/>
        <v>0</v>
      </c>
      <c r="AJ555" s="341"/>
      <c r="AK555" s="345">
        <f t="shared" si="437"/>
        <v>0</v>
      </c>
      <c r="AL555" s="341"/>
      <c r="AM555" s="345">
        <f t="shared" si="437"/>
        <v>0</v>
      </c>
      <c r="AN555" s="341"/>
      <c r="AO555" s="345">
        <f t="shared" si="438"/>
        <v>0</v>
      </c>
      <c r="AP555" s="467"/>
      <c r="AQ555" s="345" t="e">
        <f t="shared" si="417"/>
        <v>#DIV/0!</v>
      </c>
      <c r="AR555" s="345" t="e">
        <f t="shared" si="439"/>
        <v>#DIV/0!</v>
      </c>
      <c r="AS555" s="345" t="e">
        <f t="shared" si="418"/>
        <v>#DIV/0!</v>
      </c>
      <c r="AT555" s="345" t="e">
        <f t="shared" si="439"/>
        <v>#DIV/0!</v>
      </c>
      <c r="AU555" s="345" t="e">
        <f t="shared" si="419"/>
        <v>#DIV/0!</v>
      </c>
      <c r="AV555" s="345" t="e">
        <f t="shared" si="439"/>
        <v>#DIV/0!</v>
      </c>
      <c r="AW555" s="345" t="e">
        <f t="shared" si="420"/>
        <v>#DIV/0!</v>
      </c>
      <c r="AX555" s="345" t="e">
        <f t="shared" si="439"/>
        <v>#DIV/0!</v>
      </c>
      <c r="AY555" s="345" t="e">
        <f t="shared" si="421"/>
        <v>#DIV/0!</v>
      </c>
      <c r="AZ555" s="345" t="e">
        <f t="shared" si="439"/>
        <v>#DIV/0!</v>
      </c>
      <c r="BA555" s="345" t="e">
        <f t="shared" si="422"/>
        <v>#DIV/0!</v>
      </c>
      <c r="BB555" s="345" t="e">
        <f t="shared" si="440"/>
        <v>#DIV/0!</v>
      </c>
      <c r="BC555" s="345" t="e">
        <f t="shared" si="423"/>
        <v>#DIV/0!</v>
      </c>
      <c r="BD555" s="345" t="e">
        <f t="shared" si="441"/>
        <v>#DIV/0!</v>
      </c>
      <c r="BE555" s="345" t="e">
        <f t="shared" si="424"/>
        <v>#DIV/0!</v>
      </c>
      <c r="BF555" s="345" t="e">
        <f t="shared" si="442"/>
        <v>#DIV/0!</v>
      </c>
      <c r="BG555" s="345" t="e">
        <f t="shared" si="425"/>
        <v>#DIV/0!</v>
      </c>
      <c r="BH555" s="345" t="e">
        <f t="shared" si="443"/>
        <v>#DIV/0!</v>
      </c>
      <c r="BI555" s="345" t="e">
        <f t="shared" si="426"/>
        <v>#DIV/0!</v>
      </c>
      <c r="BJ555" s="345" t="e">
        <f t="shared" si="444"/>
        <v>#DIV/0!</v>
      </c>
      <c r="BK555" s="345" t="e">
        <f t="shared" si="427"/>
        <v>#DIV/0!</v>
      </c>
      <c r="BL555" s="345" t="e">
        <f t="shared" si="445"/>
        <v>#DIV/0!</v>
      </c>
      <c r="BM555" s="345" t="e">
        <f t="shared" si="428"/>
        <v>#DIV/0!</v>
      </c>
      <c r="BN555" s="345" t="e">
        <f t="shared" si="446"/>
        <v>#DIV/0!</v>
      </c>
      <c r="BO555" s="467"/>
    </row>
    <row r="556" spans="1:67" s="367" customFormat="1">
      <c r="A556" s="466" t="s">
        <v>186</v>
      </c>
      <c r="B556" s="538" t="s">
        <v>556</v>
      </c>
      <c r="C556" s="466"/>
      <c r="D556" s="454"/>
      <c r="E556" s="455"/>
      <c r="F556" s="455"/>
      <c r="G556" s="340"/>
      <c r="H556" s="340"/>
      <c r="I556" s="340"/>
      <c r="J556" s="340"/>
      <c r="K556" s="340"/>
      <c r="L556" s="340"/>
      <c r="M556" s="340"/>
      <c r="N556" s="340"/>
      <c r="O556" s="340"/>
      <c r="P556" s="340"/>
      <c r="Q556" s="372"/>
      <c r="R556" s="372"/>
      <c r="S556" s="371"/>
      <c r="T556" s="372"/>
      <c r="U556" s="371"/>
      <c r="V556" s="372"/>
      <c r="W556" s="371"/>
      <c r="X556" s="372"/>
      <c r="Y556" s="371"/>
      <c r="Z556" s="372"/>
      <c r="AA556" s="371"/>
      <c r="AB556" s="372"/>
      <c r="AC556" s="371"/>
      <c r="AD556" s="372"/>
      <c r="AE556" s="371"/>
      <c r="AF556" s="372"/>
      <c r="AG556" s="371"/>
      <c r="AH556" s="372"/>
      <c r="AI556" s="371"/>
      <c r="AJ556" s="372"/>
      <c r="AK556" s="371"/>
      <c r="AL556" s="372"/>
      <c r="AM556" s="371"/>
      <c r="AN556" s="372"/>
      <c r="AO556" s="371"/>
      <c r="AP556" s="340"/>
      <c r="AQ556" s="371" t="str">
        <f t="shared" si="417"/>
        <v xml:space="preserve"> </v>
      </c>
      <c r="AR556" s="371"/>
      <c r="AS556" s="371" t="str">
        <f t="shared" si="418"/>
        <v xml:space="preserve"> </v>
      </c>
      <c r="AT556" s="371"/>
      <c r="AU556" s="371" t="str">
        <f t="shared" si="419"/>
        <v xml:space="preserve"> </v>
      </c>
      <c r="AV556" s="371"/>
      <c r="AW556" s="371" t="str">
        <f t="shared" si="420"/>
        <v xml:space="preserve"> </v>
      </c>
      <c r="AX556" s="371"/>
      <c r="AY556" s="371" t="str">
        <f t="shared" si="421"/>
        <v xml:space="preserve"> </v>
      </c>
      <c r="AZ556" s="371"/>
      <c r="BA556" s="371" t="str">
        <f t="shared" si="422"/>
        <v xml:space="preserve"> </v>
      </c>
      <c r="BB556" s="371"/>
      <c r="BC556" s="371" t="str">
        <f t="shared" si="423"/>
        <v xml:space="preserve"> </v>
      </c>
      <c r="BD556" s="371"/>
      <c r="BE556" s="371" t="str">
        <f t="shared" si="424"/>
        <v xml:space="preserve"> </v>
      </c>
      <c r="BF556" s="371"/>
      <c r="BG556" s="371" t="str">
        <f t="shared" si="425"/>
        <v xml:space="preserve"> </v>
      </c>
      <c r="BH556" s="371"/>
      <c r="BI556" s="371" t="str">
        <f t="shared" si="426"/>
        <v xml:space="preserve"> </v>
      </c>
      <c r="BJ556" s="371"/>
      <c r="BK556" s="371" t="str">
        <f t="shared" si="427"/>
        <v xml:space="preserve"> </v>
      </c>
      <c r="BL556" s="371"/>
      <c r="BM556" s="371" t="str">
        <f t="shared" si="428"/>
        <v xml:space="preserve"> </v>
      </c>
      <c r="BN556" s="371"/>
      <c r="BO556" s="340"/>
    </row>
    <row r="557" spans="1:67">
      <c r="A557" s="466">
        <v>1</v>
      </c>
      <c r="B557" s="470" t="s">
        <v>812</v>
      </c>
      <c r="C557" s="466" t="s">
        <v>558</v>
      </c>
      <c r="D557" s="468">
        <v>13500</v>
      </c>
      <c r="E557" s="467">
        <v>13500</v>
      </c>
      <c r="F557" s="467"/>
      <c r="G557" s="379"/>
      <c r="H557" s="379"/>
      <c r="I557" s="379"/>
      <c r="J557" s="379"/>
      <c r="K557" s="379"/>
      <c r="L557" s="379"/>
      <c r="M557" s="379"/>
      <c r="N557" s="379"/>
      <c r="O557" s="379"/>
      <c r="P557" s="379"/>
      <c r="Q557" s="468">
        <v>13900</v>
      </c>
      <c r="R557" s="468">
        <v>13750</v>
      </c>
      <c r="S557" s="339">
        <f t="shared" si="431"/>
        <v>13750</v>
      </c>
      <c r="T557" s="468"/>
      <c r="U557" s="339">
        <f t="shared" si="432"/>
        <v>13750</v>
      </c>
      <c r="V557" s="341"/>
      <c r="W557" s="339">
        <f t="shared" si="433"/>
        <v>13750</v>
      </c>
      <c r="X557" s="341"/>
      <c r="Y557" s="345">
        <f t="shared" si="434"/>
        <v>13750</v>
      </c>
      <c r="Z557" s="341"/>
      <c r="AA557" s="345">
        <f t="shared" si="435"/>
        <v>13750</v>
      </c>
      <c r="AB557" s="341"/>
      <c r="AC557" s="345">
        <f t="shared" si="436"/>
        <v>13750</v>
      </c>
      <c r="AD557" s="341"/>
      <c r="AE557" s="345">
        <f t="shared" si="437"/>
        <v>13750</v>
      </c>
      <c r="AF557" s="341"/>
      <c r="AG557" s="345">
        <f t="shared" si="437"/>
        <v>13750</v>
      </c>
      <c r="AH557" s="341"/>
      <c r="AI557" s="345">
        <f t="shared" si="437"/>
        <v>13750</v>
      </c>
      <c r="AJ557" s="341"/>
      <c r="AK557" s="345">
        <f t="shared" si="437"/>
        <v>13750</v>
      </c>
      <c r="AL557" s="341"/>
      <c r="AM557" s="345">
        <f t="shared" si="437"/>
        <v>13750</v>
      </c>
      <c r="AN557" s="341"/>
      <c r="AO557" s="345">
        <f t="shared" si="438"/>
        <v>13750</v>
      </c>
      <c r="AP557" s="468">
        <f>+W557</f>
        <v>13750</v>
      </c>
      <c r="AQ557" s="345">
        <f t="shared" si="417"/>
        <v>101.85185185185186</v>
      </c>
      <c r="AR557" s="345">
        <f t="shared" si="439"/>
        <v>0.98920863309352514</v>
      </c>
      <c r="AS557" s="345">
        <f t="shared" si="418"/>
        <v>0</v>
      </c>
      <c r="AT557" s="345">
        <f t="shared" si="439"/>
        <v>0</v>
      </c>
      <c r="AU557" s="345" t="e">
        <f t="shared" si="419"/>
        <v>#DIV/0!</v>
      </c>
      <c r="AV557" s="345">
        <f t="shared" si="439"/>
        <v>0</v>
      </c>
      <c r="AW557" s="345" t="e">
        <f t="shared" si="420"/>
        <v>#DIV/0!</v>
      </c>
      <c r="AX557" s="345">
        <f t="shared" si="439"/>
        <v>0</v>
      </c>
      <c r="AY557" s="345" t="e">
        <f t="shared" si="421"/>
        <v>#DIV/0!</v>
      </c>
      <c r="AZ557" s="345">
        <f t="shared" si="439"/>
        <v>0</v>
      </c>
      <c r="BA557" s="345" t="e">
        <f t="shared" si="422"/>
        <v>#DIV/0!</v>
      </c>
      <c r="BB557" s="345">
        <f t="shared" si="440"/>
        <v>0</v>
      </c>
      <c r="BC557" s="345" t="e">
        <f t="shared" si="423"/>
        <v>#DIV/0!</v>
      </c>
      <c r="BD557" s="345">
        <f t="shared" si="441"/>
        <v>0</v>
      </c>
      <c r="BE557" s="345" t="e">
        <f t="shared" si="424"/>
        <v>#DIV/0!</v>
      </c>
      <c r="BF557" s="345">
        <f t="shared" si="442"/>
        <v>0</v>
      </c>
      <c r="BG557" s="345" t="e">
        <f t="shared" si="425"/>
        <v>#DIV/0!</v>
      </c>
      <c r="BH557" s="345">
        <f t="shared" si="443"/>
        <v>0</v>
      </c>
      <c r="BI557" s="345" t="e">
        <f t="shared" si="426"/>
        <v>#DIV/0!</v>
      </c>
      <c r="BJ557" s="345">
        <f t="shared" si="444"/>
        <v>0</v>
      </c>
      <c r="BK557" s="345" t="e">
        <f t="shared" si="427"/>
        <v>#DIV/0!</v>
      </c>
      <c r="BL557" s="345">
        <f t="shared" si="445"/>
        <v>0</v>
      </c>
      <c r="BM557" s="345" t="e">
        <f t="shared" si="428"/>
        <v>#DIV/0!</v>
      </c>
      <c r="BN557" s="345">
        <f t="shared" si="446"/>
        <v>0</v>
      </c>
      <c r="BO557" s="467"/>
    </row>
    <row r="558" spans="1:67" s="571" customFormat="1">
      <c r="A558" s="564"/>
      <c r="B558" s="584" t="s">
        <v>708</v>
      </c>
      <c r="C558" s="564" t="s">
        <v>24</v>
      </c>
      <c r="D558" s="569"/>
      <c r="E558" s="570"/>
      <c r="F558" s="570"/>
      <c r="G558" s="572"/>
      <c r="H558" s="572"/>
      <c r="I558" s="572"/>
      <c r="J558" s="572"/>
      <c r="K558" s="572"/>
      <c r="L558" s="572"/>
      <c r="M558" s="572"/>
      <c r="N558" s="572"/>
      <c r="O558" s="572"/>
      <c r="P558" s="572"/>
      <c r="Q558" s="608">
        <v>22.2</v>
      </c>
      <c r="R558" s="567">
        <v>22</v>
      </c>
      <c r="S558" s="568">
        <f t="shared" si="431"/>
        <v>22</v>
      </c>
      <c r="T558" s="567"/>
      <c r="U558" s="568">
        <f t="shared" si="432"/>
        <v>22</v>
      </c>
      <c r="V558" s="567"/>
      <c r="W558" s="568">
        <f t="shared" si="433"/>
        <v>22</v>
      </c>
      <c r="X558" s="567"/>
      <c r="Y558" s="568">
        <f t="shared" si="434"/>
        <v>22</v>
      </c>
      <c r="Z558" s="567"/>
      <c r="AA558" s="568">
        <f t="shared" si="435"/>
        <v>22</v>
      </c>
      <c r="AB558" s="567"/>
      <c r="AC558" s="568">
        <f t="shared" si="436"/>
        <v>22</v>
      </c>
      <c r="AD558" s="567"/>
      <c r="AE558" s="568">
        <f t="shared" si="437"/>
        <v>22</v>
      </c>
      <c r="AF558" s="567"/>
      <c r="AG558" s="568">
        <f t="shared" si="437"/>
        <v>22</v>
      </c>
      <c r="AH558" s="567"/>
      <c r="AI558" s="568">
        <f t="shared" si="437"/>
        <v>22</v>
      </c>
      <c r="AJ558" s="567"/>
      <c r="AK558" s="568">
        <f t="shared" si="437"/>
        <v>22</v>
      </c>
      <c r="AL558" s="567"/>
      <c r="AM558" s="568">
        <f t="shared" si="437"/>
        <v>22</v>
      </c>
      <c r="AN558" s="567"/>
      <c r="AO558" s="568">
        <f t="shared" si="438"/>
        <v>22</v>
      </c>
      <c r="AP558" s="567">
        <f>+W558</f>
        <v>22</v>
      </c>
      <c r="AQ558" s="568" t="e">
        <f t="shared" si="417"/>
        <v>#DIV/0!</v>
      </c>
      <c r="AR558" s="568">
        <f t="shared" si="439"/>
        <v>0.99099099099099097</v>
      </c>
      <c r="AS558" s="568" t="e">
        <f t="shared" si="418"/>
        <v>#DIV/0!</v>
      </c>
      <c r="AT558" s="568">
        <f t="shared" si="439"/>
        <v>0</v>
      </c>
      <c r="AU558" s="568" t="e">
        <f t="shared" si="419"/>
        <v>#DIV/0!</v>
      </c>
      <c r="AV558" s="568">
        <f t="shared" si="439"/>
        <v>0</v>
      </c>
      <c r="AW558" s="568" t="e">
        <f t="shared" si="420"/>
        <v>#DIV/0!</v>
      </c>
      <c r="AX558" s="568">
        <f t="shared" si="439"/>
        <v>0</v>
      </c>
      <c r="AY558" s="568" t="e">
        <f t="shared" si="421"/>
        <v>#DIV/0!</v>
      </c>
      <c r="AZ558" s="568">
        <f t="shared" si="439"/>
        <v>0</v>
      </c>
      <c r="BA558" s="568" t="e">
        <f t="shared" si="422"/>
        <v>#DIV/0!</v>
      </c>
      <c r="BB558" s="568">
        <f t="shared" si="440"/>
        <v>0</v>
      </c>
      <c r="BC558" s="568" t="e">
        <f t="shared" si="423"/>
        <v>#DIV/0!</v>
      </c>
      <c r="BD558" s="568">
        <f t="shared" si="441"/>
        <v>0</v>
      </c>
      <c r="BE558" s="568" t="e">
        <f t="shared" si="424"/>
        <v>#DIV/0!</v>
      </c>
      <c r="BF558" s="568">
        <f t="shared" si="442"/>
        <v>0</v>
      </c>
      <c r="BG558" s="568" t="e">
        <f t="shared" si="425"/>
        <v>#DIV/0!</v>
      </c>
      <c r="BH558" s="568">
        <f t="shared" si="443"/>
        <v>0</v>
      </c>
      <c r="BI558" s="568" t="e">
        <f t="shared" si="426"/>
        <v>#DIV/0!</v>
      </c>
      <c r="BJ558" s="568">
        <f t="shared" si="444"/>
        <v>0</v>
      </c>
      <c r="BK558" s="568" t="e">
        <f t="shared" si="427"/>
        <v>#DIV/0!</v>
      </c>
      <c r="BL558" s="568">
        <f t="shared" si="445"/>
        <v>0</v>
      </c>
      <c r="BM558" s="568" t="e">
        <f t="shared" si="428"/>
        <v>#DIV/0!</v>
      </c>
      <c r="BN558" s="568">
        <f t="shared" si="446"/>
        <v>0</v>
      </c>
      <c r="BO558" s="570"/>
    </row>
    <row r="559" spans="1:67">
      <c r="A559" s="466">
        <v>2</v>
      </c>
      <c r="B559" s="470" t="s">
        <v>813</v>
      </c>
      <c r="C559" s="466" t="s">
        <v>561</v>
      </c>
      <c r="D559" s="468">
        <v>1850</v>
      </c>
      <c r="E559" s="467">
        <v>1850</v>
      </c>
      <c r="F559" s="467"/>
      <c r="G559" s="379"/>
      <c r="H559" s="379"/>
      <c r="I559" s="379"/>
      <c r="J559" s="379"/>
      <c r="K559" s="379"/>
      <c r="L559" s="379"/>
      <c r="M559" s="379"/>
      <c r="N559" s="379"/>
      <c r="O559" s="379"/>
      <c r="P559" s="379"/>
      <c r="Q559" s="468">
        <v>1900</v>
      </c>
      <c r="R559" s="468">
        <v>1860</v>
      </c>
      <c r="S559" s="339">
        <v>1860</v>
      </c>
      <c r="T559" s="468"/>
      <c r="U559" s="339">
        <f t="shared" si="432"/>
        <v>1860</v>
      </c>
      <c r="V559" s="341"/>
      <c r="W559" s="345">
        <f t="shared" si="433"/>
        <v>1860</v>
      </c>
      <c r="X559" s="341"/>
      <c r="Y559" s="345">
        <f t="shared" si="434"/>
        <v>1860</v>
      </c>
      <c r="Z559" s="341"/>
      <c r="AA559" s="345">
        <f t="shared" si="435"/>
        <v>1860</v>
      </c>
      <c r="AB559" s="341"/>
      <c r="AC559" s="345">
        <f t="shared" si="436"/>
        <v>1860</v>
      </c>
      <c r="AD559" s="341"/>
      <c r="AE559" s="345">
        <f t="shared" si="437"/>
        <v>1860</v>
      </c>
      <c r="AF559" s="341"/>
      <c r="AG559" s="345">
        <f t="shared" si="437"/>
        <v>1860</v>
      </c>
      <c r="AH559" s="341"/>
      <c r="AI559" s="345">
        <f t="shared" si="437"/>
        <v>1860</v>
      </c>
      <c r="AJ559" s="341"/>
      <c r="AK559" s="345">
        <f t="shared" si="437"/>
        <v>1860</v>
      </c>
      <c r="AL559" s="341"/>
      <c r="AM559" s="345">
        <f t="shared" si="437"/>
        <v>1860</v>
      </c>
      <c r="AN559" s="341"/>
      <c r="AO559" s="345">
        <f t="shared" si="438"/>
        <v>1860</v>
      </c>
      <c r="AP559" s="468">
        <f>+W559</f>
        <v>1860</v>
      </c>
      <c r="AQ559" s="345">
        <f t="shared" si="417"/>
        <v>100.54054054054053</v>
      </c>
      <c r="AR559" s="345">
        <f t="shared" si="439"/>
        <v>0.97894736842105268</v>
      </c>
      <c r="AS559" s="345">
        <f t="shared" si="418"/>
        <v>0</v>
      </c>
      <c r="AT559" s="345">
        <f t="shared" si="439"/>
        <v>0</v>
      </c>
      <c r="AU559" s="345" t="e">
        <f t="shared" si="419"/>
        <v>#DIV/0!</v>
      </c>
      <c r="AV559" s="345">
        <f t="shared" si="439"/>
        <v>0</v>
      </c>
      <c r="AW559" s="345" t="e">
        <f t="shared" si="420"/>
        <v>#DIV/0!</v>
      </c>
      <c r="AX559" s="345">
        <f t="shared" si="439"/>
        <v>0</v>
      </c>
      <c r="AY559" s="345" t="e">
        <f t="shared" si="421"/>
        <v>#DIV/0!</v>
      </c>
      <c r="AZ559" s="345">
        <f t="shared" si="439"/>
        <v>0</v>
      </c>
      <c r="BA559" s="345" t="e">
        <f t="shared" si="422"/>
        <v>#DIV/0!</v>
      </c>
      <c r="BB559" s="345">
        <f t="shared" si="440"/>
        <v>0</v>
      </c>
      <c r="BC559" s="345" t="e">
        <f t="shared" si="423"/>
        <v>#DIV/0!</v>
      </c>
      <c r="BD559" s="345">
        <f t="shared" si="441"/>
        <v>0</v>
      </c>
      <c r="BE559" s="345" t="e">
        <f t="shared" si="424"/>
        <v>#DIV/0!</v>
      </c>
      <c r="BF559" s="345">
        <f t="shared" si="442"/>
        <v>0</v>
      </c>
      <c r="BG559" s="345" t="e">
        <f t="shared" si="425"/>
        <v>#DIV/0!</v>
      </c>
      <c r="BH559" s="345">
        <f t="shared" si="443"/>
        <v>0</v>
      </c>
      <c r="BI559" s="345" t="e">
        <f t="shared" si="426"/>
        <v>#DIV/0!</v>
      </c>
      <c r="BJ559" s="345">
        <f t="shared" si="444"/>
        <v>0</v>
      </c>
      <c r="BK559" s="345" t="e">
        <f t="shared" si="427"/>
        <v>#DIV/0!</v>
      </c>
      <c r="BL559" s="345">
        <f t="shared" si="445"/>
        <v>0</v>
      </c>
      <c r="BM559" s="345" t="e">
        <f t="shared" si="428"/>
        <v>#DIV/0!</v>
      </c>
      <c r="BN559" s="345">
        <f t="shared" si="446"/>
        <v>0</v>
      </c>
      <c r="BO559" s="467"/>
    </row>
    <row r="560" spans="1:67">
      <c r="A560" s="187">
        <v>3</v>
      </c>
      <c r="B560" s="470" t="s">
        <v>814</v>
      </c>
      <c r="C560" s="466" t="s">
        <v>563</v>
      </c>
      <c r="D560" s="468">
        <v>36</v>
      </c>
      <c r="E560" s="467">
        <v>36</v>
      </c>
      <c r="F560" s="467"/>
      <c r="G560" s="379"/>
      <c r="H560" s="379"/>
      <c r="I560" s="379"/>
      <c r="J560" s="379"/>
      <c r="K560" s="379"/>
      <c r="L560" s="379"/>
      <c r="M560" s="379"/>
      <c r="N560" s="379"/>
      <c r="O560" s="379"/>
      <c r="P560" s="379"/>
      <c r="Q560" s="468">
        <v>45</v>
      </c>
      <c r="R560" s="341">
        <v>36</v>
      </c>
      <c r="S560" s="345">
        <f t="shared" si="431"/>
        <v>36</v>
      </c>
      <c r="T560" s="341"/>
      <c r="U560" s="345">
        <f t="shared" si="432"/>
        <v>36</v>
      </c>
      <c r="V560" s="341"/>
      <c r="W560" s="345">
        <f t="shared" si="433"/>
        <v>36</v>
      </c>
      <c r="X560" s="341"/>
      <c r="Y560" s="345">
        <f t="shared" si="434"/>
        <v>36</v>
      </c>
      <c r="Z560" s="341"/>
      <c r="AA560" s="345">
        <f t="shared" si="435"/>
        <v>36</v>
      </c>
      <c r="AB560" s="341"/>
      <c r="AC560" s="345">
        <f t="shared" si="436"/>
        <v>36</v>
      </c>
      <c r="AD560" s="341"/>
      <c r="AE560" s="345">
        <f t="shared" si="437"/>
        <v>36</v>
      </c>
      <c r="AF560" s="341"/>
      <c r="AG560" s="345">
        <f t="shared" si="437"/>
        <v>36</v>
      </c>
      <c r="AH560" s="341"/>
      <c r="AI560" s="345">
        <f t="shared" si="437"/>
        <v>36</v>
      </c>
      <c r="AJ560" s="341"/>
      <c r="AK560" s="345">
        <f t="shared" si="437"/>
        <v>36</v>
      </c>
      <c r="AL560" s="341"/>
      <c r="AM560" s="345">
        <f t="shared" si="437"/>
        <v>36</v>
      </c>
      <c r="AN560" s="341"/>
      <c r="AO560" s="345">
        <f t="shared" si="438"/>
        <v>36</v>
      </c>
      <c r="AP560" s="468"/>
      <c r="AQ560" s="345">
        <f t="shared" si="417"/>
        <v>100</v>
      </c>
      <c r="AR560" s="345">
        <f t="shared" si="439"/>
        <v>0.8</v>
      </c>
      <c r="AS560" s="345">
        <f t="shared" si="418"/>
        <v>0</v>
      </c>
      <c r="AT560" s="345">
        <f t="shared" si="439"/>
        <v>0</v>
      </c>
      <c r="AU560" s="345" t="e">
        <f t="shared" si="419"/>
        <v>#DIV/0!</v>
      </c>
      <c r="AV560" s="345">
        <f t="shared" si="439"/>
        <v>0</v>
      </c>
      <c r="AW560" s="345" t="e">
        <f t="shared" si="420"/>
        <v>#DIV/0!</v>
      </c>
      <c r="AX560" s="345">
        <f t="shared" si="439"/>
        <v>0</v>
      </c>
      <c r="AY560" s="345" t="e">
        <f t="shared" si="421"/>
        <v>#DIV/0!</v>
      </c>
      <c r="AZ560" s="345">
        <f t="shared" si="439"/>
        <v>0</v>
      </c>
      <c r="BA560" s="345" t="e">
        <f t="shared" si="422"/>
        <v>#DIV/0!</v>
      </c>
      <c r="BB560" s="345">
        <f t="shared" si="440"/>
        <v>0</v>
      </c>
      <c r="BC560" s="345" t="e">
        <f t="shared" si="423"/>
        <v>#DIV/0!</v>
      </c>
      <c r="BD560" s="345">
        <f t="shared" si="441"/>
        <v>0</v>
      </c>
      <c r="BE560" s="345" t="e">
        <f t="shared" si="424"/>
        <v>#DIV/0!</v>
      </c>
      <c r="BF560" s="345">
        <f t="shared" si="442"/>
        <v>0</v>
      </c>
      <c r="BG560" s="345" t="e">
        <f t="shared" si="425"/>
        <v>#DIV/0!</v>
      </c>
      <c r="BH560" s="345">
        <f t="shared" si="443"/>
        <v>0</v>
      </c>
      <c r="BI560" s="345" t="e">
        <f t="shared" si="426"/>
        <v>#DIV/0!</v>
      </c>
      <c r="BJ560" s="345">
        <f t="shared" si="444"/>
        <v>0</v>
      </c>
      <c r="BK560" s="345" t="e">
        <f t="shared" si="427"/>
        <v>#DIV/0!</v>
      </c>
      <c r="BL560" s="345">
        <f t="shared" si="445"/>
        <v>0</v>
      </c>
      <c r="BM560" s="345" t="e">
        <f t="shared" si="428"/>
        <v>#DIV/0!</v>
      </c>
      <c r="BN560" s="345">
        <f t="shared" si="446"/>
        <v>0</v>
      </c>
      <c r="BO560" s="467"/>
    </row>
    <row r="561" spans="1:67">
      <c r="A561" s="187">
        <v>4</v>
      </c>
      <c r="B561" s="470" t="s">
        <v>815</v>
      </c>
      <c r="C561" s="466"/>
      <c r="D561" s="468"/>
      <c r="E561" s="467"/>
      <c r="F561" s="467"/>
      <c r="G561" s="379"/>
      <c r="H561" s="379"/>
      <c r="I561" s="379"/>
      <c r="J561" s="379"/>
      <c r="K561" s="379"/>
      <c r="L561" s="379"/>
      <c r="M561" s="379"/>
      <c r="N561" s="379"/>
      <c r="O561" s="379"/>
      <c r="P561" s="379"/>
      <c r="Q561" s="341"/>
      <c r="R561" s="341"/>
      <c r="S561" s="345" t="str">
        <f t="shared" si="431"/>
        <v xml:space="preserve"> </v>
      </c>
      <c r="T561" s="341"/>
      <c r="U561" s="345" t="str">
        <f t="shared" si="432"/>
        <v xml:space="preserve"> </v>
      </c>
      <c r="V561" s="341"/>
      <c r="W561" s="345" t="str">
        <f t="shared" si="433"/>
        <v xml:space="preserve"> </v>
      </c>
      <c r="X561" s="341"/>
      <c r="Y561" s="345" t="str">
        <f t="shared" si="434"/>
        <v xml:space="preserve"> </v>
      </c>
      <c r="Z561" s="341"/>
      <c r="AA561" s="345" t="str">
        <f t="shared" si="435"/>
        <v xml:space="preserve"> </v>
      </c>
      <c r="AB561" s="341"/>
      <c r="AC561" s="345" t="str">
        <f t="shared" si="436"/>
        <v xml:space="preserve"> </v>
      </c>
      <c r="AD561" s="341"/>
      <c r="AE561" s="345" t="str">
        <f t="shared" si="437"/>
        <v xml:space="preserve"> </v>
      </c>
      <c r="AF561" s="341"/>
      <c r="AG561" s="345" t="str">
        <f t="shared" si="437"/>
        <v xml:space="preserve"> </v>
      </c>
      <c r="AH561" s="341"/>
      <c r="AI561" s="345" t="str">
        <f t="shared" si="437"/>
        <v xml:space="preserve"> </v>
      </c>
      <c r="AJ561" s="341"/>
      <c r="AK561" s="345" t="str">
        <f t="shared" si="437"/>
        <v xml:space="preserve"> </v>
      </c>
      <c r="AL561" s="341"/>
      <c r="AM561" s="345" t="str">
        <f t="shared" si="437"/>
        <v xml:space="preserve"> </v>
      </c>
      <c r="AN561" s="341"/>
      <c r="AO561" s="345" t="str">
        <f t="shared" si="438"/>
        <v xml:space="preserve"> </v>
      </c>
      <c r="AP561" s="467"/>
      <c r="AQ561" s="345" t="str">
        <f t="shared" si="417"/>
        <v xml:space="preserve"> </v>
      </c>
      <c r="AR561" s="345" t="str">
        <f t="shared" si="439"/>
        <v xml:space="preserve"> </v>
      </c>
      <c r="AS561" s="345" t="str">
        <f t="shared" si="418"/>
        <v xml:space="preserve"> </v>
      </c>
      <c r="AT561" s="345" t="str">
        <f t="shared" si="439"/>
        <v xml:space="preserve"> </v>
      </c>
      <c r="AU561" s="345" t="str">
        <f t="shared" si="419"/>
        <v xml:space="preserve"> </v>
      </c>
      <c r="AV561" s="345" t="str">
        <f t="shared" si="439"/>
        <v xml:space="preserve"> </v>
      </c>
      <c r="AW561" s="345" t="str">
        <f t="shared" si="420"/>
        <v xml:space="preserve"> </v>
      </c>
      <c r="AX561" s="345" t="str">
        <f t="shared" si="439"/>
        <v xml:space="preserve"> </v>
      </c>
      <c r="AY561" s="345" t="str">
        <f t="shared" si="421"/>
        <v xml:space="preserve"> </v>
      </c>
      <c r="AZ561" s="345" t="str">
        <f t="shared" si="439"/>
        <v xml:space="preserve"> </v>
      </c>
      <c r="BA561" s="345" t="str">
        <f t="shared" si="422"/>
        <v xml:space="preserve"> </v>
      </c>
      <c r="BB561" s="345" t="str">
        <f t="shared" si="440"/>
        <v xml:space="preserve"> </v>
      </c>
      <c r="BC561" s="345" t="str">
        <f t="shared" si="423"/>
        <v xml:space="preserve"> </v>
      </c>
      <c r="BD561" s="345" t="str">
        <f t="shared" si="441"/>
        <v xml:space="preserve"> </v>
      </c>
      <c r="BE561" s="345" t="str">
        <f t="shared" si="424"/>
        <v xml:space="preserve"> </v>
      </c>
      <c r="BF561" s="345" t="str">
        <f t="shared" si="442"/>
        <v xml:space="preserve"> </v>
      </c>
      <c r="BG561" s="345" t="str">
        <f t="shared" si="425"/>
        <v xml:space="preserve"> </v>
      </c>
      <c r="BH561" s="345" t="str">
        <f t="shared" si="443"/>
        <v xml:space="preserve"> </v>
      </c>
      <c r="BI561" s="345" t="str">
        <f t="shared" si="426"/>
        <v xml:space="preserve"> </v>
      </c>
      <c r="BJ561" s="345" t="str">
        <f t="shared" si="444"/>
        <v xml:space="preserve"> </v>
      </c>
      <c r="BK561" s="345" t="str">
        <f t="shared" si="427"/>
        <v xml:space="preserve"> </v>
      </c>
      <c r="BL561" s="345" t="str">
        <f t="shared" si="445"/>
        <v xml:space="preserve"> </v>
      </c>
      <c r="BM561" s="345" t="str">
        <f t="shared" si="428"/>
        <v xml:space="preserve"> </v>
      </c>
      <c r="BN561" s="345" t="str">
        <f t="shared" si="446"/>
        <v xml:space="preserve"> </v>
      </c>
      <c r="BO561" s="467"/>
    </row>
    <row r="562" spans="1:67">
      <c r="A562" s="180"/>
      <c r="B562" s="475" t="s">
        <v>816</v>
      </c>
      <c r="C562" s="471" t="s">
        <v>566</v>
      </c>
      <c r="D562" s="468">
        <v>1</v>
      </c>
      <c r="E562" s="467">
        <v>1</v>
      </c>
      <c r="F562" s="467"/>
      <c r="G562" s="379"/>
      <c r="H562" s="379"/>
      <c r="I562" s="379"/>
      <c r="J562" s="379"/>
      <c r="K562" s="379"/>
      <c r="L562" s="379"/>
      <c r="M562" s="379"/>
      <c r="N562" s="379"/>
      <c r="O562" s="379"/>
      <c r="P562" s="379"/>
      <c r="Q562" s="468">
        <v>1</v>
      </c>
      <c r="R562" s="341">
        <v>1</v>
      </c>
      <c r="S562" s="345">
        <f t="shared" si="431"/>
        <v>1</v>
      </c>
      <c r="T562" s="341"/>
      <c r="U562" s="345">
        <f t="shared" si="432"/>
        <v>1</v>
      </c>
      <c r="V562" s="341"/>
      <c r="W562" s="345">
        <f t="shared" si="433"/>
        <v>1</v>
      </c>
      <c r="X562" s="341"/>
      <c r="Y562" s="345">
        <f t="shared" si="434"/>
        <v>1</v>
      </c>
      <c r="Z562" s="341"/>
      <c r="AA562" s="345">
        <f t="shared" si="435"/>
        <v>1</v>
      </c>
      <c r="AB562" s="341"/>
      <c r="AC562" s="345">
        <f t="shared" si="436"/>
        <v>1</v>
      </c>
      <c r="AD562" s="341"/>
      <c r="AE562" s="345">
        <f t="shared" si="437"/>
        <v>1</v>
      </c>
      <c r="AF562" s="341"/>
      <c r="AG562" s="345">
        <f t="shared" si="437"/>
        <v>1</v>
      </c>
      <c r="AH562" s="341"/>
      <c r="AI562" s="345">
        <f t="shared" si="437"/>
        <v>1</v>
      </c>
      <c r="AJ562" s="341"/>
      <c r="AK562" s="345">
        <f t="shared" si="437"/>
        <v>1</v>
      </c>
      <c r="AL562" s="341"/>
      <c r="AM562" s="345">
        <f t="shared" si="437"/>
        <v>1</v>
      </c>
      <c r="AN562" s="341"/>
      <c r="AO562" s="345">
        <f t="shared" si="438"/>
        <v>1</v>
      </c>
      <c r="AP562" s="468"/>
      <c r="AQ562" s="345">
        <f t="shared" si="417"/>
        <v>100</v>
      </c>
      <c r="AR562" s="345">
        <f t="shared" si="439"/>
        <v>1</v>
      </c>
      <c r="AS562" s="345">
        <f t="shared" si="418"/>
        <v>0</v>
      </c>
      <c r="AT562" s="345">
        <f t="shared" si="439"/>
        <v>0</v>
      </c>
      <c r="AU562" s="345" t="e">
        <f t="shared" si="419"/>
        <v>#DIV/0!</v>
      </c>
      <c r="AV562" s="345">
        <f t="shared" si="439"/>
        <v>0</v>
      </c>
      <c r="AW562" s="345" t="e">
        <f t="shared" si="420"/>
        <v>#DIV/0!</v>
      </c>
      <c r="AX562" s="345">
        <f t="shared" si="439"/>
        <v>0</v>
      </c>
      <c r="AY562" s="345" t="e">
        <f t="shared" si="421"/>
        <v>#DIV/0!</v>
      </c>
      <c r="AZ562" s="345">
        <f t="shared" si="439"/>
        <v>0</v>
      </c>
      <c r="BA562" s="345" t="e">
        <f t="shared" si="422"/>
        <v>#DIV/0!</v>
      </c>
      <c r="BB562" s="345">
        <f t="shared" si="440"/>
        <v>0</v>
      </c>
      <c r="BC562" s="345" t="e">
        <f t="shared" si="423"/>
        <v>#DIV/0!</v>
      </c>
      <c r="BD562" s="345">
        <f t="shared" si="441"/>
        <v>0</v>
      </c>
      <c r="BE562" s="345" t="e">
        <f t="shared" si="424"/>
        <v>#DIV/0!</v>
      </c>
      <c r="BF562" s="345">
        <f t="shared" si="442"/>
        <v>0</v>
      </c>
      <c r="BG562" s="345" t="e">
        <f t="shared" si="425"/>
        <v>#DIV/0!</v>
      </c>
      <c r="BH562" s="345">
        <f t="shared" si="443"/>
        <v>0</v>
      </c>
      <c r="BI562" s="345" t="e">
        <f t="shared" si="426"/>
        <v>#DIV/0!</v>
      </c>
      <c r="BJ562" s="345">
        <f t="shared" si="444"/>
        <v>0</v>
      </c>
      <c r="BK562" s="345" t="e">
        <f t="shared" si="427"/>
        <v>#DIV/0!</v>
      </c>
      <c r="BL562" s="345">
        <f t="shared" si="445"/>
        <v>0</v>
      </c>
      <c r="BM562" s="345" t="e">
        <f t="shared" si="428"/>
        <v>#DIV/0!</v>
      </c>
      <c r="BN562" s="345">
        <f t="shared" si="446"/>
        <v>0</v>
      </c>
      <c r="BO562" s="467"/>
    </row>
    <row r="563" spans="1:67">
      <c r="A563" s="180"/>
      <c r="B563" s="475" t="s">
        <v>817</v>
      </c>
      <c r="C563" s="471" t="s">
        <v>551</v>
      </c>
      <c r="D563" s="468">
        <v>7</v>
      </c>
      <c r="E563" s="467">
        <v>7</v>
      </c>
      <c r="F563" s="467"/>
      <c r="G563" s="379"/>
      <c r="H563" s="379"/>
      <c r="I563" s="379"/>
      <c r="J563" s="379"/>
      <c r="K563" s="379"/>
      <c r="L563" s="379"/>
      <c r="M563" s="379"/>
      <c r="N563" s="379"/>
      <c r="O563" s="379"/>
      <c r="P563" s="379"/>
      <c r="Q563" s="468">
        <v>8</v>
      </c>
      <c r="R563" s="341">
        <v>8</v>
      </c>
      <c r="S563" s="345">
        <f t="shared" si="431"/>
        <v>8</v>
      </c>
      <c r="T563" s="341"/>
      <c r="U563" s="345">
        <f t="shared" si="432"/>
        <v>8</v>
      </c>
      <c r="V563" s="341"/>
      <c r="W563" s="345">
        <f t="shared" si="433"/>
        <v>8</v>
      </c>
      <c r="X563" s="341"/>
      <c r="Y563" s="345">
        <f t="shared" si="434"/>
        <v>8</v>
      </c>
      <c r="Z563" s="341"/>
      <c r="AA563" s="345">
        <f t="shared" si="435"/>
        <v>8</v>
      </c>
      <c r="AB563" s="341"/>
      <c r="AC563" s="345">
        <f t="shared" si="436"/>
        <v>8</v>
      </c>
      <c r="AD563" s="341"/>
      <c r="AE563" s="345">
        <f t="shared" si="437"/>
        <v>8</v>
      </c>
      <c r="AF563" s="341"/>
      <c r="AG563" s="345">
        <f t="shared" si="437"/>
        <v>8</v>
      </c>
      <c r="AH563" s="341"/>
      <c r="AI563" s="345">
        <f t="shared" si="437"/>
        <v>8</v>
      </c>
      <c r="AJ563" s="341">
        <f>8-AI563</f>
        <v>0</v>
      </c>
      <c r="AK563" s="345">
        <f t="shared" si="437"/>
        <v>8</v>
      </c>
      <c r="AL563" s="341"/>
      <c r="AM563" s="345">
        <f t="shared" si="437"/>
        <v>8</v>
      </c>
      <c r="AN563" s="341"/>
      <c r="AO563" s="345">
        <f t="shared" si="438"/>
        <v>8</v>
      </c>
      <c r="AP563" s="468"/>
      <c r="AQ563" s="345">
        <f t="shared" si="417"/>
        <v>114.28571428571428</v>
      </c>
      <c r="AR563" s="345">
        <f t="shared" si="439"/>
        <v>1</v>
      </c>
      <c r="AS563" s="345">
        <f t="shared" si="418"/>
        <v>0</v>
      </c>
      <c r="AT563" s="345">
        <f t="shared" si="439"/>
        <v>0</v>
      </c>
      <c r="AU563" s="345" t="e">
        <f t="shared" si="419"/>
        <v>#DIV/0!</v>
      </c>
      <c r="AV563" s="345">
        <f t="shared" si="439"/>
        <v>0</v>
      </c>
      <c r="AW563" s="345" t="e">
        <f t="shared" si="420"/>
        <v>#DIV/0!</v>
      </c>
      <c r="AX563" s="345">
        <f t="shared" si="439"/>
        <v>0</v>
      </c>
      <c r="AY563" s="345" t="e">
        <f t="shared" si="421"/>
        <v>#DIV/0!</v>
      </c>
      <c r="AZ563" s="345">
        <f t="shared" si="439"/>
        <v>0</v>
      </c>
      <c r="BA563" s="345" t="e">
        <f t="shared" si="422"/>
        <v>#DIV/0!</v>
      </c>
      <c r="BB563" s="345">
        <f t="shared" si="440"/>
        <v>0</v>
      </c>
      <c r="BC563" s="345" t="e">
        <f t="shared" si="423"/>
        <v>#DIV/0!</v>
      </c>
      <c r="BD563" s="345">
        <f t="shared" si="441"/>
        <v>0</v>
      </c>
      <c r="BE563" s="345" t="e">
        <f t="shared" si="424"/>
        <v>#DIV/0!</v>
      </c>
      <c r="BF563" s="345">
        <f t="shared" si="442"/>
        <v>0</v>
      </c>
      <c r="BG563" s="345" t="e">
        <f t="shared" si="425"/>
        <v>#DIV/0!</v>
      </c>
      <c r="BH563" s="345">
        <f t="shared" si="443"/>
        <v>0</v>
      </c>
      <c r="BI563" s="345" t="e">
        <f t="shared" si="426"/>
        <v>#DIV/0!</v>
      </c>
      <c r="BJ563" s="345">
        <f t="shared" si="444"/>
        <v>0</v>
      </c>
      <c r="BK563" s="345" t="e">
        <f t="shared" si="427"/>
        <v>#DIV/0!</v>
      </c>
      <c r="BL563" s="345">
        <f t="shared" si="445"/>
        <v>0</v>
      </c>
      <c r="BM563" s="345" t="e">
        <f t="shared" si="428"/>
        <v>#DIV/0!</v>
      </c>
      <c r="BN563" s="345">
        <f t="shared" si="446"/>
        <v>0</v>
      </c>
      <c r="BO563" s="467"/>
    </row>
    <row r="564" spans="1:67" s="625" customFormat="1">
      <c r="A564" s="611" t="s">
        <v>881</v>
      </c>
      <c r="B564" s="611" t="str">
        <f>UPPER("Thông tin - Truyền thông")</f>
        <v>THÔNG TIN - TRUYềN THÔNG</v>
      </c>
      <c r="C564" s="611"/>
      <c r="D564" s="622"/>
      <c r="E564" s="623"/>
      <c r="F564" s="623"/>
      <c r="G564" s="611"/>
      <c r="H564" s="611"/>
      <c r="I564" s="611"/>
      <c r="J564" s="611"/>
      <c r="K564" s="611"/>
      <c r="L564" s="611"/>
      <c r="M564" s="611"/>
      <c r="N564" s="611"/>
      <c r="O564" s="611"/>
      <c r="P564" s="611"/>
      <c r="Q564" s="611"/>
      <c r="R564" s="624"/>
      <c r="S564" s="615" t="str">
        <f t="shared" si="431"/>
        <v xml:space="preserve"> </v>
      </c>
      <c r="T564" s="624"/>
      <c r="U564" s="615" t="str">
        <f t="shared" si="432"/>
        <v xml:space="preserve"> </v>
      </c>
      <c r="V564" s="624"/>
      <c r="W564" s="615" t="str">
        <f t="shared" si="433"/>
        <v xml:space="preserve"> </v>
      </c>
      <c r="X564" s="624"/>
      <c r="Y564" s="615" t="str">
        <f t="shared" si="434"/>
        <v xml:space="preserve"> </v>
      </c>
      <c r="Z564" s="624"/>
      <c r="AA564" s="615" t="str">
        <f t="shared" si="435"/>
        <v xml:space="preserve"> </v>
      </c>
      <c r="AB564" s="624"/>
      <c r="AC564" s="615" t="str">
        <f t="shared" si="436"/>
        <v xml:space="preserve"> </v>
      </c>
      <c r="AD564" s="624"/>
      <c r="AE564" s="615" t="str">
        <f t="shared" si="437"/>
        <v xml:space="preserve"> </v>
      </c>
      <c r="AF564" s="624"/>
      <c r="AG564" s="615" t="str">
        <f t="shared" si="437"/>
        <v xml:space="preserve"> </v>
      </c>
      <c r="AH564" s="624"/>
      <c r="AI564" s="615" t="str">
        <f t="shared" si="437"/>
        <v xml:space="preserve"> </v>
      </c>
      <c r="AJ564" s="624"/>
      <c r="AK564" s="615" t="str">
        <f t="shared" si="437"/>
        <v xml:space="preserve"> </v>
      </c>
      <c r="AL564" s="624"/>
      <c r="AM564" s="615" t="str">
        <f t="shared" si="437"/>
        <v xml:space="preserve"> </v>
      </c>
      <c r="AN564" s="624"/>
      <c r="AO564" s="615" t="str">
        <f t="shared" si="438"/>
        <v xml:space="preserve"> </v>
      </c>
      <c r="AP564" s="611"/>
      <c r="AQ564" s="615" t="str">
        <f t="shared" si="417"/>
        <v xml:space="preserve"> </v>
      </c>
      <c r="AR564" s="615" t="str">
        <f t="shared" si="439"/>
        <v xml:space="preserve"> </v>
      </c>
      <c r="AS564" s="615" t="str">
        <f t="shared" si="418"/>
        <v xml:space="preserve"> </v>
      </c>
      <c r="AT564" s="615" t="str">
        <f t="shared" si="439"/>
        <v xml:space="preserve"> </v>
      </c>
      <c r="AU564" s="615" t="str">
        <f t="shared" si="419"/>
        <v xml:space="preserve"> </v>
      </c>
      <c r="AV564" s="615" t="str">
        <f t="shared" si="439"/>
        <v xml:space="preserve"> </v>
      </c>
      <c r="AW564" s="615" t="str">
        <f t="shared" si="420"/>
        <v xml:space="preserve"> </v>
      </c>
      <c r="AX564" s="615" t="str">
        <f t="shared" si="439"/>
        <v xml:space="preserve"> </v>
      </c>
      <c r="AY564" s="615" t="str">
        <f t="shared" si="421"/>
        <v xml:space="preserve"> </v>
      </c>
      <c r="AZ564" s="615" t="str">
        <f t="shared" si="439"/>
        <v xml:space="preserve"> </v>
      </c>
      <c r="BA564" s="615" t="str">
        <f t="shared" si="422"/>
        <v xml:space="preserve"> </v>
      </c>
      <c r="BB564" s="615" t="str">
        <f t="shared" si="440"/>
        <v xml:space="preserve"> </v>
      </c>
      <c r="BC564" s="615" t="str">
        <f t="shared" si="423"/>
        <v xml:space="preserve"> </v>
      </c>
      <c r="BD564" s="615" t="str">
        <f t="shared" si="441"/>
        <v xml:space="preserve"> </v>
      </c>
      <c r="BE564" s="615" t="str">
        <f t="shared" si="424"/>
        <v xml:space="preserve"> </v>
      </c>
      <c r="BF564" s="615" t="str">
        <f t="shared" si="442"/>
        <v xml:space="preserve"> </v>
      </c>
      <c r="BG564" s="615" t="str">
        <f t="shared" si="425"/>
        <v xml:space="preserve"> </v>
      </c>
      <c r="BH564" s="615" t="str">
        <f t="shared" si="443"/>
        <v xml:space="preserve"> </v>
      </c>
      <c r="BI564" s="615" t="str">
        <f t="shared" si="426"/>
        <v xml:space="preserve"> </v>
      </c>
      <c r="BJ564" s="615" t="str">
        <f t="shared" si="444"/>
        <v xml:space="preserve"> </v>
      </c>
      <c r="BK564" s="615" t="str">
        <f t="shared" si="427"/>
        <v xml:space="preserve"> </v>
      </c>
      <c r="BL564" s="615" t="str">
        <f t="shared" si="445"/>
        <v xml:space="preserve"> </v>
      </c>
      <c r="BM564" s="615" t="str">
        <f t="shared" si="428"/>
        <v xml:space="preserve"> </v>
      </c>
      <c r="BN564" s="615" t="str">
        <f t="shared" si="446"/>
        <v xml:space="preserve"> </v>
      </c>
      <c r="BO564" s="611"/>
    </row>
    <row r="565" spans="1:67" s="616" customFormat="1">
      <c r="A565" s="626">
        <v>1</v>
      </c>
      <c r="B565" s="627" t="s">
        <v>568</v>
      </c>
      <c r="C565" s="628"/>
      <c r="D565" s="486"/>
      <c r="E565" s="614"/>
      <c r="F565" s="614"/>
      <c r="G565" s="613"/>
      <c r="H565" s="613"/>
      <c r="I565" s="613"/>
      <c r="J565" s="613"/>
      <c r="K565" s="613"/>
      <c r="L565" s="613"/>
      <c r="M565" s="613"/>
      <c r="N565" s="613"/>
      <c r="O565" s="613"/>
      <c r="P565" s="613"/>
      <c r="Q565" s="629"/>
      <c r="R565" s="630"/>
      <c r="S565" s="615" t="str">
        <f t="shared" si="431"/>
        <v xml:space="preserve"> </v>
      </c>
      <c r="T565" s="630"/>
      <c r="U565" s="615" t="str">
        <f t="shared" si="432"/>
        <v xml:space="preserve"> </v>
      </c>
      <c r="V565" s="630"/>
      <c r="W565" s="615" t="str">
        <f t="shared" si="433"/>
        <v xml:space="preserve"> </v>
      </c>
      <c r="X565" s="630"/>
      <c r="Y565" s="615" t="str">
        <f t="shared" si="434"/>
        <v xml:space="preserve"> </v>
      </c>
      <c r="Z565" s="630"/>
      <c r="AA565" s="615" t="str">
        <f t="shared" si="435"/>
        <v xml:space="preserve"> </v>
      </c>
      <c r="AB565" s="630"/>
      <c r="AC565" s="615" t="str">
        <f t="shared" si="436"/>
        <v xml:space="preserve"> </v>
      </c>
      <c r="AD565" s="630"/>
      <c r="AE565" s="615" t="str">
        <f t="shared" si="437"/>
        <v xml:space="preserve"> </v>
      </c>
      <c r="AF565" s="630"/>
      <c r="AG565" s="615" t="str">
        <f t="shared" si="437"/>
        <v xml:space="preserve"> </v>
      </c>
      <c r="AH565" s="630"/>
      <c r="AI565" s="615" t="str">
        <f t="shared" si="437"/>
        <v xml:space="preserve"> </v>
      </c>
      <c r="AJ565" s="630"/>
      <c r="AK565" s="615" t="str">
        <f t="shared" si="437"/>
        <v xml:space="preserve"> </v>
      </c>
      <c r="AL565" s="630"/>
      <c r="AM565" s="615" t="str">
        <f t="shared" si="437"/>
        <v xml:space="preserve"> </v>
      </c>
      <c r="AN565" s="630"/>
      <c r="AO565" s="615" t="str">
        <f t="shared" si="438"/>
        <v xml:space="preserve"> </v>
      </c>
      <c r="AP565" s="629"/>
      <c r="AQ565" s="615" t="str">
        <f t="shared" si="417"/>
        <v xml:space="preserve"> </v>
      </c>
      <c r="AR565" s="615" t="str">
        <f t="shared" si="439"/>
        <v xml:space="preserve"> </v>
      </c>
      <c r="AS565" s="615" t="str">
        <f t="shared" si="418"/>
        <v xml:space="preserve"> </v>
      </c>
      <c r="AT565" s="615" t="str">
        <f t="shared" si="439"/>
        <v xml:space="preserve"> </v>
      </c>
      <c r="AU565" s="615" t="str">
        <f t="shared" si="419"/>
        <v xml:space="preserve"> </v>
      </c>
      <c r="AV565" s="615" t="str">
        <f t="shared" si="439"/>
        <v xml:space="preserve"> </v>
      </c>
      <c r="AW565" s="615" t="str">
        <f t="shared" si="420"/>
        <v xml:space="preserve"> </v>
      </c>
      <c r="AX565" s="615" t="str">
        <f t="shared" si="439"/>
        <v xml:space="preserve"> </v>
      </c>
      <c r="AY565" s="615" t="str">
        <f t="shared" si="421"/>
        <v xml:space="preserve"> </v>
      </c>
      <c r="AZ565" s="615" t="str">
        <f t="shared" si="439"/>
        <v xml:space="preserve"> </v>
      </c>
      <c r="BA565" s="615" t="str">
        <f t="shared" si="422"/>
        <v xml:space="preserve"> </v>
      </c>
      <c r="BB565" s="615" t="str">
        <f t="shared" si="440"/>
        <v xml:space="preserve"> </v>
      </c>
      <c r="BC565" s="615" t="str">
        <f t="shared" si="423"/>
        <v xml:space="preserve"> </v>
      </c>
      <c r="BD565" s="615" t="str">
        <f t="shared" si="441"/>
        <v xml:space="preserve"> </v>
      </c>
      <c r="BE565" s="615" t="str">
        <f t="shared" si="424"/>
        <v xml:space="preserve"> </v>
      </c>
      <c r="BF565" s="615" t="str">
        <f t="shared" si="442"/>
        <v xml:space="preserve"> </v>
      </c>
      <c r="BG565" s="615" t="str">
        <f t="shared" si="425"/>
        <v xml:space="preserve"> </v>
      </c>
      <c r="BH565" s="615" t="str">
        <f t="shared" si="443"/>
        <v xml:space="preserve"> </v>
      </c>
      <c r="BI565" s="615" t="str">
        <f t="shared" si="426"/>
        <v xml:space="preserve"> </v>
      </c>
      <c r="BJ565" s="615" t="str">
        <f t="shared" si="444"/>
        <v xml:space="preserve"> </v>
      </c>
      <c r="BK565" s="615" t="str">
        <f t="shared" si="427"/>
        <v xml:space="preserve"> </v>
      </c>
      <c r="BL565" s="615" t="str">
        <f t="shared" si="445"/>
        <v xml:space="preserve"> </v>
      </c>
      <c r="BM565" s="615" t="str">
        <f t="shared" si="428"/>
        <v xml:space="preserve"> </v>
      </c>
      <c r="BN565" s="615" t="str">
        <f t="shared" si="446"/>
        <v xml:space="preserve"> </v>
      </c>
      <c r="BO565" s="614"/>
    </row>
    <row r="566" spans="1:67" s="616" customFormat="1">
      <c r="A566" s="628"/>
      <c r="B566" s="631" t="s">
        <v>818</v>
      </c>
      <c r="C566" s="628"/>
      <c r="D566" s="486"/>
      <c r="E566" s="614"/>
      <c r="F566" s="614"/>
      <c r="G566" s="613"/>
      <c r="H566" s="613"/>
      <c r="I566" s="613"/>
      <c r="J566" s="613"/>
      <c r="K566" s="613"/>
      <c r="L566" s="613"/>
      <c r="M566" s="613"/>
      <c r="N566" s="613"/>
      <c r="O566" s="613"/>
      <c r="P566" s="613"/>
      <c r="Q566" s="629"/>
      <c r="R566" s="630"/>
      <c r="S566" s="615" t="str">
        <f t="shared" si="431"/>
        <v xml:space="preserve"> </v>
      </c>
      <c r="T566" s="630"/>
      <c r="U566" s="615" t="str">
        <f t="shared" si="432"/>
        <v xml:space="preserve"> </v>
      </c>
      <c r="V566" s="630"/>
      <c r="W566" s="615" t="str">
        <f t="shared" si="433"/>
        <v xml:space="preserve"> </v>
      </c>
      <c r="X566" s="630"/>
      <c r="Y566" s="615" t="str">
        <f t="shared" si="434"/>
        <v xml:space="preserve"> </v>
      </c>
      <c r="Z566" s="630"/>
      <c r="AA566" s="615" t="str">
        <f t="shared" si="435"/>
        <v xml:space="preserve"> </v>
      </c>
      <c r="AB566" s="630"/>
      <c r="AC566" s="615" t="str">
        <f t="shared" si="436"/>
        <v xml:space="preserve"> </v>
      </c>
      <c r="AD566" s="630"/>
      <c r="AE566" s="615" t="str">
        <f t="shared" si="437"/>
        <v xml:space="preserve"> </v>
      </c>
      <c r="AF566" s="630"/>
      <c r="AG566" s="615" t="str">
        <f t="shared" si="437"/>
        <v xml:space="preserve"> </v>
      </c>
      <c r="AH566" s="630"/>
      <c r="AI566" s="615" t="str">
        <f t="shared" si="437"/>
        <v xml:space="preserve"> </v>
      </c>
      <c r="AJ566" s="630"/>
      <c r="AK566" s="615" t="str">
        <f t="shared" si="437"/>
        <v xml:space="preserve"> </v>
      </c>
      <c r="AL566" s="630"/>
      <c r="AM566" s="615" t="str">
        <f t="shared" si="437"/>
        <v xml:space="preserve"> </v>
      </c>
      <c r="AN566" s="630"/>
      <c r="AO566" s="615" t="str">
        <f t="shared" si="438"/>
        <v xml:space="preserve"> </v>
      </c>
      <c r="AP566" s="629"/>
      <c r="AQ566" s="615" t="str">
        <f t="shared" si="417"/>
        <v xml:space="preserve"> </v>
      </c>
      <c r="AR566" s="615" t="str">
        <f t="shared" si="439"/>
        <v xml:space="preserve"> </v>
      </c>
      <c r="AS566" s="615" t="str">
        <f t="shared" si="418"/>
        <v xml:space="preserve"> </v>
      </c>
      <c r="AT566" s="615" t="str">
        <f t="shared" si="439"/>
        <v xml:space="preserve"> </v>
      </c>
      <c r="AU566" s="615" t="str">
        <f t="shared" si="419"/>
        <v xml:space="preserve"> </v>
      </c>
      <c r="AV566" s="615" t="str">
        <f t="shared" si="439"/>
        <v xml:space="preserve"> </v>
      </c>
      <c r="AW566" s="615" t="str">
        <f t="shared" si="420"/>
        <v xml:space="preserve"> </v>
      </c>
      <c r="AX566" s="615" t="str">
        <f t="shared" si="439"/>
        <v xml:space="preserve"> </v>
      </c>
      <c r="AY566" s="615" t="str">
        <f t="shared" si="421"/>
        <v xml:space="preserve"> </v>
      </c>
      <c r="AZ566" s="615" t="str">
        <f t="shared" si="439"/>
        <v xml:space="preserve"> </v>
      </c>
      <c r="BA566" s="615" t="str">
        <f t="shared" si="422"/>
        <v xml:space="preserve"> </v>
      </c>
      <c r="BB566" s="615" t="str">
        <f t="shared" si="440"/>
        <v xml:space="preserve"> </v>
      </c>
      <c r="BC566" s="615" t="str">
        <f t="shared" si="423"/>
        <v xml:space="preserve"> </v>
      </c>
      <c r="BD566" s="615" t="str">
        <f t="shared" si="441"/>
        <v xml:space="preserve"> </v>
      </c>
      <c r="BE566" s="615" t="str">
        <f t="shared" si="424"/>
        <v xml:space="preserve"> </v>
      </c>
      <c r="BF566" s="615" t="str">
        <f t="shared" si="442"/>
        <v xml:space="preserve"> </v>
      </c>
      <c r="BG566" s="615" t="str">
        <f t="shared" si="425"/>
        <v xml:space="preserve"> </v>
      </c>
      <c r="BH566" s="615" t="str">
        <f t="shared" si="443"/>
        <v xml:space="preserve"> </v>
      </c>
      <c r="BI566" s="615" t="str">
        <f t="shared" si="426"/>
        <v xml:space="preserve"> </v>
      </c>
      <c r="BJ566" s="615" t="str">
        <f t="shared" si="444"/>
        <v xml:space="preserve"> </v>
      </c>
      <c r="BK566" s="615" t="str">
        <f t="shared" si="427"/>
        <v xml:space="preserve"> </v>
      </c>
      <c r="BL566" s="615" t="str">
        <f t="shared" si="445"/>
        <v xml:space="preserve"> </v>
      </c>
      <c r="BM566" s="615" t="str">
        <f t="shared" si="428"/>
        <v xml:space="preserve"> </v>
      </c>
      <c r="BN566" s="615" t="str">
        <f t="shared" si="446"/>
        <v xml:space="preserve"> </v>
      </c>
      <c r="BO566" s="614"/>
    </row>
    <row r="567" spans="1:67" s="616" customFormat="1">
      <c r="A567" s="628"/>
      <c r="B567" s="632" t="s">
        <v>570</v>
      </c>
      <c r="C567" s="628" t="s">
        <v>571</v>
      </c>
      <c r="D567" s="486"/>
      <c r="E567" s="614"/>
      <c r="F567" s="614"/>
      <c r="G567" s="613"/>
      <c r="H567" s="613"/>
      <c r="I567" s="613"/>
      <c r="J567" s="613"/>
      <c r="K567" s="613"/>
      <c r="L567" s="613"/>
      <c r="M567" s="613"/>
      <c r="N567" s="613"/>
      <c r="O567" s="613"/>
      <c r="P567" s="613"/>
      <c r="Q567" s="629"/>
      <c r="R567" s="630"/>
      <c r="S567" s="615">
        <f t="shared" si="431"/>
        <v>0</v>
      </c>
      <c r="T567" s="630"/>
      <c r="U567" s="615">
        <f t="shared" si="432"/>
        <v>0</v>
      </c>
      <c r="V567" s="630"/>
      <c r="W567" s="615">
        <f t="shared" si="433"/>
        <v>0</v>
      </c>
      <c r="X567" s="630"/>
      <c r="Y567" s="615">
        <f t="shared" si="434"/>
        <v>0</v>
      </c>
      <c r="Z567" s="630"/>
      <c r="AA567" s="615">
        <f t="shared" si="435"/>
        <v>0</v>
      </c>
      <c r="AB567" s="630"/>
      <c r="AC567" s="615">
        <f t="shared" si="436"/>
        <v>0</v>
      </c>
      <c r="AD567" s="630"/>
      <c r="AE567" s="615">
        <f t="shared" si="437"/>
        <v>0</v>
      </c>
      <c r="AF567" s="630"/>
      <c r="AG567" s="615">
        <f t="shared" si="437"/>
        <v>0</v>
      </c>
      <c r="AH567" s="630"/>
      <c r="AI567" s="615">
        <f t="shared" si="437"/>
        <v>0</v>
      </c>
      <c r="AJ567" s="630"/>
      <c r="AK567" s="615">
        <f t="shared" si="437"/>
        <v>0</v>
      </c>
      <c r="AL567" s="630"/>
      <c r="AM567" s="615">
        <f t="shared" ref="AM567:AM601" si="447">IF(LEN($C567)=0," ",AK567+AL567)</f>
        <v>0</v>
      </c>
      <c r="AN567" s="630"/>
      <c r="AO567" s="615">
        <f t="shared" si="438"/>
        <v>0</v>
      </c>
      <c r="AP567" s="629"/>
      <c r="AQ567" s="615" t="e">
        <f t="shared" si="417"/>
        <v>#DIV/0!</v>
      </c>
      <c r="AR567" s="615" t="e">
        <f t="shared" si="439"/>
        <v>#DIV/0!</v>
      </c>
      <c r="AS567" s="615" t="e">
        <f t="shared" si="418"/>
        <v>#DIV/0!</v>
      </c>
      <c r="AT567" s="615" t="e">
        <f t="shared" si="439"/>
        <v>#DIV/0!</v>
      </c>
      <c r="AU567" s="615" t="e">
        <f t="shared" si="419"/>
        <v>#DIV/0!</v>
      </c>
      <c r="AV567" s="615" t="e">
        <f t="shared" si="439"/>
        <v>#DIV/0!</v>
      </c>
      <c r="AW567" s="615" t="e">
        <f t="shared" si="420"/>
        <v>#DIV/0!</v>
      </c>
      <c r="AX567" s="615" t="e">
        <f t="shared" si="439"/>
        <v>#DIV/0!</v>
      </c>
      <c r="AY567" s="615" t="e">
        <f t="shared" si="421"/>
        <v>#DIV/0!</v>
      </c>
      <c r="AZ567" s="615" t="e">
        <f t="shared" ref="AZ567:AZ601" si="448">IF(LEN($C567)=0," ",Z567/$Q567)</f>
        <v>#DIV/0!</v>
      </c>
      <c r="BA567" s="615" t="e">
        <f t="shared" si="422"/>
        <v>#DIV/0!</v>
      </c>
      <c r="BB567" s="615" t="e">
        <f t="shared" si="440"/>
        <v>#DIV/0!</v>
      </c>
      <c r="BC567" s="615" t="e">
        <f t="shared" si="423"/>
        <v>#DIV/0!</v>
      </c>
      <c r="BD567" s="615" t="e">
        <f t="shared" si="441"/>
        <v>#DIV/0!</v>
      </c>
      <c r="BE567" s="615" t="e">
        <f t="shared" si="424"/>
        <v>#DIV/0!</v>
      </c>
      <c r="BF567" s="615" t="e">
        <f t="shared" si="442"/>
        <v>#DIV/0!</v>
      </c>
      <c r="BG567" s="615" t="e">
        <f t="shared" si="425"/>
        <v>#DIV/0!</v>
      </c>
      <c r="BH567" s="615" t="e">
        <f t="shared" si="443"/>
        <v>#DIV/0!</v>
      </c>
      <c r="BI567" s="615" t="e">
        <f t="shared" si="426"/>
        <v>#DIV/0!</v>
      </c>
      <c r="BJ567" s="615" t="e">
        <f t="shared" si="444"/>
        <v>#DIV/0!</v>
      </c>
      <c r="BK567" s="615" t="e">
        <f t="shared" si="427"/>
        <v>#DIV/0!</v>
      </c>
      <c r="BL567" s="615" t="e">
        <f t="shared" si="445"/>
        <v>#DIV/0!</v>
      </c>
      <c r="BM567" s="615" t="e">
        <f t="shared" si="428"/>
        <v>#DIV/0!</v>
      </c>
      <c r="BN567" s="615" t="e">
        <f t="shared" si="446"/>
        <v>#DIV/0!</v>
      </c>
      <c r="BO567" s="614"/>
    </row>
    <row r="568" spans="1:67" s="616" customFormat="1">
      <c r="A568" s="628"/>
      <c r="B568" s="632" t="s">
        <v>572</v>
      </c>
      <c r="C568" s="628" t="s">
        <v>571</v>
      </c>
      <c r="D568" s="486"/>
      <c r="E568" s="614"/>
      <c r="F568" s="614"/>
      <c r="G568" s="613"/>
      <c r="H568" s="613"/>
      <c r="I568" s="613"/>
      <c r="J568" s="613"/>
      <c r="K568" s="613"/>
      <c r="L568" s="613"/>
      <c r="M568" s="613"/>
      <c r="N568" s="613"/>
      <c r="O568" s="613"/>
      <c r="P568" s="613"/>
      <c r="Q568" s="633">
        <v>1</v>
      </c>
      <c r="R568" s="633">
        <v>1</v>
      </c>
      <c r="S568" s="619">
        <f t="shared" si="431"/>
        <v>1</v>
      </c>
      <c r="T568" s="633"/>
      <c r="U568" s="619">
        <f t="shared" si="432"/>
        <v>1</v>
      </c>
      <c r="V568" s="630"/>
      <c r="W568" s="615">
        <f t="shared" si="433"/>
        <v>1</v>
      </c>
      <c r="X568" s="630"/>
      <c r="Y568" s="615">
        <f t="shared" si="434"/>
        <v>1</v>
      </c>
      <c r="Z568" s="630"/>
      <c r="AA568" s="615">
        <f t="shared" si="435"/>
        <v>1</v>
      </c>
      <c r="AB568" s="630"/>
      <c r="AC568" s="615">
        <f t="shared" si="436"/>
        <v>1</v>
      </c>
      <c r="AD568" s="630"/>
      <c r="AE568" s="615">
        <f t="shared" si="437"/>
        <v>1</v>
      </c>
      <c r="AF568" s="630"/>
      <c r="AG568" s="615">
        <f t="shared" si="437"/>
        <v>1</v>
      </c>
      <c r="AH568" s="630"/>
      <c r="AI568" s="615">
        <f t="shared" si="437"/>
        <v>1</v>
      </c>
      <c r="AJ568" s="630"/>
      <c r="AK568" s="615">
        <f t="shared" si="437"/>
        <v>1</v>
      </c>
      <c r="AL568" s="630"/>
      <c r="AM568" s="615">
        <f t="shared" si="447"/>
        <v>1</v>
      </c>
      <c r="AN568" s="630"/>
      <c r="AO568" s="615">
        <f t="shared" si="438"/>
        <v>1</v>
      </c>
      <c r="AP568" s="633">
        <f>+W568</f>
        <v>1</v>
      </c>
      <c r="AQ568" s="615" t="e">
        <f t="shared" si="417"/>
        <v>#DIV/0!</v>
      </c>
      <c r="AR568" s="615">
        <f t="shared" si="439"/>
        <v>1</v>
      </c>
      <c r="AS568" s="615" t="e">
        <f t="shared" si="418"/>
        <v>#DIV/0!</v>
      </c>
      <c r="AT568" s="615">
        <f t="shared" si="439"/>
        <v>0</v>
      </c>
      <c r="AU568" s="615" t="e">
        <f t="shared" si="419"/>
        <v>#DIV/0!</v>
      </c>
      <c r="AV568" s="615">
        <f t="shared" si="439"/>
        <v>0</v>
      </c>
      <c r="AW568" s="615" t="e">
        <f t="shared" si="420"/>
        <v>#DIV/0!</v>
      </c>
      <c r="AX568" s="615">
        <f t="shared" si="439"/>
        <v>0</v>
      </c>
      <c r="AY568" s="615" t="e">
        <f t="shared" si="421"/>
        <v>#DIV/0!</v>
      </c>
      <c r="AZ568" s="615">
        <f t="shared" si="448"/>
        <v>0</v>
      </c>
      <c r="BA568" s="615" t="e">
        <f t="shared" si="422"/>
        <v>#DIV/0!</v>
      </c>
      <c r="BB568" s="615">
        <f t="shared" si="440"/>
        <v>0</v>
      </c>
      <c r="BC568" s="615" t="e">
        <f t="shared" si="423"/>
        <v>#DIV/0!</v>
      </c>
      <c r="BD568" s="615">
        <f t="shared" si="441"/>
        <v>0</v>
      </c>
      <c r="BE568" s="615" t="e">
        <f t="shared" si="424"/>
        <v>#DIV/0!</v>
      </c>
      <c r="BF568" s="615">
        <f t="shared" si="442"/>
        <v>0</v>
      </c>
      <c r="BG568" s="615" t="e">
        <f t="shared" si="425"/>
        <v>#DIV/0!</v>
      </c>
      <c r="BH568" s="615">
        <f t="shared" si="443"/>
        <v>0</v>
      </c>
      <c r="BI568" s="615" t="e">
        <f t="shared" si="426"/>
        <v>#DIV/0!</v>
      </c>
      <c r="BJ568" s="615">
        <f t="shared" si="444"/>
        <v>0</v>
      </c>
      <c r="BK568" s="615" t="e">
        <f t="shared" si="427"/>
        <v>#DIV/0!</v>
      </c>
      <c r="BL568" s="615">
        <f t="shared" si="445"/>
        <v>0</v>
      </c>
      <c r="BM568" s="615" t="e">
        <f t="shared" si="428"/>
        <v>#DIV/0!</v>
      </c>
      <c r="BN568" s="615">
        <f t="shared" si="446"/>
        <v>0</v>
      </c>
      <c r="BO568" s="614"/>
    </row>
    <row r="569" spans="1:67" s="616" customFormat="1">
      <c r="A569" s="628"/>
      <c r="B569" s="632" t="s">
        <v>573</v>
      </c>
      <c r="C569" s="628" t="s">
        <v>571</v>
      </c>
      <c r="D569" s="486"/>
      <c r="E569" s="614"/>
      <c r="F569" s="614"/>
      <c r="G569" s="613"/>
      <c r="H569" s="613"/>
      <c r="I569" s="613"/>
      <c r="J569" s="613"/>
      <c r="K569" s="613"/>
      <c r="L569" s="613"/>
      <c r="M569" s="613"/>
      <c r="N569" s="613"/>
      <c r="O569" s="613"/>
      <c r="P569" s="613"/>
      <c r="Q569" s="633"/>
      <c r="R569" s="633"/>
      <c r="S569" s="619">
        <f t="shared" si="431"/>
        <v>0</v>
      </c>
      <c r="T569" s="633"/>
      <c r="U569" s="619">
        <f t="shared" si="432"/>
        <v>0</v>
      </c>
      <c r="V569" s="630"/>
      <c r="W569" s="615">
        <f t="shared" si="433"/>
        <v>0</v>
      </c>
      <c r="X569" s="630"/>
      <c r="Y569" s="615">
        <f t="shared" si="434"/>
        <v>0</v>
      </c>
      <c r="Z569" s="630"/>
      <c r="AA569" s="615">
        <f t="shared" si="435"/>
        <v>0</v>
      </c>
      <c r="AB569" s="630"/>
      <c r="AC569" s="615">
        <f t="shared" si="436"/>
        <v>0</v>
      </c>
      <c r="AD569" s="630"/>
      <c r="AE569" s="615">
        <f t="shared" si="437"/>
        <v>0</v>
      </c>
      <c r="AF569" s="630"/>
      <c r="AG569" s="615">
        <f t="shared" si="437"/>
        <v>0</v>
      </c>
      <c r="AH569" s="630"/>
      <c r="AI569" s="615">
        <f t="shared" si="437"/>
        <v>0</v>
      </c>
      <c r="AJ569" s="630"/>
      <c r="AK569" s="615">
        <f t="shared" si="437"/>
        <v>0</v>
      </c>
      <c r="AL569" s="630"/>
      <c r="AM569" s="615">
        <f t="shared" si="447"/>
        <v>0</v>
      </c>
      <c r="AN569" s="630"/>
      <c r="AO569" s="615">
        <f t="shared" si="438"/>
        <v>0</v>
      </c>
      <c r="AP569" s="633">
        <f>+W569</f>
        <v>0</v>
      </c>
      <c r="AQ569" s="615" t="e">
        <f t="shared" si="417"/>
        <v>#DIV/0!</v>
      </c>
      <c r="AR569" s="615" t="e">
        <f t="shared" si="439"/>
        <v>#DIV/0!</v>
      </c>
      <c r="AS569" s="615" t="e">
        <f t="shared" si="418"/>
        <v>#DIV/0!</v>
      </c>
      <c r="AT569" s="615" t="e">
        <f t="shared" si="439"/>
        <v>#DIV/0!</v>
      </c>
      <c r="AU569" s="615" t="e">
        <f t="shared" si="419"/>
        <v>#DIV/0!</v>
      </c>
      <c r="AV569" s="615" t="e">
        <f t="shared" si="439"/>
        <v>#DIV/0!</v>
      </c>
      <c r="AW569" s="615" t="e">
        <f t="shared" si="420"/>
        <v>#DIV/0!</v>
      </c>
      <c r="AX569" s="615" t="e">
        <f t="shared" si="439"/>
        <v>#DIV/0!</v>
      </c>
      <c r="AY569" s="615" t="e">
        <f t="shared" si="421"/>
        <v>#DIV/0!</v>
      </c>
      <c r="AZ569" s="615" t="e">
        <f t="shared" si="448"/>
        <v>#DIV/0!</v>
      </c>
      <c r="BA569" s="615" t="e">
        <f t="shared" si="422"/>
        <v>#DIV/0!</v>
      </c>
      <c r="BB569" s="615" t="e">
        <f t="shared" si="440"/>
        <v>#DIV/0!</v>
      </c>
      <c r="BC569" s="615" t="e">
        <f t="shared" si="423"/>
        <v>#DIV/0!</v>
      </c>
      <c r="BD569" s="615" t="e">
        <f t="shared" si="441"/>
        <v>#DIV/0!</v>
      </c>
      <c r="BE569" s="615" t="e">
        <f t="shared" si="424"/>
        <v>#DIV/0!</v>
      </c>
      <c r="BF569" s="615" t="e">
        <f t="shared" si="442"/>
        <v>#DIV/0!</v>
      </c>
      <c r="BG569" s="615" t="e">
        <f t="shared" si="425"/>
        <v>#DIV/0!</v>
      </c>
      <c r="BH569" s="615" t="e">
        <f t="shared" si="443"/>
        <v>#DIV/0!</v>
      </c>
      <c r="BI569" s="615" t="e">
        <f t="shared" si="426"/>
        <v>#DIV/0!</v>
      </c>
      <c r="BJ569" s="615" t="e">
        <f t="shared" si="444"/>
        <v>#DIV/0!</v>
      </c>
      <c r="BK569" s="615" t="e">
        <f t="shared" si="427"/>
        <v>#DIV/0!</v>
      </c>
      <c r="BL569" s="615" t="e">
        <f t="shared" si="445"/>
        <v>#DIV/0!</v>
      </c>
      <c r="BM569" s="615" t="e">
        <f t="shared" si="428"/>
        <v>#DIV/0!</v>
      </c>
      <c r="BN569" s="615" t="e">
        <f t="shared" si="446"/>
        <v>#DIV/0!</v>
      </c>
      <c r="BO569" s="614"/>
    </row>
    <row r="570" spans="1:67" s="616" customFormat="1">
      <c r="A570" s="628"/>
      <c r="B570" s="634" t="s">
        <v>819</v>
      </c>
      <c r="C570" s="628" t="s">
        <v>575</v>
      </c>
      <c r="D570" s="486"/>
      <c r="E570" s="614"/>
      <c r="F570" s="614"/>
      <c r="G570" s="613"/>
      <c r="H570" s="613"/>
      <c r="I570" s="613"/>
      <c r="J570" s="613"/>
      <c r="K570" s="613"/>
      <c r="L570" s="613"/>
      <c r="M570" s="613"/>
      <c r="N570" s="613"/>
      <c r="O570" s="613"/>
      <c r="P570" s="613"/>
      <c r="Q570" s="633">
        <v>4</v>
      </c>
      <c r="R570" s="633">
        <v>4</v>
      </c>
      <c r="S570" s="619">
        <f t="shared" si="431"/>
        <v>4</v>
      </c>
      <c r="T570" s="633"/>
      <c r="U570" s="619">
        <f t="shared" si="432"/>
        <v>4</v>
      </c>
      <c r="V570" s="630"/>
      <c r="W570" s="615">
        <f t="shared" si="433"/>
        <v>4</v>
      </c>
      <c r="X570" s="630"/>
      <c r="Y570" s="615">
        <f t="shared" si="434"/>
        <v>4</v>
      </c>
      <c r="Z570" s="630"/>
      <c r="AA570" s="615">
        <f t="shared" si="435"/>
        <v>4</v>
      </c>
      <c r="AB570" s="630"/>
      <c r="AC570" s="615">
        <f t="shared" si="436"/>
        <v>4</v>
      </c>
      <c r="AD570" s="630"/>
      <c r="AE570" s="615">
        <f t="shared" si="437"/>
        <v>4</v>
      </c>
      <c r="AF570" s="630"/>
      <c r="AG570" s="615">
        <f t="shared" si="437"/>
        <v>4</v>
      </c>
      <c r="AH570" s="630"/>
      <c r="AI570" s="615">
        <f t="shared" si="437"/>
        <v>4</v>
      </c>
      <c r="AJ570" s="630"/>
      <c r="AK570" s="615">
        <f t="shared" si="437"/>
        <v>4</v>
      </c>
      <c r="AL570" s="630"/>
      <c r="AM570" s="615">
        <f t="shared" si="447"/>
        <v>4</v>
      </c>
      <c r="AN570" s="630"/>
      <c r="AO570" s="615">
        <f t="shared" si="438"/>
        <v>4</v>
      </c>
      <c r="AP570" s="633">
        <f>+W570</f>
        <v>4</v>
      </c>
      <c r="AQ570" s="615" t="e">
        <f t="shared" si="417"/>
        <v>#DIV/0!</v>
      </c>
      <c r="AR570" s="615">
        <f t="shared" si="439"/>
        <v>1</v>
      </c>
      <c r="AS570" s="615" t="e">
        <f t="shared" si="418"/>
        <v>#DIV/0!</v>
      </c>
      <c r="AT570" s="615">
        <f t="shared" si="439"/>
        <v>0</v>
      </c>
      <c r="AU570" s="615" t="e">
        <f t="shared" si="419"/>
        <v>#DIV/0!</v>
      </c>
      <c r="AV570" s="615">
        <f t="shared" si="439"/>
        <v>0</v>
      </c>
      <c r="AW570" s="615" t="e">
        <f t="shared" si="420"/>
        <v>#DIV/0!</v>
      </c>
      <c r="AX570" s="615">
        <f t="shared" si="439"/>
        <v>0</v>
      </c>
      <c r="AY570" s="615" t="e">
        <f t="shared" si="421"/>
        <v>#DIV/0!</v>
      </c>
      <c r="AZ570" s="615">
        <f t="shared" si="448"/>
        <v>0</v>
      </c>
      <c r="BA570" s="615" t="e">
        <f t="shared" si="422"/>
        <v>#DIV/0!</v>
      </c>
      <c r="BB570" s="615">
        <f t="shared" si="440"/>
        <v>0</v>
      </c>
      <c r="BC570" s="615" t="e">
        <f t="shared" si="423"/>
        <v>#DIV/0!</v>
      </c>
      <c r="BD570" s="615">
        <f t="shared" si="441"/>
        <v>0</v>
      </c>
      <c r="BE570" s="615" t="e">
        <f t="shared" si="424"/>
        <v>#DIV/0!</v>
      </c>
      <c r="BF570" s="615">
        <f t="shared" si="442"/>
        <v>0</v>
      </c>
      <c r="BG570" s="615" t="e">
        <f t="shared" si="425"/>
        <v>#DIV/0!</v>
      </c>
      <c r="BH570" s="615">
        <f t="shared" si="443"/>
        <v>0</v>
      </c>
      <c r="BI570" s="615" t="e">
        <f t="shared" si="426"/>
        <v>#DIV/0!</v>
      </c>
      <c r="BJ570" s="615">
        <f t="shared" si="444"/>
        <v>0</v>
      </c>
      <c r="BK570" s="615" t="e">
        <f t="shared" si="427"/>
        <v>#DIV/0!</v>
      </c>
      <c r="BL570" s="615">
        <f t="shared" si="445"/>
        <v>0</v>
      </c>
      <c r="BM570" s="615" t="e">
        <f t="shared" si="428"/>
        <v>#DIV/0!</v>
      </c>
      <c r="BN570" s="615">
        <f t="shared" si="446"/>
        <v>0</v>
      </c>
      <c r="BO570" s="614"/>
    </row>
    <row r="571" spans="1:67">
      <c r="A571" s="207">
        <v>2</v>
      </c>
      <c r="B571" s="208" t="s">
        <v>576</v>
      </c>
      <c r="C571" s="209"/>
      <c r="D571" s="468"/>
      <c r="E571" s="467"/>
      <c r="F571" s="467"/>
      <c r="G571" s="379"/>
      <c r="H571" s="379"/>
      <c r="I571" s="379"/>
      <c r="J571" s="379"/>
      <c r="K571" s="379"/>
      <c r="L571" s="379"/>
      <c r="M571" s="379"/>
      <c r="N571" s="379"/>
      <c r="O571" s="379"/>
      <c r="P571" s="379"/>
      <c r="Q571" s="294"/>
      <c r="R571" s="171"/>
      <c r="S571" s="345" t="str">
        <f t="shared" si="431"/>
        <v xml:space="preserve"> </v>
      </c>
      <c r="T571" s="171"/>
      <c r="U571" s="345" t="str">
        <f t="shared" si="432"/>
        <v xml:space="preserve"> </v>
      </c>
      <c r="V571" s="171"/>
      <c r="W571" s="345" t="str">
        <f t="shared" si="433"/>
        <v xml:space="preserve"> </v>
      </c>
      <c r="X571" s="171"/>
      <c r="Y571" s="345" t="str">
        <f t="shared" si="434"/>
        <v xml:space="preserve"> </v>
      </c>
      <c r="Z571" s="171"/>
      <c r="AA571" s="345" t="str">
        <f t="shared" si="435"/>
        <v xml:space="preserve"> </v>
      </c>
      <c r="AB571" s="171"/>
      <c r="AC571" s="345" t="str">
        <f t="shared" si="436"/>
        <v xml:space="preserve"> </v>
      </c>
      <c r="AD571" s="171"/>
      <c r="AE571" s="345" t="str">
        <f t="shared" si="437"/>
        <v xml:space="preserve"> </v>
      </c>
      <c r="AF571" s="171"/>
      <c r="AG571" s="345" t="str">
        <f t="shared" si="437"/>
        <v xml:space="preserve"> </v>
      </c>
      <c r="AH571" s="171"/>
      <c r="AI571" s="345" t="str">
        <f t="shared" si="437"/>
        <v xml:space="preserve"> </v>
      </c>
      <c r="AJ571" s="171"/>
      <c r="AK571" s="345" t="str">
        <f t="shared" si="437"/>
        <v xml:space="preserve"> </v>
      </c>
      <c r="AL571" s="171"/>
      <c r="AM571" s="345" t="str">
        <f t="shared" si="447"/>
        <v xml:space="preserve"> </v>
      </c>
      <c r="AN571" s="171"/>
      <c r="AO571" s="345" t="str">
        <f t="shared" si="438"/>
        <v xml:space="preserve"> </v>
      </c>
      <c r="AP571" s="294"/>
      <c r="AQ571" s="345" t="str">
        <f t="shared" si="417"/>
        <v xml:space="preserve"> </v>
      </c>
      <c r="AR571" s="345" t="str">
        <f t="shared" si="439"/>
        <v xml:space="preserve"> </v>
      </c>
      <c r="AS571" s="345" t="str">
        <f t="shared" si="418"/>
        <v xml:space="preserve"> </v>
      </c>
      <c r="AT571" s="345" t="str">
        <f t="shared" si="439"/>
        <v xml:space="preserve"> </v>
      </c>
      <c r="AU571" s="345" t="str">
        <f t="shared" si="419"/>
        <v xml:space="preserve"> </v>
      </c>
      <c r="AV571" s="345" t="str">
        <f t="shared" si="439"/>
        <v xml:space="preserve"> </v>
      </c>
      <c r="AW571" s="345" t="str">
        <f t="shared" si="420"/>
        <v xml:space="preserve"> </v>
      </c>
      <c r="AX571" s="345" t="str">
        <f t="shared" si="439"/>
        <v xml:space="preserve"> </v>
      </c>
      <c r="AY571" s="345" t="str">
        <f t="shared" si="421"/>
        <v xml:space="preserve"> </v>
      </c>
      <c r="AZ571" s="345" t="str">
        <f t="shared" si="448"/>
        <v xml:space="preserve"> </v>
      </c>
      <c r="BA571" s="345" t="str">
        <f t="shared" si="422"/>
        <v xml:space="preserve"> </v>
      </c>
      <c r="BB571" s="345" t="str">
        <f t="shared" si="440"/>
        <v xml:space="preserve"> </v>
      </c>
      <c r="BC571" s="345" t="str">
        <f t="shared" si="423"/>
        <v xml:space="preserve"> </v>
      </c>
      <c r="BD571" s="345" t="str">
        <f t="shared" si="441"/>
        <v xml:space="preserve"> </v>
      </c>
      <c r="BE571" s="345" t="str">
        <f t="shared" si="424"/>
        <v xml:space="preserve"> </v>
      </c>
      <c r="BF571" s="345" t="str">
        <f t="shared" si="442"/>
        <v xml:space="preserve"> </v>
      </c>
      <c r="BG571" s="345" t="str">
        <f t="shared" si="425"/>
        <v xml:space="preserve"> </v>
      </c>
      <c r="BH571" s="345" t="str">
        <f t="shared" si="443"/>
        <v xml:space="preserve"> </v>
      </c>
      <c r="BI571" s="345" t="str">
        <f t="shared" si="426"/>
        <v xml:space="preserve"> </v>
      </c>
      <c r="BJ571" s="345" t="str">
        <f t="shared" si="444"/>
        <v xml:space="preserve"> </v>
      </c>
      <c r="BK571" s="345" t="str">
        <f t="shared" si="427"/>
        <v xml:space="preserve"> </v>
      </c>
      <c r="BL571" s="345" t="str">
        <f t="shared" si="445"/>
        <v xml:space="preserve"> </v>
      </c>
      <c r="BM571" s="345" t="str">
        <f t="shared" si="428"/>
        <v xml:space="preserve"> </v>
      </c>
      <c r="BN571" s="345" t="str">
        <f t="shared" si="446"/>
        <v xml:space="preserve"> </v>
      </c>
      <c r="BO571" s="467"/>
    </row>
    <row r="572" spans="1:67">
      <c r="A572" s="209"/>
      <c r="B572" s="423" t="s">
        <v>820</v>
      </c>
      <c r="C572" s="209" t="s">
        <v>408</v>
      </c>
      <c r="D572" s="468"/>
      <c r="E572" s="468"/>
      <c r="F572" s="468"/>
      <c r="G572" s="508"/>
      <c r="H572" s="508"/>
      <c r="I572" s="508"/>
      <c r="J572" s="508"/>
      <c r="K572" s="508"/>
      <c r="L572" s="508"/>
      <c r="M572" s="508"/>
      <c r="N572" s="508"/>
      <c r="O572" s="508"/>
      <c r="P572" s="508"/>
      <c r="Q572" s="165">
        <v>150</v>
      </c>
      <c r="R572" s="171"/>
      <c r="S572" s="345">
        <f t="shared" si="431"/>
        <v>0</v>
      </c>
      <c r="T572" s="171"/>
      <c r="U572" s="345">
        <f t="shared" si="432"/>
        <v>0</v>
      </c>
      <c r="V572" s="171"/>
      <c r="W572" s="345">
        <f t="shared" si="433"/>
        <v>0</v>
      </c>
      <c r="X572" s="171"/>
      <c r="Y572" s="345">
        <f t="shared" si="434"/>
        <v>0</v>
      </c>
      <c r="Z572" s="171"/>
      <c r="AA572" s="345">
        <f t="shared" si="435"/>
        <v>0</v>
      </c>
      <c r="AB572" s="171"/>
      <c r="AC572" s="345">
        <f t="shared" si="436"/>
        <v>0</v>
      </c>
      <c r="AD572" s="171"/>
      <c r="AE572" s="345">
        <f t="shared" si="437"/>
        <v>0</v>
      </c>
      <c r="AF572" s="171"/>
      <c r="AG572" s="345">
        <f t="shared" si="437"/>
        <v>0</v>
      </c>
      <c r="AH572" s="171"/>
      <c r="AI572" s="345">
        <f t="shared" si="437"/>
        <v>0</v>
      </c>
      <c r="AJ572" s="171"/>
      <c r="AK572" s="345">
        <f t="shared" si="437"/>
        <v>0</v>
      </c>
      <c r="AL572" s="171"/>
      <c r="AM572" s="345">
        <f t="shared" si="447"/>
        <v>0</v>
      </c>
      <c r="AN572" s="171"/>
      <c r="AO572" s="345">
        <f t="shared" si="438"/>
        <v>0</v>
      </c>
      <c r="AP572" s="165"/>
      <c r="AQ572" s="345" t="e">
        <f t="shared" si="417"/>
        <v>#DIV/0!</v>
      </c>
      <c r="AR572" s="345">
        <f t="shared" si="439"/>
        <v>0</v>
      </c>
      <c r="AS572" s="345" t="e">
        <f t="shared" si="418"/>
        <v>#DIV/0!</v>
      </c>
      <c r="AT572" s="345">
        <f t="shared" si="439"/>
        <v>0</v>
      </c>
      <c r="AU572" s="345" t="e">
        <f t="shared" si="419"/>
        <v>#DIV/0!</v>
      </c>
      <c r="AV572" s="345">
        <f t="shared" si="439"/>
        <v>0</v>
      </c>
      <c r="AW572" s="345" t="e">
        <f t="shared" si="420"/>
        <v>#DIV/0!</v>
      </c>
      <c r="AX572" s="345">
        <f t="shared" si="439"/>
        <v>0</v>
      </c>
      <c r="AY572" s="345" t="e">
        <f t="shared" si="421"/>
        <v>#DIV/0!</v>
      </c>
      <c r="AZ572" s="345">
        <f t="shared" si="448"/>
        <v>0</v>
      </c>
      <c r="BA572" s="345" t="e">
        <f t="shared" si="422"/>
        <v>#DIV/0!</v>
      </c>
      <c r="BB572" s="345">
        <f t="shared" si="440"/>
        <v>0</v>
      </c>
      <c r="BC572" s="345" t="e">
        <f t="shared" si="423"/>
        <v>#DIV/0!</v>
      </c>
      <c r="BD572" s="345">
        <f t="shared" si="441"/>
        <v>0</v>
      </c>
      <c r="BE572" s="345" t="e">
        <f t="shared" si="424"/>
        <v>#DIV/0!</v>
      </c>
      <c r="BF572" s="345">
        <f t="shared" si="442"/>
        <v>0</v>
      </c>
      <c r="BG572" s="345" t="e">
        <f t="shared" si="425"/>
        <v>#DIV/0!</v>
      </c>
      <c r="BH572" s="345">
        <f t="shared" si="443"/>
        <v>0</v>
      </c>
      <c r="BI572" s="345" t="e">
        <f t="shared" si="426"/>
        <v>#DIV/0!</v>
      </c>
      <c r="BJ572" s="345">
        <f t="shared" si="444"/>
        <v>0</v>
      </c>
      <c r="BK572" s="345" t="e">
        <f t="shared" si="427"/>
        <v>#DIV/0!</v>
      </c>
      <c r="BL572" s="345">
        <f t="shared" si="445"/>
        <v>0</v>
      </c>
      <c r="BM572" s="345" t="e">
        <f t="shared" si="428"/>
        <v>#DIV/0!</v>
      </c>
      <c r="BN572" s="345">
        <f t="shared" si="446"/>
        <v>0</v>
      </c>
      <c r="BO572" s="467"/>
    </row>
    <row r="573" spans="1:67">
      <c r="A573" s="209"/>
      <c r="B573" s="424" t="s">
        <v>821</v>
      </c>
      <c r="C573" s="209" t="s">
        <v>579</v>
      </c>
      <c r="D573" s="468"/>
      <c r="E573" s="468"/>
      <c r="F573" s="468"/>
      <c r="G573" s="508"/>
      <c r="H573" s="508"/>
      <c r="I573" s="508"/>
      <c r="J573" s="508"/>
      <c r="K573" s="508"/>
      <c r="L573" s="508"/>
      <c r="M573" s="508"/>
      <c r="N573" s="508"/>
      <c r="O573" s="508"/>
      <c r="P573" s="508"/>
      <c r="Q573" s="165">
        <v>52700</v>
      </c>
      <c r="R573" s="171"/>
      <c r="S573" s="345">
        <f t="shared" si="431"/>
        <v>0</v>
      </c>
      <c r="T573" s="171"/>
      <c r="U573" s="345">
        <f t="shared" si="432"/>
        <v>0</v>
      </c>
      <c r="V573" s="171"/>
      <c r="W573" s="345">
        <f t="shared" si="433"/>
        <v>0</v>
      </c>
      <c r="X573" s="171"/>
      <c r="Y573" s="345">
        <f t="shared" si="434"/>
        <v>0</v>
      </c>
      <c r="Z573" s="171"/>
      <c r="AA573" s="345">
        <f t="shared" si="435"/>
        <v>0</v>
      </c>
      <c r="AB573" s="171"/>
      <c r="AC573" s="345">
        <f t="shared" si="436"/>
        <v>0</v>
      </c>
      <c r="AD573" s="171"/>
      <c r="AE573" s="345">
        <f t="shared" si="437"/>
        <v>0</v>
      </c>
      <c r="AF573" s="171"/>
      <c r="AG573" s="345">
        <f t="shared" si="437"/>
        <v>0</v>
      </c>
      <c r="AH573" s="171"/>
      <c r="AI573" s="345">
        <f t="shared" si="437"/>
        <v>0</v>
      </c>
      <c r="AJ573" s="171"/>
      <c r="AK573" s="345">
        <f t="shared" si="437"/>
        <v>0</v>
      </c>
      <c r="AL573" s="171"/>
      <c r="AM573" s="345">
        <f t="shared" si="447"/>
        <v>0</v>
      </c>
      <c r="AN573" s="171"/>
      <c r="AO573" s="345">
        <f t="shared" si="438"/>
        <v>0</v>
      </c>
      <c r="AP573" s="165"/>
      <c r="AQ573" s="345" t="e">
        <f t="shared" si="417"/>
        <v>#DIV/0!</v>
      </c>
      <c r="AR573" s="345">
        <f t="shared" si="439"/>
        <v>0</v>
      </c>
      <c r="AS573" s="345" t="e">
        <f t="shared" si="418"/>
        <v>#DIV/0!</v>
      </c>
      <c r="AT573" s="345">
        <f t="shared" si="439"/>
        <v>0</v>
      </c>
      <c r="AU573" s="345" t="e">
        <f t="shared" si="419"/>
        <v>#DIV/0!</v>
      </c>
      <c r="AV573" s="345">
        <f t="shared" si="439"/>
        <v>0</v>
      </c>
      <c r="AW573" s="345" t="e">
        <f t="shared" si="420"/>
        <v>#DIV/0!</v>
      </c>
      <c r="AX573" s="345">
        <f t="shared" si="439"/>
        <v>0</v>
      </c>
      <c r="AY573" s="345" t="e">
        <f t="shared" si="421"/>
        <v>#DIV/0!</v>
      </c>
      <c r="AZ573" s="345">
        <f t="shared" si="448"/>
        <v>0</v>
      </c>
      <c r="BA573" s="345" t="e">
        <f t="shared" si="422"/>
        <v>#DIV/0!</v>
      </c>
      <c r="BB573" s="345">
        <f t="shared" si="440"/>
        <v>0</v>
      </c>
      <c r="BC573" s="345" t="e">
        <f t="shared" si="423"/>
        <v>#DIV/0!</v>
      </c>
      <c r="BD573" s="345">
        <f t="shared" si="441"/>
        <v>0</v>
      </c>
      <c r="BE573" s="345" t="e">
        <f t="shared" si="424"/>
        <v>#DIV/0!</v>
      </c>
      <c r="BF573" s="345">
        <f t="shared" si="442"/>
        <v>0</v>
      </c>
      <c r="BG573" s="345" t="e">
        <f t="shared" si="425"/>
        <v>#DIV/0!</v>
      </c>
      <c r="BH573" s="345">
        <f t="shared" si="443"/>
        <v>0</v>
      </c>
      <c r="BI573" s="345" t="e">
        <f t="shared" si="426"/>
        <v>#DIV/0!</v>
      </c>
      <c r="BJ573" s="345">
        <f t="shared" si="444"/>
        <v>0</v>
      </c>
      <c r="BK573" s="345" t="e">
        <f t="shared" si="427"/>
        <v>#DIV/0!</v>
      </c>
      <c r="BL573" s="345">
        <f t="shared" si="445"/>
        <v>0</v>
      </c>
      <c r="BM573" s="345" t="e">
        <f t="shared" si="428"/>
        <v>#DIV/0!</v>
      </c>
      <c r="BN573" s="345">
        <f t="shared" si="446"/>
        <v>0</v>
      </c>
      <c r="BO573" s="467"/>
    </row>
    <row r="574" spans="1:67">
      <c r="A574" s="209"/>
      <c r="B574" s="424" t="s">
        <v>822</v>
      </c>
      <c r="C574" s="209" t="s">
        <v>579</v>
      </c>
      <c r="D574" s="468"/>
      <c r="E574" s="468"/>
      <c r="F574" s="468"/>
      <c r="G574" s="508"/>
      <c r="H574" s="508"/>
      <c r="I574" s="508"/>
      <c r="J574" s="508"/>
      <c r="K574" s="508"/>
      <c r="L574" s="508"/>
      <c r="M574" s="508"/>
      <c r="N574" s="508"/>
      <c r="O574" s="508"/>
      <c r="P574" s="508"/>
      <c r="Q574" s="165"/>
      <c r="R574" s="171"/>
      <c r="S574" s="345">
        <f t="shared" si="431"/>
        <v>0</v>
      </c>
      <c r="T574" s="171"/>
      <c r="U574" s="345">
        <f t="shared" si="432"/>
        <v>0</v>
      </c>
      <c r="V574" s="171"/>
      <c r="W574" s="345">
        <f t="shared" si="433"/>
        <v>0</v>
      </c>
      <c r="X574" s="171"/>
      <c r="Y574" s="345">
        <f t="shared" si="434"/>
        <v>0</v>
      </c>
      <c r="Z574" s="171"/>
      <c r="AA574" s="345">
        <f t="shared" si="435"/>
        <v>0</v>
      </c>
      <c r="AB574" s="171"/>
      <c r="AC574" s="345">
        <f t="shared" si="436"/>
        <v>0</v>
      </c>
      <c r="AD574" s="171"/>
      <c r="AE574" s="345">
        <f t="shared" si="437"/>
        <v>0</v>
      </c>
      <c r="AF574" s="171"/>
      <c r="AG574" s="345">
        <f t="shared" si="437"/>
        <v>0</v>
      </c>
      <c r="AH574" s="171"/>
      <c r="AI574" s="345">
        <f t="shared" si="437"/>
        <v>0</v>
      </c>
      <c r="AJ574" s="171"/>
      <c r="AK574" s="345">
        <f t="shared" si="437"/>
        <v>0</v>
      </c>
      <c r="AL574" s="171"/>
      <c r="AM574" s="345">
        <f t="shared" si="447"/>
        <v>0</v>
      </c>
      <c r="AN574" s="171"/>
      <c r="AO574" s="345">
        <f t="shared" si="438"/>
        <v>0</v>
      </c>
      <c r="AP574" s="165"/>
      <c r="AQ574" s="345" t="e">
        <f t="shared" si="417"/>
        <v>#DIV/0!</v>
      </c>
      <c r="AR574" s="345" t="e">
        <f t="shared" si="439"/>
        <v>#DIV/0!</v>
      </c>
      <c r="AS574" s="345" t="e">
        <f t="shared" si="418"/>
        <v>#DIV/0!</v>
      </c>
      <c r="AT574" s="345" t="e">
        <f t="shared" si="439"/>
        <v>#DIV/0!</v>
      </c>
      <c r="AU574" s="345" t="e">
        <f t="shared" si="419"/>
        <v>#DIV/0!</v>
      </c>
      <c r="AV574" s="345" t="e">
        <f t="shared" si="439"/>
        <v>#DIV/0!</v>
      </c>
      <c r="AW574" s="345" t="e">
        <f t="shared" si="420"/>
        <v>#DIV/0!</v>
      </c>
      <c r="AX574" s="345" t="e">
        <f t="shared" si="439"/>
        <v>#DIV/0!</v>
      </c>
      <c r="AY574" s="345" t="e">
        <f t="shared" si="421"/>
        <v>#DIV/0!</v>
      </c>
      <c r="AZ574" s="345" t="e">
        <f t="shared" si="448"/>
        <v>#DIV/0!</v>
      </c>
      <c r="BA574" s="345" t="e">
        <f t="shared" si="422"/>
        <v>#DIV/0!</v>
      </c>
      <c r="BB574" s="345" t="e">
        <f t="shared" si="440"/>
        <v>#DIV/0!</v>
      </c>
      <c r="BC574" s="345" t="e">
        <f t="shared" si="423"/>
        <v>#DIV/0!</v>
      </c>
      <c r="BD574" s="345" t="e">
        <f t="shared" si="441"/>
        <v>#DIV/0!</v>
      </c>
      <c r="BE574" s="345" t="e">
        <f t="shared" si="424"/>
        <v>#DIV/0!</v>
      </c>
      <c r="BF574" s="345" t="e">
        <f t="shared" si="442"/>
        <v>#DIV/0!</v>
      </c>
      <c r="BG574" s="345" t="e">
        <f t="shared" si="425"/>
        <v>#DIV/0!</v>
      </c>
      <c r="BH574" s="345" t="e">
        <f t="shared" si="443"/>
        <v>#DIV/0!</v>
      </c>
      <c r="BI574" s="345" t="e">
        <f t="shared" si="426"/>
        <v>#DIV/0!</v>
      </c>
      <c r="BJ574" s="345" t="e">
        <f t="shared" si="444"/>
        <v>#DIV/0!</v>
      </c>
      <c r="BK574" s="345" t="e">
        <f t="shared" si="427"/>
        <v>#DIV/0!</v>
      </c>
      <c r="BL574" s="345" t="e">
        <f t="shared" si="445"/>
        <v>#DIV/0!</v>
      </c>
      <c r="BM574" s="345" t="e">
        <f t="shared" si="428"/>
        <v>#DIV/0!</v>
      </c>
      <c r="BN574" s="345" t="e">
        <f t="shared" si="446"/>
        <v>#DIV/0!</v>
      </c>
      <c r="BO574" s="467"/>
    </row>
    <row r="575" spans="1:67">
      <c r="A575" s="209"/>
      <c r="B575" s="424" t="s">
        <v>823</v>
      </c>
      <c r="C575" s="209" t="s">
        <v>579</v>
      </c>
      <c r="D575" s="468"/>
      <c r="E575" s="468"/>
      <c r="F575" s="468"/>
      <c r="G575" s="508"/>
      <c r="H575" s="508"/>
      <c r="I575" s="508"/>
      <c r="J575" s="508"/>
      <c r="K575" s="508"/>
      <c r="L575" s="508"/>
      <c r="M575" s="508"/>
      <c r="N575" s="508"/>
      <c r="O575" s="508"/>
      <c r="P575" s="508"/>
      <c r="Q575" s="165">
        <v>2275</v>
      </c>
      <c r="R575" s="171"/>
      <c r="S575" s="345">
        <f t="shared" si="431"/>
        <v>0</v>
      </c>
      <c r="T575" s="171"/>
      <c r="U575" s="345">
        <f t="shared" si="432"/>
        <v>0</v>
      </c>
      <c r="V575" s="171"/>
      <c r="W575" s="345">
        <f t="shared" si="433"/>
        <v>0</v>
      </c>
      <c r="X575" s="171"/>
      <c r="Y575" s="345">
        <f t="shared" si="434"/>
        <v>0</v>
      </c>
      <c r="Z575" s="171"/>
      <c r="AA575" s="345">
        <f t="shared" si="435"/>
        <v>0</v>
      </c>
      <c r="AB575" s="171"/>
      <c r="AC575" s="345">
        <f t="shared" si="436"/>
        <v>0</v>
      </c>
      <c r="AD575" s="171"/>
      <c r="AE575" s="345">
        <f t="shared" si="437"/>
        <v>0</v>
      </c>
      <c r="AF575" s="171"/>
      <c r="AG575" s="345">
        <f t="shared" si="437"/>
        <v>0</v>
      </c>
      <c r="AH575" s="171"/>
      <c r="AI575" s="345">
        <f t="shared" si="437"/>
        <v>0</v>
      </c>
      <c r="AJ575" s="171"/>
      <c r="AK575" s="345">
        <f t="shared" si="437"/>
        <v>0</v>
      </c>
      <c r="AL575" s="171"/>
      <c r="AM575" s="345">
        <f t="shared" si="447"/>
        <v>0</v>
      </c>
      <c r="AN575" s="171"/>
      <c r="AO575" s="345">
        <f t="shared" si="438"/>
        <v>0</v>
      </c>
      <c r="AP575" s="165"/>
      <c r="AQ575" s="345" t="e">
        <f t="shared" si="417"/>
        <v>#DIV/0!</v>
      </c>
      <c r="AR575" s="345">
        <f t="shared" si="439"/>
        <v>0</v>
      </c>
      <c r="AS575" s="345" t="e">
        <f t="shared" si="418"/>
        <v>#DIV/0!</v>
      </c>
      <c r="AT575" s="345">
        <f t="shared" si="439"/>
        <v>0</v>
      </c>
      <c r="AU575" s="345" t="e">
        <f t="shared" si="419"/>
        <v>#DIV/0!</v>
      </c>
      <c r="AV575" s="345">
        <f t="shared" si="439"/>
        <v>0</v>
      </c>
      <c r="AW575" s="345" t="e">
        <f t="shared" si="420"/>
        <v>#DIV/0!</v>
      </c>
      <c r="AX575" s="345">
        <f t="shared" si="439"/>
        <v>0</v>
      </c>
      <c r="AY575" s="345" t="e">
        <f t="shared" si="421"/>
        <v>#DIV/0!</v>
      </c>
      <c r="AZ575" s="345">
        <f t="shared" si="448"/>
        <v>0</v>
      </c>
      <c r="BA575" s="345" t="e">
        <f t="shared" si="422"/>
        <v>#DIV/0!</v>
      </c>
      <c r="BB575" s="345">
        <f t="shared" si="440"/>
        <v>0</v>
      </c>
      <c r="BC575" s="345" t="e">
        <f t="shared" si="423"/>
        <v>#DIV/0!</v>
      </c>
      <c r="BD575" s="345">
        <f t="shared" si="441"/>
        <v>0</v>
      </c>
      <c r="BE575" s="345" t="e">
        <f t="shared" si="424"/>
        <v>#DIV/0!</v>
      </c>
      <c r="BF575" s="345">
        <f t="shared" si="442"/>
        <v>0</v>
      </c>
      <c r="BG575" s="345" t="e">
        <f t="shared" si="425"/>
        <v>#DIV/0!</v>
      </c>
      <c r="BH575" s="345">
        <f t="shared" si="443"/>
        <v>0</v>
      </c>
      <c r="BI575" s="345" t="e">
        <f t="shared" si="426"/>
        <v>#DIV/0!</v>
      </c>
      <c r="BJ575" s="345">
        <f t="shared" si="444"/>
        <v>0</v>
      </c>
      <c r="BK575" s="345" t="e">
        <f t="shared" si="427"/>
        <v>#DIV/0!</v>
      </c>
      <c r="BL575" s="345">
        <f t="shared" si="445"/>
        <v>0</v>
      </c>
      <c r="BM575" s="345" t="e">
        <f t="shared" si="428"/>
        <v>#DIV/0!</v>
      </c>
      <c r="BN575" s="345">
        <f t="shared" si="446"/>
        <v>0</v>
      </c>
      <c r="BO575" s="467"/>
    </row>
    <row r="576" spans="1:67">
      <c r="A576" s="209"/>
      <c r="B576" s="424" t="s">
        <v>824</v>
      </c>
      <c r="C576" s="209" t="s">
        <v>72</v>
      </c>
      <c r="D576" s="468"/>
      <c r="E576" s="468"/>
      <c r="F576" s="468"/>
      <c r="G576" s="508"/>
      <c r="H576" s="508"/>
      <c r="I576" s="508"/>
      <c r="J576" s="508"/>
      <c r="K576" s="508"/>
      <c r="L576" s="508"/>
      <c r="M576" s="508"/>
      <c r="N576" s="508"/>
      <c r="O576" s="508"/>
      <c r="P576" s="508"/>
      <c r="Q576" s="165">
        <v>12</v>
      </c>
      <c r="R576" s="171"/>
      <c r="S576" s="345">
        <f t="shared" si="431"/>
        <v>0</v>
      </c>
      <c r="T576" s="171"/>
      <c r="U576" s="345">
        <f t="shared" si="432"/>
        <v>0</v>
      </c>
      <c r="V576" s="171"/>
      <c r="W576" s="345">
        <f t="shared" si="433"/>
        <v>0</v>
      </c>
      <c r="X576" s="171"/>
      <c r="Y576" s="345">
        <f t="shared" si="434"/>
        <v>0</v>
      </c>
      <c r="Z576" s="171"/>
      <c r="AA576" s="345">
        <f t="shared" si="435"/>
        <v>0</v>
      </c>
      <c r="AB576" s="171"/>
      <c r="AC576" s="345">
        <f t="shared" si="436"/>
        <v>0</v>
      </c>
      <c r="AD576" s="171"/>
      <c r="AE576" s="345">
        <f t="shared" si="437"/>
        <v>0</v>
      </c>
      <c r="AF576" s="171"/>
      <c r="AG576" s="345">
        <f t="shared" si="437"/>
        <v>0</v>
      </c>
      <c r="AH576" s="171"/>
      <c r="AI576" s="345">
        <f t="shared" si="437"/>
        <v>0</v>
      </c>
      <c r="AJ576" s="171"/>
      <c r="AK576" s="345">
        <f t="shared" si="437"/>
        <v>0</v>
      </c>
      <c r="AL576" s="171"/>
      <c r="AM576" s="345">
        <f t="shared" si="447"/>
        <v>0</v>
      </c>
      <c r="AN576" s="171"/>
      <c r="AO576" s="345">
        <f t="shared" si="438"/>
        <v>0</v>
      </c>
      <c r="AP576" s="165"/>
      <c r="AQ576" s="345" t="e">
        <f t="shared" si="417"/>
        <v>#DIV/0!</v>
      </c>
      <c r="AR576" s="345">
        <f t="shared" si="439"/>
        <v>0</v>
      </c>
      <c r="AS576" s="345" t="e">
        <f t="shared" si="418"/>
        <v>#DIV/0!</v>
      </c>
      <c r="AT576" s="345">
        <f t="shared" si="439"/>
        <v>0</v>
      </c>
      <c r="AU576" s="345" t="e">
        <f t="shared" si="419"/>
        <v>#DIV/0!</v>
      </c>
      <c r="AV576" s="345">
        <f t="shared" si="439"/>
        <v>0</v>
      </c>
      <c r="AW576" s="345" t="e">
        <f t="shared" si="420"/>
        <v>#DIV/0!</v>
      </c>
      <c r="AX576" s="345">
        <f t="shared" si="439"/>
        <v>0</v>
      </c>
      <c r="AY576" s="345" t="e">
        <f t="shared" si="421"/>
        <v>#DIV/0!</v>
      </c>
      <c r="AZ576" s="345">
        <f t="shared" si="448"/>
        <v>0</v>
      </c>
      <c r="BA576" s="345" t="e">
        <f t="shared" si="422"/>
        <v>#DIV/0!</v>
      </c>
      <c r="BB576" s="345">
        <f t="shared" si="440"/>
        <v>0</v>
      </c>
      <c r="BC576" s="345" t="e">
        <f t="shared" si="423"/>
        <v>#DIV/0!</v>
      </c>
      <c r="BD576" s="345">
        <f t="shared" si="441"/>
        <v>0</v>
      </c>
      <c r="BE576" s="345" t="e">
        <f t="shared" si="424"/>
        <v>#DIV/0!</v>
      </c>
      <c r="BF576" s="345">
        <f t="shared" si="442"/>
        <v>0</v>
      </c>
      <c r="BG576" s="345" t="e">
        <f t="shared" si="425"/>
        <v>#DIV/0!</v>
      </c>
      <c r="BH576" s="345">
        <f t="shared" si="443"/>
        <v>0</v>
      </c>
      <c r="BI576" s="345" t="e">
        <f t="shared" si="426"/>
        <v>#DIV/0!</v>
      </c>
      <c r="BJ576" s="345">
        <f t="shared" si="444"/>
        <v>0</v>
      </c>
      <c r="BK576" s="345" t="e">
        <f t="shared" si="427"/>
        <v>#DIV/0!</v>
      </c>
      <c r="BL576" s="345">
        <f t="shared" si="445"/>
        <v>0</v>
      </c>
      <c r="BM576" s="345" t="e">
        <f t="shared" si="428"/>
        <v>#DIV/0!</v>
      </c>
      <c r="BN576" s="345">
        <f t="shared" si="446"/>
        <v>0</v>
      </c>
      <c r="BO576" s="467"/>
    </row>
    <row r="577" spans="1:67">
      <c r="A577" s="340" t="s">
        <v>882</v>
      </c>
      <c r="B577" s="340" t="s">
        <v>883</v>
      </c>
      <c r="C577" s="379"/>
      <c r="D577" s="379"/>
      <c r="E577" s="467"/>
      <c r="F577" s="467"/>
      <c r="G577" s="379"/>
      <c r="H577" s="379"/>
      <c r="I577" s="379"/>
      <c r="J577" s="379"/>
      <c r="K577" s="379"/>
      <c r="L577" s="379"/>
      <c r="M577" s="379"/>
      <c r="N577" s="379"/>
      <c r="O577" s="379"/>
      <c r="P577" s="379"/>
      <c r="Q577" s="467"/>
      <c r="R577" s="341"/>
      <c r="S577" s="345" t="str">
        <f t="shared" si="431"/>
        <v xml:space="preserve"> </v>
      </c>
      <c r="T577" s="341"/>
      <c r="U577" s="345" t="str">
        <f t="shared" si="432"/>
        <v xml:space="preserve"> </v>
      </c>
      <c r="V577" s="341"/>
      <c r="W577" s="345" t="str">
        <f t="shared" si="433"/>
        <v xml:space="preserve"> </v>
      </c>
      <c r="X577" s="341"/>
      <c r="Y577" s="345" t="str">
        <f t="shared" si="434"/>
        <v xml:space="preserve"> </v>
      </c>
      <c r="Z577" s="341"/>
      <c r="AA577" s="345" t="str">
        <f t="shared" si="435"/>
        <v xml:space="preserve"> </v>
      </c>
      <c r="AB577" s="341"/>
      <c r="AC577" s="345" t="str">
        <f t="shared" si="436"/>
        <v xml:space="preserve"> </v>
      </c>
      <c r="AD577" s="341"/>
      <c r="AE577" s="345" t="str">
        <f t="shared" si="437"/>
        <v xml:space="preserve"> </v>
      </c>
      <c r="AF577" s="341"/>
      <c r="AG577" s="345" t="str">
        <f t="shared" si="437"/>
        <v xml:space="preserve"> </v>
      </c>
      <c r="AH577" s="341"/>
      <c r="AI577" s="345" t="str">
        <f t="shared" si="437"/>
        <v xml:space="preserve"> </v>
      </c>
      <c r="AJ577" s="341"/>
      <c r="AK577" s="345" t="str">
        <f t="shared" si="437"/>
        <v xml:space="preserve"> </v>
      </c>
      <c r="AL577" s="341"/>
      <c r="AM577" s="345" t="str">
        <f t="shared" si="447"/>
        <v xml:space="preserve"> </v>
      </c>
      <c r="AN577" s="341"/>
      <c r="AO577" s="345" t="str">
        <f t="shared" si="438"/>
        <v xml:space="preserve"> </v>
      </c>
      <c r="AP577" s="467"/>
      <c r="AQ577" s="345" t="str">
        <f t="shared" si="417"/>
        <v xml:space="preserve"> </v>
      </c>
      <c r="AR577" s="345" t="str">
        <f t="shared" si="439"/>
        <v xml:space="preserve"> </v>
      </c>
      <c r="AS577" s="345" t="str">
        <f t="shared" si="418"/>
        <v xml:space="preserve"> </v>
      </c>
      <c r="AT577" s="345" t="str">
        <f t="shared" si="439"/>
        <v xml:space="preserve"> </v>
      </c>
      <c r="AU577" s="345" t="str">
        <f t="shared" si="419"/>
        <v xml:space="preserve"> </v>
      </c>
      <c r="AV577" s="345" t="str">
        <f t="shared" si="439"/>
        <v xml:space="preserve"> </v>
      </c>
      <c r="AW577" s="345" t="str">
        <f t="shared" si="420"/>
        <v xml:space="preserve"> </v>
      </c>
      <c r="AX577" s="345" t="str">
        <f t="shared" si="439"/>
        <v xml:space="preserve"> </v>
      </c>
      <c r="AY577" s="345" t="str">
        <f t="shared" si="421"/>
        <v xml:space="preserve"> </v>
      </c>
      <c r="AZ577" s="345" t="str">
        <f t="shared" si="448"/>
        <v xml:space="preserve"> </v>
      </c>
      <c r="BA577" s="345" t="str">
        <f t="shared" si="422"/>
        <v xml:space="preserve"> </v>
      </c>
      <c r="BB577" s="345" t="str">
        <f t="shared" si="440"/>
        <v xml:space="preserve"> </v>
      </c>
      <c r="BC577" s="345" t="str">
        <f t="shared" si="423"/>
        <v xml:space="preserve"> </v>
      </c>
      <c r="BD577" s="345" t="str">
        <f t="shared" si="441"/>
        <v xml:space="preserve"> </v>
      </c>
      <c r="BE577" s="345" t="str">
        <f t="shared" si="424"/>
        <v xml:space="preserve"> </v>
      </c>
      <c r="BF577" s="345" t="str">
        <f t="shared" si="442"/>
        <v xml:space="preserve"> </v>
      </c>
      <c r="BG577" s="345" t="str">
        <f t="shared" si="425"/>
        <v xml:space="preserve"> </v>
      </c>
      <c r="BH577" s="345" t="str">
        <f t="shared" si="443"/>
        <v xml:space="preserve"> </v>
      </c>
      <c r="BI577" s="345" t="str">
        <f t="shared" si="426"/>
        <v xml:space="preserve"> </v>
      </c>
      <c r="BJ577" s="345" t="str">
        <f t="shared" si="444"/>
        <v xml:space="preserve"> </v>
      </c>
      <c r="BK577" s="345" t="str">
        <f t="shared" si="427"/>
        <v xml:space="preserve"> </v>
      </c>
      <c r="BL577" s="345" t="str">
        <f t="shared" si="445"/>
        <v xml:space="preserve"> </v>
      </c>
      <c r="BM577" s="345" t="str">
        <f t="shared" si="428"/>
        <v xml:space="preserve"> </v>
      </c>
      <c r="BN577" s="345" t="str">
        <f t="shared" si="446"/>
        <v xml:space="preserve"> </v>
      </c>
      <c r="BO577" s="467"/>
    </row>
    <row r="578" spans="1:67">
      <c r="A578" s="539" t="s">
        <v>6</v>
      </c>
      <c r="B578" s="553" t="str">
        <f>UPPER("Chỉ tiêu hoạt động")</f>
        <v>CHỉ TIÊU HOạT ĐộNG</v>
      </c>
      <c r="C578" s="541"/>
      <c r="D578" s="379"/>
      <c r="E578" s="467"/>
      <c r="F578" s="467"/>
      <c r="G578" s="379"/>
      <c r="H578" s="379"/>
      <c r="I578" s="379"/>
      <c r="J578" s="379"/>
      <c r="K578" s="379"/>
      <c r="L578" s="379"/>
      <c r="M578" s="379"/>
      <c r="N578" s="379"/>
      <c r="O578" s="379"/>
      <c r="P578" s="379"/>
      <c r="Q578" s="467"/>
      <c r="R578" s="341"/>
      <c r="S578" s="345" t="str">
        <f t="shared" si="431"/>
        <v xml:space="preserve"> </v>
      </c>
      <c r="T578" s="341"/>
      <c r="U578" s="345" t="str">
        <f t="shared" si="432"/>
        <v xml:space="preserve"> </v>
      </c>
      <c r="V578" s="341"/>
      <c r="W578" s="345" t="str">
        <f t="shared" si="433"/>
        <v xml:space="preserve"> </v>
      </c>
      <c r="X578" s="341"/>
      <c r="Y578" s="345" t="str">
        <f t="shared" si="434"/>
        <v xml:space="preserve"> </v>
      </c>
      <c r="Z578" s="341"/>
      <c r="AA578" s="345" t="str">
        <f t="shared" si="435"/>
        <v xml:space="preserve"> </v>
      </c>
      <c r="AB578" s="341"/>
      <c r="AC578" s="345" t="str">
        <f t="shared" si="436"/>
        <v xml:space="preserve"> </v>
      </c>
      <c r="AD578" s="341"/>
      <c r="AE578" s="345" t="str">
        <f t="shared" si="437"/>
        <v xml:space="preserve"> </v>
      </c>
      <c r="AF578" s="341"/>
      <c r="AG578" s="345" t="str">
        <f t="shared" si="437"/>
        <v xml:space="preserve"> </v>
      </c>
      <c r="AH578" s="341"/>
      <c r="AI578" s="345" t="str">
        <f t="shared" si="437"/>
        <v xml:space="preserve"> </v>
      </c>
      <c r="AJ578" s="341"/>
      <c r="AK578" s="345" t="str">
        <f t="shared" si="437"/>
        <v xml:space="preserve"> </v>
      </c>
      <c r="AL578" s="341"/>
      <c r="AM578" s="345" t="str">
        <f t="shared" si="447"/>
        <v xml:space="preserve"> </v>
      </c>
      <c r="AN578" s="341"/>
      <c r="AO578" s="345" t="str">
        <f t="shared" si="438"/>
        <v xml:space="preserve"> </v>
      </c>
      <c r="AP578" s="467"/>
      <c r="AQ578" s="345" t="str">
        <f t="shared" si="417"/>
        <v xml:space="preserve"> </v>
      </c>
      <c r="AR578" s="345" t="str">
        <f t="shared" si="439"/>
        <v xml:space="preserve"> </v>
      </c>
      <c r="AS578" s="345" t="str">
        <f t="shared" si="418"/>
        <v xml:space="preserve"> </v>
      </c>
      <c r="AT578" s="345" t="str">
        <f t="shared" si="439"/>
        <v xml:space="preserve"> </v>
      </c>
      <c r="AU578" s="345" t="str">
        <f t="shared" si="419"/>
        <v xml:space="preserve"> </v>
      </c>
      <c r="AV578" s="345" t="str">
        <f t="shared" si="439"/>
        <v xml:space="preserve"> </v>
      </c>
      <c r="AW578" s="345" t="str">
        <f t="shared" si="420"/>
        <v xml:space="preserve"> </v>
      </c>
      <c r="AX578" s="345" t="str">
        <f t="shared" si="439"/>
        <v xml:space="preserve"> </v>
      </c>
      <c r="AY578" s="345" t="str">
        <f t="shared" si="421"/>
        <v xml:space="preserve"> </v>
      </c>
      <c r="AZ578" s="345" t="str">
        <f t="shared" si="448"/>
        <v xml:space="preserve"> </v>
      </c>
      <c r="BA578" s="345" t="str">
        <f t="shared" si="422"/>
        <v xml:space="preserve"> </v>
      </c>
      <c r="BB578" s="345" t="str">
        <f t="shared" si="440"/>
        <v xml:space="preserve"> </v>
      </c>
      <c r="BC578" s="345" t="str">
        <f t="shared" si="423"/>
        <v xml:space="preserve"> </v>
      </c>
      <c r="BD578" s="345" t="str">
        <f t="shared" si="441"/>
        <v xml:space="preserve"> </v>
      </c>
      <c r="BE578" s="345" t="str">
        <f t="shared" si="424"/>
        <v xml:space="preserve"> </v>
      </c>
      <c r="BF578" s="345" t="str">
        <f t="shared" si="442"/>
        <v xml:space="preserve"> </v>
      </c>
      <c r="BG578" s="345" t="str">
        <f t="shared" si="425"/>
        <v xml:space="preserve"> </v>
      </c>
      <c r="BH578" s="345" t="str">
        <f t="shared" si="443"/>
        <v xml:space="preserve"> </v>
      </c>
      <c r="BI578" s="345" t="str">
        <f t="shared" si="426"/>
        <v xml:space="preserve"> </v>
      </c>
      <c r="BJ578" s="345" t="str">
        <f t="shared" si="444"/>
        <v xml:space="preserve"> </v>
      </c>
      <c r="BK578" s="345" t="str">
        <f t="shared" si="427"/>
        <v xml:space="preserve"> </v>
      </c>
      <c r="BL578" s="345" t="str">
        <f t="shared" si="445"/>
        <v xml:space="preserve"> </v>
      </c>
      <c r="BM578" s="345" t="str">
        <f t="shared" si="428"/>
        <v xml:space="preserve"> </v>
      </c>
      <c r="BN578" s="345" t="str">
        <f t="shared" si="446"/>
        <v xml:space="preserve"> </v>
      </c>
      <c r="BO578" s="467"/>
    </row>
    <row r="579" spans="1:67">
      <c r="A579" s="539">
        <v>1</v>
      </c>
      <c r="B579" s="540" t="s">
        <v>627</v>
      </c>
      <c r="C579" s="541" t="s">
        <v>631</v>
      </c>
      <c r="D579" s="379"/>
      <c r="E579" s="467"/>
      <c r="F579" s="467"/>
      <c r="G579" s="379"/>
      <c r="H579" s="379"/>
      <c r="I579" s="379"/>
      <c r="J579" s="379"/>
      <c r="K579" s="379"/>
      <c r="L579" s="379"/>
      <c r="M579" s="379"/>
      <c r="N579" s="379"/>
      <c r="O579" s="379"/>
      <c r="P579" s="379"/>
      <c r="Q579" s="468">
        <v>13185</v>
      </c>
      <c r="R579" s="468">
        <v>589</v>
      </c>
      <c r="S579" s="339">
        <f t="shared" si="431"/>
        <v>589</v>
      </c>
      <c r="T579" s="468">
        <v>103</v>
      </c>
      <c r="U579" s="339">
        <f t="shared" si="432"/>
        <v>692</v>
      </c>
      <c r="V579" s="341"/>
      <c r="W579" s="345">
        <f>+W582</f>
        <v>704</v>
      </c>
      <c r="X579" s="341">
        <v>150</v>
      </c>
      <c r="Y579" s="345">
        <f t="shared" si="434"/>
        <v>854</v>
      </c>
      <c r="Z579" s="341">
        <v>155</v>
      </c>
      <c r="AA579" s="345">
        <f t="shared" si="435"/>
        <v>1009</v>
      </c>
      <c r="AB579" s="341"/>
      <c r="AC579" s="345">
        <f t="shared" si="436"/>
        <v>1009</v>
      </c>
      <c r="AD579" s="341">
        <v>155</v>
      </c>
      <c r="AE579" s="345">
        <f t="shared" si="437"/>
        <v>1164</v>
      </c>
      <c r="AF579" s="341">
        <v>155</v>
      </c>
      <c r="AG579" s="345">
        <f t="shared" si="437"/>
        <v>1319</v>
      </c>
      <c r="AH579" s="341"/>
      <c r="AI579" s="345">
        <f t="shared" si="437"/>
        <v>1319</v>
      </c>
      <c r="AJ579" s="341">
        <v>155</v>
      </c>
      <c r="AK579" s="345">
        <f t="shared" si="437"/>
        <v>1474</v>
      </c>
      <c r="AL579" s="341"/>
      <c r="AM579" s="345">
        <f t="shared" si="447"/>
        <v>1474</v>
      </c>
      <c r="AN579" s="341"/>
      <c r="AO579" s="345">
        <f t="shared" si="438"/>
        <v>1474</v>
      </c>
      <c r="AP579" s="468">
        <f>+W579</f>
        <v>704</v>
      </c>
      <c r="AQ579" s="345" t="e">
        <f t="shared" si="417"/>
        <v>#DIV/0!</v>
      </c>
      <c r="AR579" s="345">
        <f t="shared" si="439"/>
        <v>4.4671975729996205E-2</v>
      </c>
      <c r="AS579" s="345" t="e">
        <f t="shared" si="418"/>
        <v>#DIV/0!</v>
      </c>
      <c r="AT579" s="345">
        <f t="shared" si="439"/>
        <v>7.8119074706105426E-3</v>
      </c>
      <c r="AU579" s="345" t="e">
        <f t="shared" si="419"/>
        <v>#DIV/0!</v>
      </c>
      <c r="AV579" s="345">
        <f t="shared" si="439"/>
        <v>0</v>
      </c>
      <c r="AW579" s="345" t="e">
        <f t="shared" si="420"/>
        <v>#DIV/0!</v>
      </c>
      <c r="AX579" s="345">
        <f t="shared" si="439"/>
        <v>1.1376564277588168E-2</v>
      </c>
      <c r="AY579" s="345" t="e">
        <f t="shared" si="421"/>
        <v>#DIV/0!</v>
      </c>
      <c r="AZ579" s="345">
        <f t="shared" si="448"/>
        <v>1.1755783086841108E-2</v>
      </c>
      <c r="BA579" s="345" t="e">
        <f t="shared" si="422"/>
        <v>#DIV/0!</v>
      </c>
      <c r="BB579" s="345">
        <f t="shared" si="440"/>
        <v>0</v>
      </c>
      <c r="BC579" s="345" t="e">
        <f t="shared" si="423"/>
        <v>#DIV/0!</v>
      </c>
      <c r="BD579" s="345">
        <f t="shared" si="441"/>
        <v>1.1755783086841108E-2</v>
      </c>
      <c r="BE579" s="345" t="e">
        <f t="shared" si="424"/>
        <v>#DIV/0!</v>
      </c>
      <c r="BF579" s="345">
        <f t="shared" si="442"/>
        <v>1.1755783086841108E-2</v>
      </c>
      <c r="BG579" s="345" t="e">
        <f t="shared" si="425"/>
        <v>#DIV/0!</v>
      </c>
      <c r="BH579" s="345">
        <f t="shared" si="443"/>
        <v>0</v>
      </c>
      <c r="BI579" s="345" t="e">
        <f t="shared" si="426"/>
        <v>#DIV/0!</v>
      </c>
      <c r="BJ579" s="345">
        <f t="shared" si="444"/>
        <v>1.1755783086841108E-2</v>
      </c>
      <c r="BK579" s="345" t="e">
        <f t="shared" si="427"/>
        <v>#DIV/0!</v>
      </c>
      <c r="BL579" s="345">
        <f t="shared" si="445"/>
        <v>0</v>
      </c>
      <c r="BM579" s="345" t="e">
        <f t="shared" si="428"/>
        <v>#DIV/0!</v>
      </c>
      <c r="BN579" s="345">
        <f t="shared" si="446"/>
        <v>0</v>
      </c>
      <c r="BO579" s="467"/>
    </row>
    <row r="580" spans="1:67">
      <c r="A580" s="541"/>
      <c r="B580" s="542" t="s">
        <v>418</v>
      </c>
      <c r="C580" s="541"/>
      <c r="D580" s="379"/>
      <c r="E580" s="467"/>
      <c r="F580" s="467"/>
      <c r="G580" s="379"/>
      <c r="H580" s="379"/>
      <c r="I580" s="379"/>
      <c r="J580" s="379"/>
      <c r="K580" s="379"/>
      <c r="L580" s="379"/>
      <c r="M580" s="379"/>
      <c r="N580" s="379"/>
      <c r="O580" s="379"/>
      <c r="P580" s="379"/>
      <c r="Q580" s="468"/>
      <c r="R580" s="468"/>
      <c r="S580" s="339" t="str">
        <f t="shared" si="431"/>
        <v xml:space="preserve"> </v>
      </c>
      <c r="T580" s="468"/>
      <c r="U580" s="339" t="str">
        <f t="shared" si="432"/>
        <v xml:space="preserve"> </v>
      </c>
      <c r="V580" s="341"/>
      <c r="W580" s="345" t="str">
        <f t="shared" si="433"/>
        <v xml:space="preserve"> </v>
      </c>
      <c r="X580" s="341"/>
      <c r="Y580" s="345" t="str">
        <f t="shared" si="434"/>
        <v xml:space="preserve"> </v>
      </c>
      <c r="Z580" s="341"/>
      <c r="AA580" s="345" t="str">
        <f t="shared" si="435"/>
        <v xml:space="preserve"> </v>
      </c>
      <c r="AB580" s="341"/>
      <c r="AC580" s="345" t="str">
        <f t="shared" si="436"/>
        <v xml:space="preserve"> </v>
      </c>
      <c r="AD580" s="341"/>
      <c r="AE580" s="345" t="str">
        <f t="shared" si="437"/>
        <v xml:space="preserve"> </v>
      </c>
      <c r="AF580" s="341"/>
      <c r="AG580" s="345" t="str">
        <f t="shared" si="437"/>
        <v xml:space="preserve"> </v>
      </c>
      <c r="AH580" s="341"/>
      <c r="AI580" s="345" t="str">
        <f t="shared" si="437"/>
        <v xml:space="preserve"> </v>
      </c>
      <c r="AJ580" s="341"/>
      <c r="AK580" s="345" t="str">
        <f t="shared" si="437"/>
        <v xml:space="preserve"> </v>
      </c>
      <c r="AL580" s="341"/>
      <c r="AM580" s="345" t="str">
        <f t="shared" si="447"/>
        <v xml:space="preserve"> </v>
      </c>
      <c r="AN580" s="341"/>
      <c r="AO580" s="345" t="str">
        <f t="shared" si="438"/>
        <v xml:space="preserve"> </v>
      </c>
      <c r="AP580" s="467"/>
      <c r="AQ580" s="345" t="str">
        <f t="shared" si="417"/>
        <v xml:space="preserve"> </v>
      </c>
      <c r="AR580" s="345" t="str">
        <f t="shared" si="439"/>
        <v xml:space="preserve"> </v>
      </c>
      <c r="AS580" s="345" t="str">
        <f t="shared" si="418"/>
        <v xml:space="preserve"> </v>
      </c>
      <c r="AT580" s="345" t="str">
        <f t="shared" si="439"/>
        <v xml:space="preserve"> </v>
      </c>
      <c r="AU580" s="345" t="str">
        <f t="shared" si="419"/>
        <v xml:space="preserve"> </v>
      </c>
      <c r="AV580" s="345" t="str">
        <f t="shared" si="439"/>
        <v xml:space="preserve"> </v>
      </c>
      <c r="AW580" s="345" t="str">
        <f t="shared" si="420"/>
        <v xml:space="preserve"> </v>
      </c>
      <c r="AX580" s="345" t="str">
        <f t="shared" si="439"/>
        <v xml:space="preserve"> </v>
      </c>
      <c r="AY580" s="345" t="str">
        <f t="shared" si="421"/>
        <v xml:space="preserve"> </v>
      </c>
      <c r="AZ580" s="345" t="str">
        <f t="shared" si="448"/>
        <v xml:space="preserve"> </v>
      </c>
      <c r="BA580" s="345" t="str">
        <f t="shared" si="422"/>
        <v xml:space="preserve"> </v>
      </c>
      <c r="BB580" s="345" t="str">
        <f t="shared" si="440"/>
        <v xml:space="preserve"> </v>
      </c>
      <c r="BC580" s="345" t="str">
        <f t="shared" si="423"/>
        <v xml:space="preserve"> </v>
      </c>
      <c r="BD580" s="345" t="str">
        <f t="shared" si="441"/>
        <v xml:space="preserve"> </v>
      </c>
      <c r="BE580" s="345" t="str">
        <f t="shared" si="424"/>
        <v xml:space="preserve"> </v>
      </c>
      <c r="BF580" s="345" t="str">
        <f t="shared" si="442"/>
        <v xml:space="preserve"> </v>
      </c>
      <c r="BG580" s="345" t="str">
        <f t="shared" si="425"/>
        <v xml:space="preserve"> </v>
      </c>
      <c r="BH580" s="345" t="str">
        <f t="shared" si="443"/>
        <v xml:space="preserve"> </v>
      </c>
      <c r="BI580" s="345" t="str">
        <f t="shared" si="426"/>
        <v xml:space="preserve"> </v>
      </c>
      <c r="BJ580" s="345" t="str">
        <f t="shared" si="444"/>
        <v xml:space="preserve"> </v>
      </c>
      <c r="BK580" s="345" t="str">
        <f t="shared" si="427"/>
        <v xml:space="preserve"> </v>
      </c>
      <c r="BL580" s="345" t="str">
        <f t="shared" si="445"/>
        <v xml:space="preserve"> </v>
      </c>
      <c r="BM580" s="345" t="str">
        <f t="shared" si="428"/>
        <v xml:space="preserve"> </v>
      </c>
      <c r="BN580" s="345" t="str">
        <f t="shared" si="446"/>
        <v xml:space="preserve"> </v>
      </c>
      <c r="BO580" s="467"/>
    </row>
    <row r="581" spans="1:67">
      <c r="A581" s="541"/>
      <c r="B581" s="543" t="s">
        <v>825</v>
      </c>
      <c r="C581" s="541" t="s">
        <v>628</v>
      </c>
      <c r="D581" s="379"/>
      <c r="E581" s="467"/>
      <c r="F581" s="467"/>
      <c r="G581" s="379"/>
      <c r="H581" s="379"/>
      <c r="I581" s="379"/>
      <c r="J581" s="379"/>
      <c r="K581" s="379"/>
      <c r="L581" s="379"/>
      <c r="M581" s="379"/>
      <c r="N581" s="379"/>
      <c r="O581" s="379"/>
      <c r="P581" s="379"/>
      <c r="Q581" s="468"/>
      <c r="R581" s="468"/>
      <c r="S581" s="339">
        <f t="shared" si="431"/>
        <v>0</v>
      </c>
      <c r="T581" s="468"/>
      <c r="U581" s="339">
        <f t="shared" si="432"/>
        <v>0</v>
      </c>
      <c r="V581" s="341"/>
      <c r="W581" s="345">
        <f t="shared" si="433"/>
        <v>0</v>
      </c>
      <c r="X581" s="341"/>
      <c r="Y581" s="345">
        <f t="shared" si="434"/>
        <v>0</v>
      </c>
      <c r="Z581" s="341"/>
      <c r="AA581" s="345">
        <f t="shared" si="435"/>
        <v>0</v>
      </c>
      <c r="AB581" s="341"/>
      <c r="AC581" s="345">
        <f t="shared" si="436"/>
        <v>0</v>
      </c>
      <c r="AD581" s="341"/>
      <c r="AE581" s="345">
        <f t="shared" si="437"/>
        <v>0</v>
      </c>
      <c r="AF581" s="341"/>
      <c r="AG581" s="345">
        <f t="shared" si="437"/>
        <v>0</v>
      </c>
      <c r="AH581" s="341"/>
      <c r="AI581" s="345">
        <f t="shared" si="437"/>
        <v>0</v>
      </c>
      <c r="AJ581" s="341"/>
      <c r="AK581" s="345">
        <f t="shared" si="437"/>
        <v>0</v>
      </c>
      <c r="AL581" s="341"/>
      <c r="AM581" s="345">
        <f t="shared" si="447"/>
        <v>0</v>
      </c>
      <c r="AN581" s="341"/>
      <c r="AO581" s="345">
        <f t="shared" si="438"/>
        <v>0</v>
      </c>
      <c r="AP581" s="467"/>
      <c r="AQ581" s="345" t="e">
        <f t="shared" si="417"/>
        <v>#DIV/0!</v>
      </c>
      <c r="AR581" s="345" t="e">
        <f t="shared" si="439"/>
        <v>#DIV/0!</v>
      </c>
      <c r="AS581" s="345" t="e">
        <f t="shared" si="418"/>
        <v>#DIV/0!</v>
      </c>
      <c r="AT581" s="345" t="e">
        <f t="shared" si="439"/>
        <v>#DIV/0!</v>
      </c>
      <c r="AU581" s="345" t="e">
        <f t="shared" si="419"/>
        <v>#DIV/0!</v>
      </c>
      <c r="AV581" s="345" t="e">
        <f t="shared" si="439"/>
        <v>#DIV/0!</v>
      </c>
      <c r="AW581" s="345" t="e">
        <f t="shared" si="420"/>
        <v>#DIV/0!</v>
      </c>
      <c r="AX581" s="345" t="e">
        <f t="shared" si="439"/>
        <v>#DIV/0!</v>
      </c>
      <c r="AY581" s="345" t="e">
        <f t="shared" si="421"/>
        <v>#DIV/0!</v>
      </c>
      <c r="AZ581" s="345" t="e">
        <f t="shared" si="448"/>
        <v>#DIV/0!</v>
      </c>
      <c r="BA581" s="345" t="e">
        <f t="shared" si="422"/>
        <v>#DIV/0!</v>
      </c>
      <c r="BB581" s="345" t="e">
        <f t="shared" si="440"/>
        <v>#DIV/0!</v>
      </c>
      <c r="BC581" s="345" t="e">
        <f t="shared" si="423"/>
        <v>#DIV/0!</v>
      </c>
      <c r="BD581" s="345" t="e">
        <f t="shared" si="441"/>
        <v>#DIV/0!</v>
      </c>
      <c r="BE581" s="345" t="e">
        <f t="shared" si="424"/>
        <v>#DIV/0!</v>
      </c>
      <c r="BF581" s="345" t="e">
        <f t="shared" si="442"/>
        <v>#DIV/0!</v>
      </c>
      <c r="BG581" s="345" t="e">
        <f t="shared" si="425"/>
        <v>#DIV/0!</v>
      </c>
      <c r="BH581" s="345" t="e">
        <f t="shared" si="443"/>
        <v>#DIV/0!</v>
      </c>
      <c r="BI581" s="345" t="e">
        <f t="shared" si="426"/>
        <v>#DIV/0!</v>
      </c>
      <c r="BJ581" s="345" t="e">
        <f t="shared" si="444"/>
        <v>#DIV/0!</v>
      </c>
      <c r="BK581" s="345" t="e">
        <f t="shared" si="427"/>
        <v>#DIV/0!</v>
      </c>
      <c r="BL581" s="345" t="e">
        <f t="shared" si="445"/>
        <v>#DIV/0!</v>
      </c>
      <c r="BM581" s="345" t="e">
        <f t="shared" si="428"/>
        <v>#DIV/0!</v>
      </c>
      <c r="BN581" s="345" t="e">
        <f t="shared" si="446"/>
        <v>#DIV/0!</v>
      </c>
      <c r="BO581" s="467"/>
    </row>
    <row r="582" spans="1:67">
      <c r="A582" s="541"/>
      <c r="B582" s="543" t="s">
        <v>826</v>
      </c>
      <c r="C582" s="541" t="s">
        <v>628</v>
      </c>
      <c r="D582" s="379"/>
      <c r="E582" s="467"/>
      <c r="F582" s="467"/>
      <c r="G582" s="379"/>
      <c r="H582" s="379"/>
      <c r="I582" s="379"/>
      <c r="J582" s="379"/>
      <c r="K582" s="379"/>
      <c r="L582" s="379"/>
      <c r="M582" s="379"/>
      <c r="N582" s="379"/>
      <c r="O582" s="379"/>
      <c r="P582" s="379"/>
      <c r="Q582" s="468">
        <v>13185</v>
      </c>
      <c r="R582" s="468">
        <v>589</v>
      </c>
      <c r="S582" s="339">
        <f t="shared" si="431"/>
        <v>589</v>
      </c>
      <c r="T582" s="468">
        <v>103</v>
      </c>
      <c r="U582" s="339">
        <f t="shared" si="432"/>
        <v>692</v>
      </c>
      <c r="V582" s="341">
        <v>12</v>
      </c>
      <c r="W582" s="345">
        <f t="shared" si="433"/>
        <v>704</v>
      </c>
      <c r="X582" s="341">
        <v>150</v>
      </c>
      <c r="Y582" s="345">
        <f t="shared" si="434"/>
        <v>854</v>
      </c>
      <c r="Z582" s="341">
        <v>155</v>
      </c>
      <c r="AA582" s="345">
        <f t="shared" si="435"/>
        <v>1009</v>
      </c>
      <c r="AB582" s="341"/>
      <c r="AC582" s="345">
        <f t="shared" si="436"/>
        <v>1009</v>
      </c>
      <c r="AD582" s="341">
        <v>155</v>
      </c>
      <c r="AE582" s="345">
        <f t="shared" si="437"/>
        <v>1164</v>
      </c>
      <c r="AF582" s="341">
        <v>155</v>
      </c>
      <c r="AG582" s="345">
        <f t="shared" si="437"/>
        <v>1319</v>
      </c>
      <c r="AH582" s="341"/>
      <c r="AI582" s="345">
        <f t="shared" si="437"/>
        <v>1319</v>
      </c>
      <c r="AJ582" s="341">
        <v>155</v>
      </c>
      <c r="AK582" s="345">
        <f t="shared" si="437"/>
        <v>1474</v>
      </c>
      <c r="AL582" s="341"/>
      <c r="AM582" s="345">
        <f t="shared" si="447"/>
        <v>1474</v>
      </c>
      <c r="AN582" s="341"/>
      <c r="AO582" s="345">
        <f t="shared" si="438"/>
        <v>1474</v>
      </c>
      <c r="AP582" s="635">
        <f>+W582</f>
        <v>704</v>
      </c>
      <c r="AQ582" s="345" t="e">
        <f t="shared" si="417"/>
        <v>#DIV/0!</v>
      </c>
      <c r="AR582" s="345">
        <f t="shared" si="439"/>
        <v>4.4671975729996205E-2</v>
      </c>
      <c r="AS582" s="345" t="e">
        <f t="shared" si="418"/>
        <v>#DIV/0!</v>
      </c>
      <c r="AT582" s="345">
        <f t="shared" si="439"/>
        <v>7.8119074706105426E-3</v>
      </c>
      <c r="AU582" s="345" t="e">
        <f t="shared" si="419"/>
        <v>#DIV/0!</v>
      </c>
      <c r="AV582" s="345">
        <f t="shared" si="439"/>
        <v>9.1012514220705344E-4</v>
      </c>
      <c r="AW582" s="345" t="e">
        <f t="shared" si="420"/>
        <v>#DIV/0!</v>
      </c>
      <c r="AX582" s="345">
        <f t="shared" si="439"/>
        <v>1.1376564277588168E-2</v>
      </c>
      <c r="AY582" s="345" t="e">
        <f t="shared" si="421"/>
        <v>#DIV/0!</v>
      </c>
      <c r="AZ582" s="345">
        <f t="shared" si="448"/>
        <v>1.1755783086841108E-2</v>
      </c>
      <c r="BA582" s="345" t="e">
        <f t="shared" si="422"/>
        <v>#DIV/0!</v>
      </c>
      <c r="BB582" s="345">
        <f t="shared" si="440"/>
        <v>0</v>
      </c>
      <c r="BC582" s="345" t="e">
        <f t="shared" si="423"/>
        <v>#DIV/0!</v>
      </c>
      <c r="BD582" s="345">
        <f t="shared" si="441"/>
        <v>1.1755783086841108E-2</v>
      </c>
      <c r="BE582" s="345" t="e">
        <f t="shared" si="424"/>
        <v>#DIV/0!</v>
      </c>
      <c r="BF582" s="345">
        <f t="shared" si="442"/>
        <v>1.1755783086841108E-2</v>
      </c>
      <c r="BG582" s="345" t="e">
        <f t="shared" si="425"/>
        <v>#DIV/0!</v>
      </c>
      <c r="BH582" s="345">
        <f t="shared" si="443"/>
        <v>0</v>
      </c>
      <c r="BI582" s="345" t="e">
        <f t="shared" si="426"/>
        <v>#DIV/0!</v>
      </c>
      <c r="BJ582" s="345">
        <f t="shared" si="444"/>
        <v>1.1755783086841108E-2</v>
      </c>
      <c r="BK582" s="345" t="e">
        <f t="shared" si="427"/>
        <v>#DIV/0!</v>
      </c>
      <c r="BL582" s="345">
        <f t="shared" si="445"/>
        <v>0</v>
      </c>
      <c r="BM582" s="345" t="e">
        <f t="shared" si="428"/>
        <v>#DIV/0!</v>
      </c>
      <c r="BN582" s="345">
        <f t="shared" si="446"/>
        <v>0</v>
      </c>
      <c r="BO582" s="467"/>
    </row>
    <row r="583" spans="1:67">
      <c r="A583" s="541" t="s">
        <v>231</v>
      </c>
      <c r="B583" s="544" t="s">
        <v>862</v>
      </c>
      <c r="C583" s="541" t="s">
        <v>628</v>
      </c>
      <c r="D583" s="379"/>
      <c r="E583" s="467"/>
      <c r="F583" s="467"/>
      <c r="G583" s="379"/>
      <c r="H583" s="379"/>
      <c r="I583" s="379"/>
      <c r="J583" s="379"/>
      <c r="K583" s="379"/>
      <c r="L583" s="379"/>
      <c r="M583" s="379"/>
      <c r="N583" s="379"/>
      <c r="O583" s="379"/>
      <c r="P583" s="379"/>
      <c r="Q583" s="468">
        <v>144</v>
      </c>
      <c r="R583" s="468">
        <v>16</v>
      </c>
      <c r="S583" s="339">
        <f t="shared" si="431"/>
        <v>16</v>
      </c>
      <c r="T583" s="341">
        <v>9</v>
      </c>
      <c r="U583" s="345">
        <f t="shared" si="432"/>
        <v>25</v>
      </c>
      <c r="V583" s="341">
        <v>6</v>
      </c>
      <c r="W583" s="345">
        <f t="shared" si="433"/>
        <v>31</v>
      </c>
      <c r="X583" s="341">
        <v>28</v>
      </c>
      <c r="Y583" s="345">
        <f t="shared" si="434"/>
        <v>59</v>
      </c>
      <c r="Z583" s="341">
        <v>20</v>
      </c>
      <c r="AA583" s="345">
        <f t="shared" si="435"/>
        <v>79</v>
      </c>
      <c r="AB583" s="341"/>
      <c r="AC583" s="345">
        <f t="shared" si="436"/>
        <v>79</v>
      </c>
      <c r="AD583" s="341"/>
      <c r="AE583" s="345">
        <f t="shared" si="437"/>
        <v>79</v>
      </c>
      <c r="AF583" s="341"/>
      <c r="AG583" s="345">
        <f t="shared" si="437"/>
        <v>79</v>
      </c>
      <c r="AH583" s="341"/>
      <c r="AI583" s="345">
        <f t="shared" si="437"/>
        <v>79</v>
      </c>
      <c r="AJ583" s="341"/>
      <c r="AK583" s="345">
        <f t="shared" si="437"/>
        <v>79</v>
      </c>
      <c r="AL583" s="341"/>
      <c r="AM583" s="345">
        <f t="shared" si="447"/>
        <v>79</v>
      </c>
      <c r="AN583" s="341"/>
      <c r="AO583" s="345">
        <f t="shared" si="438"/>
        <v>79</v>
      </c>
      <c r="AP583" s="468">
        <f>+W583</f>
        <v>31</v>
      </c>
      <c r="AQ583" s="345" t="e">
        <f t="shared" si="417"/>
        <v>#DIV/0!</v>
      </c>
      <c r="AR583" s="345">
        <f t="shared" si="439"/>
        <v>0.1111111111111111</v>
      </c>
      <c r="AS583" s="345" t="e">
        <f t="shared" si="418"/>
        <v>#DIV/0!</v>
      </c>
      <c r="AT583" s="345">
        <f t="shared" si="439"/>
        <v>6.25E-2</v>
      </c>
      <c r="AU583" s="345" t="e">
        <f t="shared" si="419"/>
        <v>#DIV/0!</v>
      </c>
      <c r="AV583" s="345">
        <f t="shared" si="439"/>
        <v>4.1666666666666664E-2</v>
      </c>
      <c r="AW583" s="345" t="e">
        <f t="shared" si="420"/>
        <v>#DIV/0!</v>
      </c>
      <c r="AX583" s="345">
        <f t="shared" si="439"/>
        <v>0.19444444444444445</v>
      </c>
      <c r="AY583" s="345" t="e">
        <f t="shared" si="421"/>
        <v>#DIV/0!</v>
      </c>
      <c r="AZ583" s="345">
        <f t="shared" si="448"/>
        <v>0.1388888888888889</v>
      </c>
      <c r="BA583" s="345" t="e">
        <f t="shared" si="422"/>
        <v>#DIV/0!</v>
      </c>
      <c r="BB583" s="345">
        <f t="shared" si="440"/>
        <v>0</v>
      </c>
      <c r="BC583" s="345" t="e">
        <f t="shared" si="423"/>
        <v>#DIV/0!</v>
      </c>
      <c r="BD583" s="345">
        <f t="shared" si="441"/>
        <v>0</v>
      </c>
      <c r="BE583" s="345" t="e">
        <f t="shared" si="424"/>
        <v>#DIV/0!</v>
      </c>
      <c r="BF583" s="345">
        <f t="shared" si="442"/>
        <v>0</v>
      </c>
      <c r="BG583" s="345" t="e">
        <f t="shared" si="425"/>
        <v>#DIV/0!</v>
      </c>
      <c r="BH583" s="345">
        <f t="shared" si="443"/>
        <v>0</v>
      </c>
      <c r="BI583" s="345" t="e">
        <f t="shared" si="426"/>
        <v>#DIV/0!</v>
      </c>
      <c r="BJ583" s="345">
        <f t="shared" si="444"/>
        <v>0</v>
      </c>
      <c r="BK583" s="345" t="e">
        <f t="shared" si="427"/>
        <v>#DIV/0!</v>
      </c>
      <c r="BL583" s="345">
        <f t="shared" si="445"/>
        <v>0</v>
      </c>
      <c r="BM583" s="345" t="e">
        <f t="shared" si="428"/>
        <v>#DIV/0!</v>
      </c>
      <c r="BN583" s="345">
        <f t="shared" si="446"/>
        <v>0</v>
      </c>
      <c r="BO583" s="467"/>
    </row>
    <row r="584" spans="1:67">
      <c r="A584" s="539"/>
      <c r="B584" s="542" t="s">
        <v>418</v>
      </c>
      <c r="C584" s="541"/>
      <c r="D584" s="379"/>
      <c r="E584" s="467"/>
      <c r="F584" s="467"/>
      <c r="G584" s="379"/>
      <c r="H584" s="379"/>
      <c r="I584" s="379"/>
      <c r="J584" s="379"/>
      <c r="K584" s="379"/>
      <c r="L584" s="379"/>
      <c r="M584" s="379"/>
      <c r="N584" s="379"/>
      <c r="O584" s="379"/>
      <c r="P584" s="379"/>
      <c r="Q584" s="468"/>
      <c r="R584" s="468"/>
      <c r="S584" s="339" t="str">
        <f t="shared" si="431"/>
        <v xml:space="preserve"> </v>
      </c>
      <c r="T584" s="341"/>
      <c r="U584" s="345" t="str">
        <f t="shared" si="432"/>
        <v xml:space="preserve"> </v>
      </c>
      <c r="V584" s="341"/>
      <c r="W584" s="345" t="str">
        <f t="shared" si="433"/>
        <v xml:space="preserve"> </v>
      </c>
      <c r="X584" s="341"/>
      <c r="Y584" s="345" t="str">
        <f t="shared" si="434"/>
        <v xml:space="preserve"> </v>
      </c>
      <c r="Z584" s="341"/>
      <c r="AA584" s="345" t="str">
        <f t="shared" si="435"/>
        <v xml:space="preserve"> </v>
      </c>
      <c r="AB584" s="341"/>
      <c r="AC584" s="345" t="str">
        <f t="shared" si="436"/>
        <v xml:space="preserve"> </v>
      </c>
      <c r="AD584" s="341"/>
      <c r="AE584" s="345" t="str">
        <f t="shared" si="437"/>
        <v xml:space="preserve"> </v>
      </c>
      <c r="AF584" s="341"/>
      <c r="AG584" s="345" t="str">
        <f t="shared" si="437"/>
        <v xml:space="preserve"> </v>
      </c>
      <c r="AH584" s="341"/>
      <c r="AI584" s="345" t="str">
        <f t="shared" si="437"/>
        <v xml:space="preserve"> </v>
      </c>
      <c r="AJ584" s="341"/>
      <c r="AK584" s="345" t="str">
        <f t="shared" si="437"/>
        <v xml:space="preserve"> </v>
      </c>
      <c r="AL584" s="341"/>
      <c r="AM584" s="345" t="str">
        <f t="shared" si="447"/>
        <v xml:space="preserve"> </v>
      </c>
      <c r="AN584" s="341"/>
      <c r="AO584" s="345" t="str">
        <f t="shared" si="438"/>
        <v xml:space="preserve"> </v>
      </c>
      <c r="AP584" s="468"/>
      <c r="AQ584" s="345" t="str">
        <f t="shared" si="417"/>
        <v xml:space="preserve"> </v>
      </c>
      <c r="AR584" s="345" t="str">
        <f t="shared" si="439"/>
        <v xml:space="preserve"> </v>
      </c>
      <c r="AS584" s="345" t="str">
        <f t="shared" si="418"/>
        <v xml:space="preserve"> </v>
      </c>
      <c r="AT584" s="345" t="str">
        <f t="shared" si="439"/>
        <v xml:space="preserve"> </v>
      </c>
      <c r="AU584" s="345" t="str">
        <f t="shared" si="419"/>
        <v xml:space="preserve"> </v>
      </c>
      <c r="AV584" s="345" t="str">
        <f t="shared" si="439"/>
        <v xml:space="preserve"> </v>
      </c>
      <c r="AW584" s="345" t="str">
        <f t="shared" si="420"/>
        <v xml:space="preserve"> </v>
      </c>
      <c r="AX584" s="345" t="str">
        <f t="shared" si="439"/>
        <v xml:space="preserve"> </v>
      </c>
      <c r="AY584" s="345" t="str">
        <f t="shared" si="421"/>
        <v xml:space="preserve"> </v>
      </c>
      <c r="AZ584" s="345" t="str">
        <f t="shared" si="448"/>
        <v xml:space="preserve"> </v>
      </c>
      <c r="BA584" s="345" t="str">
        <f t="shared" si="422"/>
        <v xml:space="preserve"> </v>
      </c>
      <c r="BB584" s="345" t="str">
        <f t="shared" si="440"/>
        <v xml:space="preserve"> </v>
      </c>
      <c r="BC584" s="345" t="str">
        <f t="shared" si="423"/>
        <v xml:space="preserve"> </v>
      </c>
      <c r="BD584" s="345" t="str">
        <f t="shared" si="441"/>
        <v xml:space="preserve"> </v>
      </c>
      <c r="BE584" s="345" t="str">
        <f t="shared" si="424"/>
        <v xml:space="preserve"> </v>
      </c>
      <c r="BF584" s="345" t="str">
        <f t="shared" si="442"/>
        <v xml:space="preserve"> </v>
      </c>
      <c r="BG584" s="345" t="str">
        <f t="shared" si="425"/>
        <v xml:space="preserve"> </v>
      </c>
      <c r="BH584" s="345" t="str">
        <f t="shared" si="443"/>
        <v xml:space="preserve"> </v>
      </c>
      <c r="BI584" s="345" t="str">
        <f t="shared" si="426"/>
        <v xml:space="preserve"> </v>
      </c>
      <c r="BJ584" s="345" t="str">
        <f t="shared" si="444"/>
        <v xml:space="preserve"> </v>
      </c>
      <c r="BK584" s="345" t="str">
        <f t="shared" si="427"/>
        <v xml:space="preserve"> </v>
      </c>
      <c r="BL584" s="345" t="str">
        <f t="shared" si="445"/>
        <v xml:space="preserve"> </v>
      </c>
      <c r="BM584" s="345" t="str">
        <f t="shared" si="428"/>
        <v xml:space="preserve"> </v>
      </c>
      <c r="BN584" s="345" t="str">
        <f t="shared" si="446"/>
        <v xml:space="preserve"> </v>
      </c>
      <c r="BO584" s="467"/>
    </row>
    <row r="585" spans="1:67">
      <c r="A585" s="541"/>
      <c r="B585" s="543" t="s">
        <v>825</v>
      </c>
      <c r="C585" s="541" t="s">
        <v>628</v>
      </c>
      <c r="D585" s="379"/>
      <c r="E585" s="467"/>
      <c r="F585" s="467"/>
      <c r="G585" s="379"/>
      <c r="H585" s="379"/>
      <c r="I585" s="379"/>
      <c r="J585" s="379"/>
      <c r="K585" s="379"/>
      <c r="L585" s="379"/>
      <c r="M585" s="379"/>
      <c r="N585" s="379"/>
      <c r="O585" s="379"/>
      <c r="P585" s="379"/>
      <c r="Q585" s="468"/>
      <c r="R585" s="468"/>
      <c r="S585" s="339">
        <f t="shared" si="431"/>
        <v>0</v>
      </c>
      <c r="T585" s="341"/>
      <c r="U585" s="345">
        <f t="shared" si="432"/>
        <v>0</v>
      </c>
      <c r="V585" s="341"/>
      <c r="W585" s="345">
        <f t="shared" si="433"/>
        <v>0</v>
      </c>
      <c r="X585" s="341"/>
      <c r="Y585" s="345">
        <f t="shared" si="434"/>
        <v>0</v>
      </c>
      <c r="Z585" s="341"/>
      <c r="AA585" s="345">
        <f t="shared" si="435"/>
        <v>0</v>
      </c>
      <c r="AB585" s="341"/>
      <c r="AC585" s="345">
        <f t="shared" si="436"/>
        <v>0</v>
      </c>
      <c r="AD585" s="341"/>
      <c r="AE585" s="345">
        <f t="shared" si="437"/>
        <v>0</v>
      </c>
      <c r="AF585" s="341"/>
      <c r="AG585" s="345">
        <f t="shared" si="437"/>
        <v>0</v>
      </c>
      <c r="AH585" s="341"/>
      <c r="AI585" s="345">
        <f t="shared" si="437"/>
        <v>0</v>
      </c>
      <c r="AJ585" s="341"/>
      <c r="AK585" s="345">
        <f t="shared" si="437"/>
        <v>0</v>
      </c>
      <c r="AL585" s="341"/>
      <c r="AM585" s="345">
        <f t="shared" si="447"/>
        <v>0</v>
      </c>
      <c r="AN585" s="341"/>
      <c r="AO585" s="345">
        <f t="shared" si="438"/>
        <v>0</v>
      </c>
      <c r="AP585" s="468"/>
      <c r="AQ585" s="345" t="e">
        <f t="shared" si="417"/>
        <v>#DIV/0!</v>
      </c>
      <c r="AR585" s="345" t="e">
        <f t="shared" si="439"/>
        <v>#DIV/0!</v>
      </c>
      <c r="AS585" s="345" t="e">
        <f t="shared" si="418"/>
        <v>#DIV/0!</v>
      </c>
      <c r="AT585" s="345" t="e">
        <f t="shared" si="439"/>
        <v>#DIV/0!</v>
      </c>
      <c r="AU585" s="345" t="e">
        <f t="shared" si="419"/>
        <v>#DIV/0!</v>
      </c>
      <c r="AV585" s="345" t="e">
        <f t="shared" si="439"/>
        <v>#DIV/0!</v>
      </c>
      <c r="AW585" s="345" t="e">
        <f t="shared" si="420"/>
        <v>#DIV/0!</v>
      </c>
      <c r="AX585" s="345" t="e">
        <f t="shared" si="439"/>
        <v>#DIV/0!</v>
      </c>
      <c r="AY585" s="345" t="e">
        <f t="shared" si="421"/>
        <v>#DIV/0!</v>
      </c>
      <c r="AZ585" s="345" t="e">
        <f t="shared" si="448"/>
        <v>#DIV/0!</v>
      </c>
      <c r="BA585" s="345" t="e">
        <f t="shared" si="422"/>
        <v>#DIV/0!</v>
      </c>
      <c r="BB585" s="345" t="e">
        <f t="shared" si="440"/>
        <v>#DIV/0!</v>
      </c>
      <c r="BC585" s="345" t="e">
        <f t="shared" si="423"/>
        <v>#DIV/0!</v>
      </c>
      <c r="BD585" s="345" t="e">
        <f t="shared" si="441"/>
        <v>#DIV/0!</v>
      </c>
      <c r="BE585" s="345" t="e">
        <f t="shared" si="424"/>
        <v>#DIV/0!</v>
      </c>
      <c r="BF585" s="345" t="e">
        <f t="shared" si="442"/>
        <v>#DIV/0!</v>
      </c>
      <c r="BG585" s="345" t="e">
        <f t="shared" si="425"/>
        <v>#DIV/0!</v>
      </c>
      <c r="BH585" s="345" t="e">
        <f t="shared" si="443"/>
        <v>#DIV/0!</v>
      </c>
      <c r="BI585" s="345" t="e">
        <f t="shared" si="426"/>
        <v>#DIV/0!</v>
      </c>
      <c r="BJ585" s="345" t="e">
        <f t="shared" si="444"/>
        <v>#DIV/0!</v>
      </c>
      <c r="BK585" s="345" t="e">
        <f t="shared" si="427"/>
        <v>#DIV/0!</v>
      </c>
      <c r="BL585" s="345" t="e">
        <f t="shared" si="445"/>
        <v>#DIV/0!</v>
      </c>
      <c r="BM585" s="345" t="e">
        <f t="shared" si="428"/>
        <v>#DIV/0!</v>
      </c>
      <c r="BN585" s="345" t="e">
        <f t="shared" si="446"/>
        <v>#DIV/0!</v>
      </c>
      <c r="BO585" s="467"/>
    </row>
    <row r="586" spans="1:67">
      <c r="A586" s="541"/>
      <c r="B586" s="543" t="s">
        <v>826</v>
      </c>
      <c r="C586" s="541" t="s">
        <v>628</v>
      </c>
      <c r="D586" s="379"/>
      <c r="E586" s="467"/>
      <c r="F586" s="467"/>
      <c r="G586" s="379"/>
      <c r="H586" s="379"/>
      <c r="I586" s="379"/>
      <c r="J586" s="379"/>
      <c r="K586" s="379"/>
      <c r="L586" s="379"/>
      <c r="M586" s="379"/>
      <c r="N586" s="379"/>
      <c r="O586" s="379"/>
      <c r="P586" s="379"/>
      <c r="Q586" s="468">
        <v>144</v>
      </c>
      <c r="R586" s="468">
        <v>16</v>
      </c>
      <c r="S586" s="339">
        <v>16</v>
      </c>
      <c r="T586" s="341">
        <v>9</v>
      </c>
      <c r="U586" s="345">
        <f t="shared" si="432"/>
        <v>25</v>
      </c>
      <c r="V586" s="341"/>
      <c r="W586" s="345">
        <f t="shared" si="433"/>
        <v>25</v>
      </c>
      <c r="X586" s="341">
        <v>28</v>
      </c>
      <c r="Y586" s="345">
        <f t="shared" si="434"/>
        <v>53</v>
      </c>
      <c r="Z586" s="341">
        <v>20</v>
      </c>
      <c r="AA586" s="345">
        <f t="shared" si="435"/>
        <v>73</v>
      </c>
      <c r="AB586" s="341"/>
      <c r="AC586" s="345">
        <f t="shared" si="436"/>
        <v>73</v>
      </c>
      <c r="AD586" s="341"/>
      <c r="AE586" s="345">
        <f t="shared" si="437"/>
        <v>73</v>
      </c>
      <c r="AF586" s="341"/>
      <c r="AG586" s="345">
        <f t="shared" si="437"/>
        <v>73</v>
      </c>
      <c r="AH586" s="341"/>
      <c r="AI586" s="345">
        <f t="shared" si="437"/>
        <v>73</v>
      </c>
      <c r="AJ586" s="341"/>
      <c r="AK586" s="345">
        <f t="shared" si="437"/>
        <v>73</v>
      </c>
      <c r="AL586" s="341"/>
      <c r="AM586" s="345">
        <f t="shared" si="447"/>
        <v>73</v>
      </c>
      <c r="AN586" s="341"/>
      <c r="AO586" s="345">
        <f t="shared" si="438"/>
        <v>73</v>
      </c>
      <c r="AP586" s="468">
        <f>+W586</f>
        <v>25</v>
      </c>
      <c r="AQ586" s="345" t="e">
        <f t="shared" si="417"/>
        <v>#DIV/0!</v>
      </c>
      <c r="AR586" s="345">
        <f t="shared" si="439"/>
        <v>0.1111111111111111</v>
      </c>
      <c r="AS586" s="345" t="e">
        <f t="shared" si="418"/>
        <v>#DIV/0!</v>
      </c>
      <c r="AT586" s="345">
        <f t="shared" si="439"/>
        <v>6.25E-2</v>
      </c>
      <c r="AU586" s="345" t="e">
        <f t="shared" si="419"/>
        <v>#DIV/0!</v>
      </c>
      <c r="AV586" s="345">
        <f t="shared" si="439"/>
        <v>0</v>
      </c>
      <c r="AW586" s="345" t="e">
        <f t="shared" si="420"/>
        <v>#DIV/0!</v>
      </c>
      <c r="AX586" s="345">
        <f t="shared" si="439"/>
        <v>0.19444444444444445</v>
      </c>
      <c r="AY586" s="345" t="e">
        <f t="shared" si="421"/>
        <v>#DIV/0!</v>
      </c>
      <c r="AZ586" s="345">
        <f t="shared" si="448"/>
        <v>0.1388888888888889</v>
      </c>
      <c r="BA586" s="345" t="e">
        <f t="shared" si="422"/>
        <v>#DIV/0!</v>
      </c>
      <c r="BB586" s="345">
        <f t="shared" si="440"/>
        <v>0</v>
      </c>
      <c r="BC586" s="345" t="e">
        <f t="shared" si="423"/>
        <v>#DIV/0!</v>
      </c>
      <c r="BD586" s="345">
        <f t="shared" si="441"/>
        <v>0</v>
      </c>
      <c r="BE586" s="345" t="e">
        <f t="shared" si="424"/>
        <v>#DIV/0!</v>
      </c>
      <c r="BF586" s="345">
        <f t="shared" si="442"/>
        <v>0</v>
      </c>
      <c r="BG586" s="345" t="e">
        <f t="shared" si="425"/>
        <v>#DIV/0!</v>
      </c>
      <c r="BH586" s="345">
        <f t="shared" si="443"/>
        <v>0</v>
      </c>
      <c r="BI586" s="345" t="e">
        <f t="shared" si="426"/>
        <v>#DIV/0!</v>
      </c>
      <c r="BJ586" s="345">
        <f t="shared" si="444"/>
        <v>0</v>
      </c>
      <c r="BK586" s="345" t="e">
        <f t="shared" si="427"/>
        <v>#DIV/0!</v>
      </c>
      <c r="BL586" s="345">
        <f t="shared" si="445"/>
        <v>0</v>
      </c>
      <c r="BM586" s="345" t="e">
        <f t="shared" si="428"/>
        <v>#DIV/0!</v>
      </c>
      <c r="BN586" s="345">
        <f t="shared" si="446"/>
        <v>0</v>
      </c>
      <c r="BO586" s="467"/>
    </row>
    <row r="587" spans="1:67">
      <c r="A587" s="541" t="s">
        <v>232</v>
      </c>
      <c r="B587" s="544" t="s">
        <v>827</v>
      </c>
      <c r="C587" s="541" t="s">
        <v>631</v>
      </c>
      <c r="D587" s="379"/>
      <c r="E587" s="467"/>
      <c r="F587" s="467"/>
      <c r="G587" s="379"/>
      <c r="H587" s="379"/>
      <c r="I587" s="379"/>
      <c r="J587" s="379"/>
      <c r="K587" s="379"/>
      <c r="L587" s="379"/>
      <c r="M587" s="379"/>
      <c r="N587" s="379"/>
      <c r="O587" s="379"/>
      <c r="P587" s="379"/>
      <c r="Q587" s="468">
        <v>70</v>
      </c>
      <c r="R587" s="468">
        <v>22</v>
      </c>
      <c r="S587" s="339">
        <v>22</v>
      </c>
      <c r="T587" s="468">
        <v>4</v>
      </c>
      <c r="U587" s="339">
        <f t="shared" si="432"/>
        <v>26</v>
      </c>
      <c r="V587" s="341">
        <v>7</v>
      </c>
      <c r="W587" s="345">
        <f t="shared" si="433"/>
        <v>33</v>
      </c>
      <c r="X587" s="468">
        <v>8</v>
      </c>
      <c r="Y587" s="345">
        <f t="shared" si="434"/>
        <v>41</v>
      </c>
      <c r="Z587" s="341">
        <v>6</v>
      </c>
      <c r="AA587" s="345">
        <f t="shared" si="435"/>
        <v>47</v>
      </c>
      <c r="AB587" s="341"/>
      <c r="AC587" s="345">
        <f t="shared" si="436"/>
        <v>47</v>
      </c>
      <c r="AD587" s="341">
        <v>6</v>
      </c>
      <c r="AE587" s="345">
        <f t="shared" si="437"/>
        <v>53</v>
      </c>
      <c r="AF587" s="341">
        <v>8</v>
      </c>
      <c r="AG587" s="345">
        <f t="shared" si="437"/>
        <v>61</v>
      </c>
      <c r="AH587" s="341"/>
      <c r="AI587" s="345">
        <f t="shared" si="437"/>
        <v>61</v>
      </c>
      <c r="AJ587" s="341"/>
      <c r="AK587" s="345">
        <f t="shared" si="437"/>
        <v>61</v>
      </c>
      <c r="AL587" s="341"/>
      <c r="AM587" s="345">
        <f t="shared" si="447"/>
        <v>61</v>
      </c>
      <c r="AN587" s="341"/>
      <c r="AO587" s="345">
        <f t="shared" si="438"/>
        <v>61</v>
      </c>
      <c r="AP587" s="468">
        <f>+W587</f>
        <v>33</v>
      </c>
      <c r="AQ587" s="345" t="e">
        <f t="shared" si="417"/>
        <v>#DIV/0!</v>
      </c>
      <c r="AR587" s="345">
        <f t="shared" si="439"/>
        <v>0.31428571428571428</v>
      </c>
      <c r="AS587" s="345" t="e">
        <f t="shared" si="418"/>
        <v>#DIV/0!</v>
      </c>
      <c r="AT587" s="345">
        <f t="shared" si="439"/>
        <v>5.7142857142857141E-2</v>
      </c>
      <c r="AU587" s="345" t="e">
        <f t="shared" si="419"/>
        <v>#DIV/0!</v>
      </c>
      <c r="AV587" s="345">
        <f t="shared" si="439"/>
        <v>0.1</v>
      </c>
      <c r="AW587" s="345" t="e">
        <f t="shared" si="420"/>
        <v>#DIV/0!</v>
      </c>
      <c r="AX587" s="345">
        <f t="shared" si="439"/>
        <v>0.11428571428571428</v>
      </c>
      <c r="AY587" s="345" t="e">
        <f t="shared" si="421"/>
        <v>#DIV/0!</v>
      </c>
      <c r="AZ587" s="345">
        <f t="shared" si="448"/>
        <v>8.5714285714285715E-2</v>
      </c>
      <c r="BA587" s="345" t="e">
        <f t="shared" si="422"/>
        <v>#DIV/0!</v>
      </c>
      <c r="BB587" s="345">
        <f t="shared" si="440"/>
        <v>0</v>
      </c>
      <c r="BC587" s="345" t="e">
        <f t="shared" si="423"/>
        <v>#DIV/0!</v>
      </c>
      <c r="BD587" s="345">
        <f t="shared" si="441"/>
        <v>8.5714285714285715E-2</v>
      </c>
      <c r="BE587" s="345" t="e">
        <f t="shared" si="424"/>
        <v>#DIV/0!</v>
      </c>
      <c r="BF587" s="345">
        <f t="shared" si="442"/>
        <v>0.11428571428571428</v>
      </c>
      <c r="BG587" s="345" t="e">
        <f t="shared" si="425"/>
        <v>#DIV/0!</v>
      </c>
      <c r="BH587" s="345">
        <f t="shared" si="443"/>
        <v>0</v>
      </c>
      <c r="BI587" s="345" t="e">
        <f t="shared" si="426"/>
        <v>#DIV/0!</v>
      </c>
      <c r="BJ587" s="345">
        <f t="shared" si="444"/>
        <v>0</v>
      </c>
      <c r="BK587" s="345" t="e">
        <f t="shared" si="427"/>
        <v>#DIV/0!</v>
      </c>
      <c r="BL587" s="345">
        <f t="shared" si="445"/>
        <v>0</v>
      </c>
      <c r="BM587" s="345" t="e">
        <f t="shared" si="428"/>
        <v>#DIV/0!</v>
      </c>
      <c r="BN587" s="345">
        <f t="shared" si="446"/>
        <v>0</v>
      </c>
      <c r="BO587" s="467"/>
    </row>
    <row r="588" spans="1:67">
      <c r="A588" s="541"/>
      <c r="B588" s="542" t="s">
        <v>418</v>
      </c>
      <c r="C588" s="541"/>
      <c r="D588" s="379"/>
      <c r="E588" s="467"/>
      <c r="F588" s="467"/>
      <c r="G588" s="379"/>
      <c r="H588" s="379"/>
      <c r="I588" s="379"/>
      <c r="J588" s="379"/>
      <c r="K588" s="379"/>
      <c r="L588" s="379"/>
      <c r="M588" s="379"/>
      <c r="N588" s="379"/>
      <c r="O588" s="379"/>
      <c r="P588" s="379"/>
      <c r="Q588" s="341"/>
      <c r="R588" s="468"/>
      <c r="S588" s="339" t="str">
        <f t="shared" si="431"/>
        <v xml:space="preserve"> </v>
      </c>
      <c r="T588" s="468"/>
      <c r="U588" s="339" t="str">
        <f t="shared" si="432"/>
        <v xml:space="preserve"> </v>
      </c>
      <c r="V588" s="341"/>
      <c r="W588" s="345" t="str">
        <f t="shared" si="433"/>
        <v xml:space="preserve"> </v>
      </c>
      <c r="X588" s="341" t="s">
        <v>967</v>
      </c>
      <c r="Y588" s="345" t="str">
        <f t="shared" si="434"/>
        <v xml:space="preserve"> </v>
      </c>
      <c r="Z588" s="341"/>
      <c r="AA588" s="345" t="str">
        <f t="shared" si="435"/>
        <v xml:space="preserve"> </v>
      </c>
      <c r="AB588" s="341"/>
      <c r="AC588" s="345" t="str">
        <f t="shared" si="436"/>
        <v xml:space="preserve"> </v>
      </c>
      <c r="AD588" s="341"/>
      <c r="AE588" s="345" t="str">
        <f t="shared" si="437"/>
        <v xml:space="preserve"> </v>
      </c>
      <c r="AF588" s="341"/>
      <c r="AG588" s="345" t="str">
        <f t="shared" si="437"/>
        <v xml:space="preserve"> </v>
      </c>
      <c r="AH588" s="341"/>
      <c r="AI588" s="345" t="str">
        <f t="shared" si="437"/>
        <v xml:space="preserve"> </v>
      </c>
      <c r="AJ588" s="341"/>
      <c r="AK588" s="345" t="str">
        <f t="shared" si="437"/>
        <v xml:space="preserve"> </v>
      </c>
      <c r="AL588" s="341"/>
      <c r="AM588" s="345" t="str">
        <f t="shared" si="447"/>
        <v xml:space="preserve"> </v>
      </c>
      <c r="AN588" s="341"/>
      <c r="AO588" s="345" t="str">
        <f t="shared" si="438"/>
        <v xml:space="preserve"> </v>
      </c>
      <c r="AP588" s="467"/>
      <c r="AQ588" s="345" t="str">
        <f t="shared" ref="AQ588:AQ601" si="449">IF(LEN($C588)=0," ",R588/D588*100)</f>
        <v xml:space="preserve"> </v>
      </c>
      <c r="AR588" s="345" t="str">
        <f t="shared" si="439"/>
        <v xml:space="preserve"> </v>
      </c>
      <c r="AS588" s="345" t="str">
        <f t="shared" ref="AS588:AS601" si="450">IF(LEN($C588)=0," ",T588/E588*100)</f>
        <v xml:space="preserve"> </v>
      </c>
      <c r="AT588" s="345" t="str">
        <f t="shared" si="439"/>
        <v xml:space="preserve"> </v>
      </c>
      <c r="AU588" s="345" t="str">
        <f t="shared" ref="AU588:AU601" si="451">IF(LEN($C588)=0," ",V588/F588*100)</f>
        <v xml:space="preserve"> </v>
      </c>
      <c r="AV588" s="345" t="str">
        <f t="shared" si="439"/>
        <v xml:space="preserve"> </v>
      </c>
      <c r="AW588" s="345" t="str">
        <f t="shared" ref="AW588:AW601" si="452">IF(LEN($C588)=0," ",X588/G588*100)</f>
        <v xml:space="preserve"> </v>
      </c>
      <c r="AX588" s="345" t="str">
        <f t="shared" si="439"/>
        <v xml:space="preserve"> </v>
      </c>
      <c r="AY588" s="345" t="str">
        <f t="shared" ref="AY588:AY601" si="453">IF(LEN($C588)=0," ",Z588/H588*100)</f>
        <v xml:space="preserve"> </v>
      </c>
      <c r="AZ588" s="345" t="str">
        <f t="shared" si="448"/>
        <v xml:space="preserve"> </v>
      </c>
      <c r="BA588" s="345" t="str">
        <f t="shared" ref="BA588:BA601" si="454">IF(LEN($C588)=0," ",AB588/I588*100)</f>
        <v xml:space="preserve"> </v>
      </c>
      <c r="BB588" s="345" t="str">
        <f t="shared" si="440"/>
        <v xml:space="preserve"> </v>
      </c>
      <c r="BC588" s="345" t="str">
        <f t="shared" ref="BC588:BC601" si="455">IF(LEN($C588)=0," ",AD588/J588*100)</f>
        <v xml:space="preserve"> </v>
      </c>
      <c r="BD588" s="345" t="str">
        <f t="shared" si="441"/>
        <v xml:space="preserve"> </v>
      </c>
      <c r="BE588" s="345" t="str">
        <f t="shared" ref="BE588:BE601" si="456">IF(LEN($C588)=0," ",AF588/K588*100)</f>
        <v xml:space="preserve"> </v>
      </c>
      <c r="BF588" s="345" t="str">
        <f t="shared" si="442"/>
        <v xml:space="preserve"> </v>
      </c>
      <c r="BG588" s="345" t="str">
        <f t="shared" ref="BG588:BG601" si="457">IF(LEN($C588)=0," ",AH588/L588*100)</f>
        <v xml:space="preserve"> </v>
      </c>
      <c r="BH588" s="345" t="str">
        <f t="shared" si="443"/>
        <v xml:space="preserve"> </v>
      </c>
      <c r="BI588" s="345" t="str">
        <f t="shared" ref="BI588:BI601" si="458">IF(LEN($C588)=0," ",AJ588/M588*100)</f>
        <v xml:space="preserve"> </v>
      </c>
      <c r="BJ588" s="345" t="str">
        <f t="shared" si="444"/>
        <v xml:space="preserve"> </v>
      </c>
      <c r="BK588" s="345" t="str">
        <f t="shared" ref="BK588:BK601" si="459">IF(LEN($C588)=0," ",AL588/N588*100)</f>
        <v xml:space="preserve"> </v>
      </c>
      <c r="BL588" s="345" t="str">
        <f t="shared" si="445"/>
        <v xml:space="preserve"> </v>
      </c>
      <c r="BM588" s="345" t="str">
        <f t="shared" ref="BM588:BM601" si="460">IF(LEN($C588)=0," ",AN588/O588*100)</f>
        <v xml:space="preserve"> </v>
      </c>
      <c r="BN588" s="345" t="str">
        <f t="shared" si="446"/>
        <v xml:space="preserve"> </v>
      </c>
      <c r="BO588" s="467"/>
    </row>
    <row r="589" spans="1:67">
      <c r="A589" s="541"/>
      <c r="B589" s="543" t="s">
        <v>825</v>
      </c>
      <c r="C589" s="541" t="s">
        <v>628</v>
      </c>
      <c r="D589" s="379"/>
      <c r="E589" s="467"/>
      <c r="F589" s="467"/>
      <c r="G589" s="379"/>
      <c r="H589" s="379"/>
      <c r="I589" s="379"/>
      <c r="J589" s="379"/>
      <c r="K589" s="379"/>
      <c r="L589" s="379"/>
      <c r="M589" s="379"/>
      <c r="N589" s="379"/>
      <c r="O589" s="379"/>
      <c r="P589" s="379"/>
      <c r="Q589" s="341"/>
      <c r="R589" s="468"/>
      <c r="S589" s="339">
        <f t="shared" si="431"/>
        <v>0</v>
      </c>
      <c r="T589" s="468"/>
      <c r="U589" s="339">
        <f t="shared" si="432"/>
        <v>0</v>
      </c>
      <c r="V589" s="341"/>
      <c r="W589" s="345">
        <f t="shared" si="433"/>
        <v>0</v>
      </c>
      <c r="X589" s="341"/>
      <c r="Y589" s="345">
        <f t="shared" si="434"/>
        <v>0</v>
      </c>
      <c r="Z589" s="341"/>
      <c r="AA589" s="345">
        <f t="shared" si="435"/>
        <v>0</v>
      </c>
      <c r="AB589" s="341"/>
      <c r="AC589" s="345">
        <f t="shared" si="436"/>
        <v>0</v>
      </c>
      <c r="AD589" s="341"/>
      <c r="AE589" s="345">
        <f t="shared" si="437"/>
        <v>0</v>
      </c>
      <c r="AF589" s="341"/>
      <c r="AG589" s="345">
        <f t="shared" si="437"/>
        <v>0</v>
      </c>
      <c r="AH589" s="341"/>
      <c r="AI589" s="345">
        <f t="shared" si="437"/>
        <v>0</v>
      </c>
      <c r="AJ589" s="341"/>
      <c r="AK589" s="345">
        <f t="shared" si="437"/>
        <v>0</v>
      </c>
      <c r="AL589" s="341"/>
      <c r="AM589" s="345">
        <f t="shared" si="447"/>
        <v>0</v>
      </c>
      <c r="AN589" s="341"/>
      <c r="AO589" s="345">
        <f t="shared" si="438"/>
        <v>0</v>
      </c>
      <c r="AP589" s="467"/>
      <c r="AQ589" s="345" t="e">
        <f t="shared" si="449"/>
        <v>#DIV/0!</v>
      </c>
      <c r="AR589" s="345" t="e">
        <f t="shared" si="439"/>
        <v>#DIV/0!</v>
      </c>
      <c r="AS589" s="345" t="e">
        <f t="shared" si="450"/>
        <v>#DIV/0!</v>
      </c>
      <c r="AT589" s="345" t="e">
        <f t="shared" si="439"/>
        <v>#DIV/0!</v>
      </c>
      <c r="AU589" s="345" t="e">
        <f t="shared" si="451"/>
        <v>#DIV/0!</v>
      </c>
      <c r="AV589" s="345" t="e">
        <f t="shared" si="439"/>
        <v>#DIV/0!</v>
      </c>
      <c r="AW589" s="345" t="e">
        <f t="shared" si="452"/>
        <v>#DIV/0!</v>
      </c>
      <c r="AX589" s="345" t="e">
        <f t="shared" si="439"/>
        <v>#DIV/0!</v>
      </c>
      <c r="AY589" s="345" t="e">
        <f t="shared" si="453"/>
        <v>#DIV/0!</v>
      </c>
      <c r="AZ589" s="345" t="e">
        <f t="shared" si="448"/>
        <v>#DIV/0!</v>
      </c>
      <c r="BA589" s="345" t="e">
        <f t="shared" si="454"/>
        <v>#DIV/0!</v>
      </c>
      <c r="BB589" s="345" t="e">
        <f t="shared" si="440"/>
        <v>#DIV/0!</v>
      </c>
      <c r="BC589" s="345" t="e">
        <f t="shared" si="455"/>
        <v>#DIV/0!</v>
      </c>
      <c r="BD589" s="345" t="e">
        <f t="shared" si="441"/>
        <v>#DIV/0!</v>
      </c>
      <c r="BE589" s="345" t="e">
        <f t="shared" si="456"/>
        <v>#DIV/0!</v>
      </c>
      <c r="BF589" s="345" t="e">
        <f t="shared" si="442"/>
        <v>#DIV/0!</v>
      </c>
      <c r="BG589" s="345" t="e">
        <f t="shared" si="457"/>
        <v>#DIV/0!</v>
      </c>
      <c r="BH589" s="345" t="e">
        <f t="shared" si="443"/>
        <v>#DIV/0!</v>
      </c>
      <c r="BI589" s="345" t="e">
        <f t="shared" si="458"/>
        <v>#DIV/0!</v>
      </c>
      <c r="BJ589" s="345" t="e">
        <f t="shared" si="444"/>
        <v>#DIV/0!</v>
      </c>
      <c r="BK589" s="345" t="e">
        <f t="shared" si="459"/>
        <v>#DIV/0!</v>
      </c>
      <c r="BL589" s="345" t="e">
        <f t="shared" si="445"/>
        <v>#DIV/0!</v>
      </c>
      <c r="BM589" s="345" t="e">
        <f t="shared" si="460"/>
        <v>#DIV/0!</v>
      </c>
      <c r="BN589" s="345" t="e">
        <f t="shared" si="446"/>
        <v>#DIV/0!</v>
      </c>
      <c r="BO589" s="467"/>
    </row>
    <row r="590" spans="1:67">
      <c r="A590" s="541"/>
      <c r="B590" s="543" t="s">
        <v>828</v>
      </c>
      <c r="C590" s="541" t="s">
        <v>628</v>
      </c>
      <c r="D590" s="379"/>
      <c r="E590" s="467"/>
      <c r="F590" s="467"/>
      <c r="G590" s="379"/>
      <c r="H590" s="379"/>
      <c r="I590" s="379"/>
      <c r="J590" s="379"/>
      <c r="K590" s="379"/>
      <c r="L590" s="379"/>
      <c r="M590" s="379"/>
      <c r="N590" s="379"/>
      <c r="O590" s="379"/>
      <c r="P590" s="379"/>
      <c r="Q590" s="468">
        <v>70</v>
      </c>
      <c r="R590" s="468">
        <v>22</v>
      </c>
      <c r="S590" s="339">
        <f t="shared" si="431"/>
        <v>22</v>
      </c>
      <c r="T590" s="468">
        <v>4</v>
      </c>
      <c r="U590" s="339">
        <f t="shared" si="432"/>
        <v>26</v>
      </c>
      <c r="V590" s="341">
        <v>7</v>
      </c>
      <c r="W590" s="345">
        <f t="shared" si="433"/>
        <v>33</v>
      </c>
      <c r="X590" s="468">
        <v>8</v>
      </c>
      <c r="Y590" s="345">
        <f t="shared" si="434"/>
        <v>41</v>
      </c>
      <c r="Z590" s="341"/>
      <c r="AA590" s="345">
        <f t="shared" si="435"/>
        <v>41</v>
      </c>
      <c r="AB590" s="341"/>
      <c r="AC590" s="345">
        <f t="shared" si="436"/>
        <v>41</v>
      </c>
      <c r="AD590" s="341">
        <v>6</v>
      </c>
      <c r="AE590" s="345">
        <f t="shared" si="437"/>
        <v>47</v>
      </c>
      <c r="AF590" s="341">
        <v>8</v>
      </c>
      <c r="AG590" s="345">
        <f t="shared" si="437"/>
        <v>55</v>
      </c>
      <c r="AH590" s="341"/>
      <c r="AI590" s="345">
        <f t="shared" si="437"/>
        <v>55</v>
      </c>
      <c r="AJ590" s="341"/>
      <c r="AK590" s="345">
        <f t="shared" si="437"/>
        <v>55</v>
      </c>
      <c r="AL590" s="341"/>
      <c r="AM590" s="345">
        <f t="shared" si="447"/>
        <v>55</v>
      </c>
      <c r="AN590" s="341"/>
      <c r="AO590" s="345">
        <f t="shared" si="438"/>
        <v>55</v>
      </c>
      <c r="AP590" s="468">
        <f>+W590</f>
        <v>33</v>
      </c>
      <c r="AQ590" s="345" t="e">
        <f t="shared" si="449"/>
        <v>#DIV/0!</v>
      </c>
      <c r="AR590" s="345">
        <f t="shared" si="439"/>
        <v>0.31428571428571428</v>
      </c>
      <c r="AS590" s="345" t="e">
        <f t="shared" si="450"/>
        <v>#DIV/0!</v>
      </c>
      <c r="AT590" s="345">
        <f t="shared" si="439"/>
        <v>5.7142857142857141E-2</v>
      </c>
      <c r="AU590" s="345" t="e">
        <f t="shared" si="451"/>
        <v>#DIV/0!</v>
      </c>
      <c r="AV590" s="345">
        <f t="shared" si="439"/>
        <v>0.1</v>
      </c>
      <c r="AW590" s="345" t="e">
        <f t="shared" si="452"/>
        <v>#DIV/0!</v>
      </c>
      <c r="AX590" s="345">
        <f t="shared" si="439"/>
        <v>0.11428571428571428</v>
      </c>
      <c r="AY590" s="345" t="e">
        <f t="shared" si="453"/>
        <v>#DIV/0!</v>
      </c>
      <c r="AZ590" s="345">
        <f t="shared" si="448"/>
        <v>0</v>
      </c>
      <c r="BA590" s="345" t="e">
        <f t="shared" si="454"/>
        <v>#DIV/0!</v>
      </c>
      <c r="BB590" s="345">
        <f t="shared" si="440"/>
        <v>0</v>
      </c>
      <c r="BC590" s="345" t="e">
        <f t="shared" si="455"/>
        <v>#DIV/0!</v>
      </c>
      <c r="BD590" s="345">
        <f t="shared" si="441"/>
        <v>8.5714285714285715E-2</v>
      </c>
      <c r="BE590" s="345" t="e">
        <f t="shared" si="456"/>
        <v>#DIV/0!</v>
      </c>
      <c r="BF590" s="345">
        <f t="shared" si="442"/>
        <v>0.11428571428571428</v>
      </c>
      <c r="BG590" s="345" t="e">
        <f t="shared" si="457"/>
        <v>#DIV/0!</v>
      </c>
      <c r="BH590" s="345">
        <f t="shared" si="443"/>
        <v>0</v>
      </c>
      <c r="BI590" s="345" t="e">
        <f t="shared" si="458"/>
        <v>#DIV/0!</v>
      </c>
      <c r="BJ590" s="345">
        <f t="shared" si="444"/>
        <v>0</v>
      </c>
      <c r="BK590" s="345" t="e">
        <f t="shared" si="459"/>
        <v>#DIV/0!</v>
      </c>
      <c r="BL590" s="345">
        <f t="shared" si="445"/>
        <v>0</v>
      </c>
      <c r="BM590" s="345" t="e">
        <f t="shared" si="460"/>
        <v>#DIV/0!</v>
      </c>
      <c r="BN590" s="345">
        <f t="shared" si="446"/>
        <v>0</v>
      </c>
      <c r="BO590" s="467"/>
    </row>
    <row r="591" spans="1:67">
      <c r="A591" s="539">
        <v>2</v>
      </c>
      <c r="B591" s="540" t="s">
        <v>629</v>
      </c>
      <c r="C591" s="541" t="s">
        <v>631</v>
      </c>
      <c r="D591" s="379"/>
      <c r="E591" s="467"/>
      <c r="F591" s="467"/>
      <c r="G591" s="379"/>
      <c r="H591" s="379"/>
      <c r="I591" s="379"/>
      <c r="J591" s="379"/>
      <c r="K591" s="379"/>
      <c r="L591" s="379"/>
      <c r="M591" s="379"/>
      <c r="N591" s="379"/>
      <c r="O591" s="379"/>
      <c r="P591" s="379"/>
      <c r="Q591" s="468">
        <v>13185</v>
      </c>
      <c r="R591" s="468">
        <v>1054</v>
      </c>
      <c r="S591" s="339">
        <f t="shared" si="431"/>
        <v>1054</v>
      </c>
      <c r="T591" s="468">
        <v>952</v>
      </c>
      <c r="U591" s="339">
        <f t="shared" si="432"/>
        <v>2006</v>
      </c>
      <c r="V591" s="341">
        <v>1054</v>
      </c>
      <c r="W591" s="345">
        <f t="shared" si="433"/>
        <v>3060</v>
      </c>
      <c r="X591" s="468">
        <v>1380</v>
      </c>
      <c r="Y591" s="339">
        <f t="shared" si="434"/>
        <v>4440</v>
      </c>
      <c r="Z591" s="468">
        <v>1054</v>
      </c>
      <c r="AA591" s="345">
        <f t="shared" si="435"/>
        <v>5494</v>
      </c>
      <c r="AB591" s="341"/>
      <c r="AC591" s="345">
        <f t="shared" si="436"/>
        <v>5494</v>
      </c>
      <c r="AD591" s="341">
        <v>859</v>
      </c>
      <c r="AE591" s="345">
        <f t="shared" si="437"/>
        <v>6353</v>
      </c>
      <c r="AF591" s="341">
        <v>589</v>
      </c>
      <c r="AG591" s="345">
        <f t="shared" si="437"/>
        <v>6942</v>
      </c>
      <c r="AH591" s="341"/>
      <c r="AI591" s="345">
        <f t="shared" si="437"/>
        <v>6942</v>
      </c>
      <c r="AJ591" s="341">
        <v>1054</v>
      </c>
      <c r="AK591" s="345">
        <f t="shared" si="437"/>
        <v>7996</v>
      </c>
      <c r="AL591" s="341"/>
      <c r="AM591" s="345">
        <f t="shared" si="447"/>
        <v>7996</v>
      </c>
      <c r="AN591" s="341"/>
      <c r="AO591" s="345">
        <f t="shared" si="438"/>
        <v>7996</v>
      </c>
      <c r="AP591" s="468">
        <f>+W591</f>
        <v>3060</v>
      </c>
      <c r="AQ591" s="345" t="e">
        <f t="shared" si="449"/>
        <v>#DIV/0!</v>
      </c>
      <c r="AR591" s="345">
        <f t="shared" si="439"/>
        <v>7.9939324990519534E-2</v>
      </c>
      <c r="AS591" s="345" t="e">
        <f t="shared" si="450"/>
        <v>#DIV/0!</v>
      </c>
      <c r="AT591" s="345">
        <f t="shared" si="439"/>
        <v>7.2203261281759579E-2</v>
      </c>
      <c r="AU591" s="345" t="e">
        <f t="shared" si="451"/>
        <v>#DIV/0!</v>
      </c>
      <c r="AV591" s="345">
        <f t="shared" si="439"/>
        <v>7.9939324990519534E-2</v>
      </c>
      <c r="AW591" s="345" t="e">
        <f t="shared" si="452"/>
        <v>#DIV/0!</v>
      </c>
      <c r="AX591" s="345">
        <f t="shared" si="439"/>
        <v>0.10466439135381114</v>
      </c>
      <c r="AY591" s="345" t="e">
        <f t="shared" si="453"/>
        <v>#DIV/0!</v>
      </c>
      <c r="AZ591" s="345">
        <f t="shared" si="448"/>
        <v>7.9939324990519534E-2</v>
      </c>
      <c r="BA591" s="345" t="e">
        <f t="shared" si="454"/>
        <v>#DIV/0!</v>
      </c>
      <c r="BB591" s="345">
        <f t="shared" si="440"/>
        <v>0</v>
      </c>
      <c r="BC591" s="345" t="e">
        <f t="shared" si="455"/>
        <v>#DIV/0!</v>
      </c>
      <c r="BD591" s="345">
        <f t="shared" si="441"/>
        <v>6.5149791429654907E-2</v>
      </c>
      <c r="BE591" s="345" t="e">
        <f t="shared" si="456"/>
        <v>#DIV/0!</v>
      </c>
      <c r="BF591" s="345">
        <f t="shared" si="442"/>
        <v>4.4671975729996205E-2</v>
      </c>
      <c r="BG591" s="345" t="e">
        <f t="shared" si="457"/>
        <v>#DIV/0!</v>
      </c>
      <c r="BH591" s="345">
        <f t="shared" si="443"/>
        <v>0</v>
      </c>
      <c r="BI591" s="345" t="e">
        <f t="shared" si="458"/>
        <v>#DIV/0!</v>
      </c>
      <c r="BJ591" s="345">
        <f t="shared" si="444"/>
        <v>7.9939324990519534E-2</v>
      </c>
      <c r="BK591" s="345" t="e">
        <f t="shared" si="459"/>
        <v>#DIV/0!</v>
      </c>
      <c r="BL591" s="345">
        <f t="shared" si="445"/>
        <v>0</v>
      </c>
      <c r="BM591" s="345" t="e">
        <f t="shared" si="460"/>
        <v>#DIV/0!</v>
      </c>
      <c r="BN591" s="345">
        <f t="shared" si="446"/>
        <v>0</v>
      </c>
      <c r="BO591" s="467"/>
    </row>
    <row r="592" spans="1:67">
      <c r="A592" s="541"/>
      <c r="B592" s="543" t="s">
        <v>829</v>
      </c>
      <c r="C592" s="541" t="s">
        <v>631</v>
      </c>
      <c r="D592" s="379"/>
      <c r="E592" s="467"/>
      <c r="F592" s="467"/>
      <c r="G592" s="379"/>
      <c r="H592" s="379"/>
      <c r="I592" s="379"/>
      <c r="J592" s="379"/>
      <c r="K592" s="379"/>
      <c r="L592" s="379"/>
      <c r="M592" s="379"/>
      <c r="N592" s="379"/>
      <c r="O592" s="379"/>
      <c r="P592" s="379"/>
      <c r="Q592" s="468"/>
      <c r="R592" s="468"/>
      <c r="S592" s="339">
        <f t="shared" si="431"/>
        <v>0</v>
      </c>
      <c r="T592" s="468"/>
      <c r="U592" s="339">
        <f t="shared" si="432"/>
        <v>0</v>
      </c>
      <c r="V592" s="341"/>
      <c r="W592" s="345">
        <f t="shared" si="433"/>
        <v>0</v>
      </c>
      <c r="X592" s="341"/>
      <c r="Y592" s="345">
        <f t="shared" si="434"/>
        <v>0</v>
      </c>
      <c r="Z592" s="341"/>
      <c r="AA592" s="345">
        <f t="shared" si="435"/>
        <v>0</v>
      </c>
      <c r="AB592" s="341"/>
      <c r="AC592" s="345">
        <f t="shared" si="436"/>
        <v>0</v>
      </c>
      <c r="AD592" s="341"/>
      <c r="AE592" s="345">
        <f t="shared" si="437"/>
        <v>0</v>
      </c>
      <c r="AF592" s="341"/>
      <c r="AG592" s="345">
        <f t="shared" si="437"/>
        <v>0</v>
      </c>
      <c r="AH592" s="341"/>
      <c r="AI592" s="345">
        <f t="shared" si="437"/>
        <v>0</v>
      </c>
      <c r="AJ592" s="341"/>
      <c r="AK592" s="345">
        <f t="shared" si="437"/>
        <v>0</v>
      </c>
      <c r="AL592" s="341"/>
      <c r="AM592" s="345">
        <f t="shared" si="447"/>
        <v>0</v>
      </c>
      <c r="AN592" s="341"/>
      <c r="AO592" s="345">
        <f t="shared" si="438"/>
        <v>0</v>
      </c>
      <c r="AP592" s="468"/>
      <c r="AQ592" s="345" t="e">
        <f t="shared" si="449"/>
        <v>#DIV/0!</v>
      </c>
      <c r="AR592" s="345" t="e">
        <f t="shared" si="439"/>
        <v>#DIV/0!</v>
      </c>
      <c r="AS592" s="345" t="e">
        <f t="shared" si="450"/>
        <v>#DIV/0!</v>
      </c>
      <c r="AT592" s="345" t="e">
        <f t="shared" si="439"/>
        <v>#DIV/0!</v>
      </c>
      <c r="AU592" s="345" t="e">
        <f t="shared" si="451"/>
        <v>#DIV/0!</v>
      </c>
      <c r="AV592" s="345" t="e">
        <f t="shared" si="439"/>
        <v>#DIV/0!</v>
      </c>
      <c r="AW592" s="345" t="e">
        <f t="shared" si="452"/>
        <v>#DIV/0!</v>
      </c>
      <c r="AX592" s="345" t="e">
        <f t="shared" si="439"/>
        <v>#DIV/0!</v>
      </c>
      <c r="AY592" s="345" t="e">
        <f t="shared" si="453"/>
        <v>#DIV/0!</v>
      </c>
      <c r="AZ592" s="345" t="e">
        <f t="shared" si="448"/>
        <v>#DIV/0!</v>
      </c>
      <c r="BA592" s="345" t="e">
        <f t="shared" si="454"/>
        <v>#DIV/0!</v>
      </c>
      <c r="BB592" s="345" t="e">
        <f t="shared" si="440"/>
        <v>#DIV/0!</v>
      </c>
      <c r="BC592" s="345" t="e">
        <f t="shared" si="455"/>
        <v>#DIV/0!</v>
      </c>
      <c r="BD592" s="345" t="e">
        <f t="shared" si="441"/>
        <v>#DIV/0!</v>
      </c>
      <c r="BE592" s="345" t="e">
        <f t="shared" si="456"/>
        <v>#DIV/0!</v>
      </c>
      <c r="BF592" s="345" t="e">
        <f t="shared" si="442"/>
        <v>#DIV/0!</v>
      </c>
      <c r="BG592" s="345" t="e">
        <f t="shared" si="457"/>
        <v>#DIV/0!</v>
      </c>
      <c r="BH592" s="345" t="e">
        <f t="shared" si="443"/>
        <v>#DIV/0!</v>
      </c>
      <c r="BI592" s="345" t="e">
        <f t="shared" si="458"/>
        <v>#DIV/0!</v>
      </c>
      <c r="BJ592" s="345" t="e">
        <f t="shared" si="444"/>
        <v>#DIV/0!</v>
      </c>
      <c r="BK592" s="345" t="e">
        <f t="shared" si="459"/>
        <v>#DIV/0!</v>
      </c>
      <c r="BL592" s="345" t="e">
        <f t="shared" si="445"/>
        <v>#DIV/0!</v>
      </c>
      <c r="BM592" s="345" t="e">
        <f t="shared" si="460"/>
        <v>#DIV/0!</v>
      </c>
      <c r="BN592" s="345" t="e">
        <f t="shared" si="446"/>
        <v>#DIV/0!</v>
      </c>
      <c r="BO592" s="467"/>
    </row>
    <row r="593" spans="1:67">
      <c r="A593" s="541"/>
      <c r="B593" s="543" t="s">
        <v>830</v>
      </c>
      <c r="C593" s="541" t="s">
        <v>631</v>
      </c>
      <c r="D593" s="379"/>
      <c r="E593" s="467"/>
      <c r="F593" s="467"/>
      <c r="G593" s="379"/>
      <c r="H593" s="379"/>
      <c r="I593" s="379"/>
      <c r="J593" s="379"/>
      <c r="K593" s="379"/>
      <c r="L593" s="379"/>
      <c r="M593" s="379"/>
      <c r="N593" s="379"/>
      <c r="O593" s="379"/>
      <c r="P593" s="379"/>
      <c r="Q593" s="468">
        <v>13185</v>
      </c>
      <c r="R593" s="468">
        <v>1054</v>
      </c>
      <c r="S593" s="339">
        <f t="shared" si="431"/>
        <v>1054</v>
      </c>
      <c r="T593" s="468">
        <v>952</v>
      </c>
      <c r="U593" s="339">
        <f t="shared" si="432"/>
        <v>2006</v>
      </c>
      <c r="V593" s="341">
        <v>372</v>
      </c>
      <c r="W593" s="345">
        <f t="shared" si="433"/>
        <v>2378</v>
      </c>
      <c r="X593" s="468">
        <v>1380</v>
      </c>
      <c r="Y593" s="339">
        <f t="shared" si="434"/>
        <v>3758</v>
      </c>
      <c r="Z593" s="468">
        <v>1054</v>
      </c>
      <c r="AA593" s="345">
        <f t="shared" si="435"/>
        <v>4812</v>
      </c>
      <c r="AB593" s="341"/>
      <c r="AC593" s="345">
        <f t="shared" si="436"/>
        <v>4812</v>
      </c>
      <c r="AD593" s="341">
        <v>859</v>
      </c>
      <c r="AE593" s="345">
        <f t="shared" si="437"/>
        <v>5671</v>
      </c>
      <c r="AF593" s="341">
        <v>589</v>
      </c>
      <c r="AG593" s="345">
        <f t="shared" si="437"/>
        <v>6260</v>
      </c>
      <c r="AH593" s="341"/>
      <c r="AI593" s="345">
        <f t="shared" si="437"/>
        <v>6260</v>
      </c>
      <c r="AJ593" s="341">
        <v>1054</v>
      </c>
      <c r="AK593" s="345">
        <f t="shared" si="437"/>
        <v>7314</v>
      </c>
      <c r="AL593" s="341"/>
      <c r="AM593" s="345">
        <f t="shared" si="447"/>
        <v>7314</v>
      </c>
      <c r="AN593" s="341"/>
      <c r="AO593" s="345">
        <f t="shared" si="438"/>
        <v>7314</v>
      </c>
      <c r="AP593" s="468">
        <f>+W593</f>
        <v>2378</v>
      </c>
      <c r="AQ593" s="345" t="e">
        <f t="shared" si="449"/>
        <v>#DIV/0!</v>
      </c>
      <c r="AR593" s="345">
        <f t="shared" si="439"/>
        <v>7.9939324990519534E-2</v>
      </c>
      <c r="AS593" s="345" t="e">
        <f t="shared" si="450"/>
        <v>#DIV/0!</v>
      </c>
      <c r="AT593" s="345">
        <f t="shared" si="439"/>
        <v>7.2203261281759579E-2</v>
      </c>
      <c r="AU593" s="345" t="e">
        <f t="shared" si="451"/>
        <v>#DIV/0!</v>
      </c>
      <c r="AV593" s="345">
        <f t="shared" si="439"/>
        <v>2.8213879408418657E-2</v>
      </c>
      <c r="AW593" s="345" t="e">
        <f t="shared" si="452"/>
        <v>#DIV/0!</v>
      </c>
      <c r="AX593" s="345">
        <f t="shared" si="439"/>
        <v>0.10466439135381114</v>
      </c>
      <c r="AY593" s="345" t="e">
        <f t="shared" si="453"/>
        <v>#DIV/0!</v>
      </c>
      <c r="AZ593" s="345">
        <f t="shared" si="448"/>
        <v>7.9939324990519534E-2</v>
      </c>
      <c r="BA593" s="345" t="e">
        <f t="shared" si="454"/>
        <v>#DIV/0!</v>
      </c>
      <c r="BB593" s="345">
        <f t="shared" si="440"/>
        <v>0</v>
      </c>
      <c r="BC593" s="345" t="e">
        <f t="shared" si="455"/>
        <v>#DIV/0!</v>
      </c>
      <c r="BD593" s="345">
        <f t="shared" si="441"/>
        <v>6.5149791429654907E-2</v>
      </c>
      <c r="BE593" s="345" t="e">
        <f t="shared" si="456"/>
        <v>#DIV/0!</v>
      </c>
      <c r="BF593" s="345">
        <f t="shared" si="442"/>
        <v>4.4671975729996205E-2</v>
      </c>
      <c r="BG593" s="345" t="e">
        <f t="shared" si="457"/>
        <v>#DIV/0!</v>
      </c>
      <c r="BH593" s="345">
        <f t="shared" si="443"/>
        <v>0</v>
      </c>
      <c r="BI593" s="345" t="e">
        <f t="shared" si="458"/>
        <v>#DIV/0!</v>
      </c>
      <c r="BJ593" s="345">
        <f t="shared" si="444"/>
        <v>7.9939324990519534E-2</v>
      </c>
      <c r="BK593" s="345" t="e">
        <f t="shared" si="459"/>
        <v>#DIV/0!</v>
      </c>
      <c r="BL593" s="345">
        <f t="shared" si="445"/>
        <v>0</v>
      </c>
      <c r="BM593" s="345" t="e">
        <f t="shared" si="460"/>
        <v>#DIV/0!</v>
      </c>
      <c r="BN593" s="345">
        <f t="shared" si="446"/>
        <v>0</v>
      </c>
      <c r="BO593" s="467"/>
    </row>
    <row r="594" spans="1:67">
      <c r="A594" s="539">
        <v>3</v>
      </c>
      <c r="B594" s="540" t="s">
        <v>831</v>
      </c>
      <c r="C594" s="541" t="s">
        <v>631</v>
      </c>
      <c r="D594" s="379"/>
      <c r="E594" s="467"/>
      <c r="F594" s="467"/>
      <c r="G594" s="379"/>
      <c r="H594" s="379"/>
      <c r="I594" s="379"/>
      <c r="J594" s="379"/>
      <c r="K594" s="379"/>
      <c r="L594" s="379"/>
      <c r="M594" s="379"/>
      <c r="N594" s="379"/>
      <c r="O594" s="379"/>
      <c r="P594" s="379"/>
      <c r="Q594" s="468">
        <v>24222</v>
      </c>
      <c r="R594" s="468">
        <v>1643</v>
      </c>
      <c r="S594" s="339">
        <f t="shared" si="431"/>
        <v>1643</v>
      </c>
      <c r="T594" s="468">
        <v>1484</v>
      </c>
      <c r="U594" s="339">
        <f t="shared" si="432"/>
        <v>3127</v>
      </c>
      <c r="V594" s="341"/>
      <c r="W594" s="345">
        <f t="shared" si="433"/>
        <v>3127</v>
      </c>
      <c r="X594" s="468">
        <v>2160</v>
      </c>
      <c r="Y594" s="339">
        <f t="shared" si="434"/>
        <v>5287</v>
      </c>
      <c r="Z594" s="468">
        <v>2232</v>
      </c>
      <c r="AA594" s="345">
        <f t="shared" si="435"/>
        <v>7519</v>
      </c>
      <c r="AB594" s="341"/>
      <c r="AC594" s="345">
        <f t="shared" si="436"/>
        <v>7519</v>
      </c>
      <c r="AD594" s="341">
        <v>1767</v>
      </c>
      <c r="AE594" s="345">
        <f t="shared" si="437"/>
        <v>9286</v>
      </c>
      <c r="AF594" s="341">
        <v>1178</v>
      </c>
      <c r="AG594" s="345">
        <f t="shared" si="437"/>
        <v>10464</v>
      </c>
      <c r="AH594" s="341"/>
      <c r="AI594" s="345">
        <f t="shared" si="437"/>
        <v>10464</v>
      </c>
      <c r="AJ594" s="341"/>
      <c r="AK594" s="345">
        <f t="shared" si="437"/>
        <v>10464</v>
      </c>
      <c r="AL594" s="341"/>
      <c r="AM594" s="345">
        <f t="shared" si="447"/>
        <v>10464</v>
      </c>
      <c r="AN594" s="341"/>
      <c r="AO594" s="345">
        <f t="shared" si="438"/>
        <v>10464</v>
      </c>
      <c r="AP594" s="468">
        <f>+W594</f>
        <v>3127</v>
      </c>
      <c r="AQ594" s="345" t="e">
        <f t="shared" si="449"/>
        <v>#DIV/0!</v>
      </c>
      <c r="AR594" s="345">
        <f t="shared" si="439"/>
        <v>6.7830897531170012E-2</v>
      </c>
      <c r="AS594" s="345" t="e">
        <f t="shared" si="450"/>
        <v>#DIV/0!</v>
      </c>
      <c r="AT594" s="345">
        <f t="shared" si="439"/>
        <v>6.1266617124927751E-2</v>
      </c>
      <c r="AU594" s="345" t="e">
        <f t="shared" si="451"/>
        <v>#DIV/0!</v>
      </c>
      <c r="AV594" s="345">
        <f t="shared" si="439"/>
        <v>0</v>
      </c>
      <c r="AW594" s="345" t="e">
        <f t="shared" si="452"/>
        <v>#DIV/0!</v>
      </c>
      <c r="AX594" s="345">
        <f t="shared" si="439"/>
        <v>8.9175130047064649E-2</v>
      </c>
      <c r="AY594" s="345" t="e">
        <f t="shared" si="453"/>
        <v>#DIV/0!</v>
      </c>
      <c r="AZ594" s="345">
        <f t="shared" si="448"/>
        <v>9.2147634381966811E-2</v>
      </c>
      <c r="BA594" s="345" t="e">
        <f t="shared" si="454"/>
        <v>#DIV/0!</v>
      </c>
      <c r="BB594" s="345">
        <f t="shared" si="440"/>
        <v>0</v>
      </c>
      <c r="BC594" s="345" t="e">
        <f t="shared" si="455"/>
        <v>#DIV/0!</v>
      </c>
      <c r="BD594" s="345">
        <f t="shared" si="441"/>
        <v>7.2950210552390385E-2</v>
      </c>
      <c r="BE594" s="345" t="e">
        <f t="shared" si="456"/>
        <v>#DIV/0!</v>
      </c>
      <c r="BF594" s="345">
        <f t="shared" si="442"/>
        <v>4.8633473701593592E-2</v>
      </c>
      <c r="BG594" s="345" t="e">
        <f t="shared" si="457"/>
        <v>#DIV/0!</v>
      </c>
      <c r="BH594" s="345">
        <f t="shared" si="443"/>
        <v>0</v>
      </c>
      <c r="BI594" s="345" t="e">
        <f t="shared" si="458"/>
        <v>#DIV/0!</v>
      </c>
      <c r="BJ594" s="345">
        <f t="shared" si="444"/>
        <v>0</v>
      </c>
      <c r="BK594" s="345" t="e">
        <f t="shared" si="459"/>
        <v>#DIV/0!</v>
      </c>
      <c r="BL594" s="345">
        <f t="shared" si="445"/>
        <v>0</v>
      </c>
      <c r="BM594" s="345" t="e">
        <f t="shared" si="460"/>
        <v>#DIV/0!</v>
      </c>
      <c r="BN594" s="345">
        <f t="shared" si="446"/>
        <v>0</v>
      </c>
      <c r="BO594" s="467"/>
    </row>
    <row r="595" spans="1:67">
      <c r="A595" s="539"/>
      <c r="B595" s="543" t="s">
        <v>832</v>
      </c>
      <c r="C595" s="541"/>
      <c r="D595" s="379"/>
      <c r="E595" s="467"/>
      <c r="F595" s="467"/>
      <c r="G595" s="379"/>
      <c r="H595" s="379"/>
      <c r="I595" s="379"/>
      <c r="J595" s="379"/>
      <c r="K595" s="379"/>
      <c r="L595" s="379"/>
      <c r="M595" s="379"/>
      <c r="N595" s="379"/>
      <c r="O595" s="379"/>
      <c r="P595" s="379"/>
      <c r="Q595" s="468"/>
      <c r="R595" s="468"/>
      <c r="S595" s="339" t="str">
        <f t="shared" si="431"/>
        <v xml:space="preserve"> </v>
      </c>
      <c r="T595" s="468"/>
      <c r="U595" s="339" t="str">
        <f t="shared" si="432"/>
        <v xml:space="preserve"> </v>
      </c>
      <c r="V595" s="341"/>
      <c r="W595" s="345" t="str">
        <f t="shared" si="433"/>
        <v xml:space="preserve"> </v>
      </c>
      <c r="X595" s="341"/>
      <c r="Y595" s="345" t="str">
        <f t="shared" si="434"/>
        <v xml:space="preserve"> </v>
      </c>
      <c r="Z595" s="341"/>
      <c r="AA595" s="345" t="str">
        <f t="shared" si="435"/>
        <v xml:space="preserve"> </v>
      </c>
      <c r="AB595" s="341"/>
      <c r="AC595" s="345" t="str">
        <f t="shared" si="436"/>
        <v xml:space="preserve"> </v>
      </c>
      <c r="AD595" s="341"/>
      <c r="AE595" s="345" t="str">
        <f t="shared" si="437"/>
        <v xml:space="preserve"> </v>
      </c>
      <c r="AF595" s="341"/>
      <c r="AG595" s="345" t="str">
        <f t="shared" si="437"/>
        <v xml:space="preserve"> </v>
      </c>
      <c r="AH595" s="341"/>
      <c r="AI595" s="345" t="str">
        <f t="shared" si="437"/>
        <v xml:space="preserve"> </v>
      </c>
      <c r="AJ595" s="341"/>
      <c r="AK595" s="345" t="str">
        <f t="shared" si="437"/>
        <v xml:space="preserve"> </v>
      </c>
      <c r="AL595" s="341"/>
      <c r="AM595" s="345" t="str">
        <f t="shared" si="447"/>
        <v xml:space="preserve"> </v>
      </c>
      <c r="AN595" s="341"/>
      <c r="AO595" s="345" t="str">
        <f t="shared" si="438"/>
        <v xml:space="preserve"> </v>
      </c>
      <c r="AP595" s="468"/>
      <c r="AQ595" s="345" t="str">
        <f t="shared" si="449"/>
        <v xml:space="preserve"> </v>
      </c>
      <c r="AR595" s="345" t="str">
        <f t="shared" si="439"/>
        <v xml:space="preserve"> </v>
      </c>
      <c r="AS595" s="345" t="str">
        <f t="shared" si="450"/>
        <v xml:space="preserve"> </v>
      </c>
      <c r="AT595" s="345" t="str">
        <f t="shared" si="439"/>
        <v xml:space="preserve"> </v>
      </c>
      <c r="AU595" s="345" t="str">
        <f t="shared" si="451"/>
        <v xml:space="preserve"> </v>
      </c>
      <c r="AV595" s="345" t="str">
        <f t="shared" si="439"/>
        <v xml:space="preserve"> </v>
      </c>
      <c r="AW595" s="345" t="str">
        <f t="shared" si="452"/>
        <v xml:space="preserve"> </v>
      </c>
      <c r="AX595" s="345" t="str">
        <f t="shared" si="439"/>
        <v xml:space="preserve"> </v>
      </c>
      <c r="AY595" s="345" t="str">
        <f t="shared" si="453"/>
        <v xml:space="preserve"> </v>
      </c>
      <c r="AZ595" s="345" t="str">
        <f t="shared" si="448"/>
        <v xml:space="preserve"> </v>
      </c>
      <c r="BA595" s="345" t="str">
        <f t="shared" si="454"/>
        <v xml:space="preserve"> </v>
      </c>
      <c r="BB595" s="345" t="str">
        <f t="shared" si="440"/>
        <v xml:space="preserve"> </v>
      </c>
      <c r="BC595" s="345" t="str">
        <f t="shared" si="455"/>
        <v xml:space="preserve"> </v>
      </c>
      <c r="BD595" s="345" t="str">
        <f t="shared" si="441"/>
        <v xml:space="preserve"> </v>
      </c>
      <c r="BE595" s="345" t="str">
        <f t="shared" si="456"/>
        <v xml:space="preserve"> </v>
      </c>
      <c r="BF595" s="345" t="str">
        <f t="shared" si="442"/>
        <v xml:space="preserve"> </v>
      </c>
      <c r="BG595" s="345" t="str">
        <f t="shared" si="457"/>
        <v xml:space="preserve"> </v>
      </c>
      <c r="BH595" s="345" t="str">
        <f t="shared" si="443"/>
        <v xml:space="preserve"> </v>
      </c>
      <c r="BI595" s="345" t="str">
        <f t="shared" si="458"/>
        <v xml:space="preserve"> </v>
      </c>
      <c r="BJ595" s="345" t="str">
        <f t="shared" si="444"/>
        <v xml:space="preserve"> </v>
      </c>
      <c r="BK595" s="345" t="str">
        <f t="shared" si="459"/>
        <v xml:space="preserve"> </v>
      </c>
      <c r="BL595" s="345" t="str">
        <f t="shared" si="445"/>
        <v xml:space="preserve"> </v>
      </c>
      <c r="BM595" s="345" t="str">
        <f t="shared" si="460"/>
        <v xml:space="preserve"> </v>
      </c>
      <c r="BN595" s="345" t="str">
        <f t="shared" si="446"/>
        <v xml:space="preserve"> </v>
      </c>
      <c r="BO595" s="467"/>
    </row>
    <row r="596" spans="1:67">
      <c r="A596" s="541"/>
      <c r="B596" s="543" t="s">
        <v>833</v>
      </c>
      <c r="C596" s="541" t="s">
        <v>631</v>
      </c>
      <c r="D596" s="379"/>
      <c r="E596" s="467"/>
      <c r="F596" s="467"/>
      <c r="G596" s="379"/>
      <c r="H596" s="379"/>
      <c r="I596" s="379"/>
      <c r="J596" s="379"/>
      <c r="K596" s="379"/>
      <c r="L596" s="379"/>
      <c r="M596" s="379"/>
      <c r="N596" s="379"/>
      <c r="O596" s="379"/>
      <c r="P596" s="379"/>
      <c r="Q596" s="468">
        <v>24222</v>
      </c>
      <c r="R596" s="468">
        <v>1643</v>
      </c>
      <c r="S596" s="339">
        <f t="shared" si="431"/>
        <v>1643</v>
      </c>
      <c r="T596" s="468">
        <v>1484</v>
      </c>
      <c r="U596" s="339">
        <f t="shared" si="432"/>
        <v>3127</v>
      </c>
      <c r="V596" s="341"/>
      <c r="W596" s="345">
        <f t="shared" si="433"/>
        <v>3127</v>
      </c>
      <c r="X596" s="468">
        <v>2160</v>
      </c>
      <c r="Y596" s="339">
        <f t="shared" si="434"/>
        <v>5287</v>
      </c>
      <c r="Z596" s="341">
        <v>2232</v>
      </c>
      <c r="AA596" s="345">
        <f t="shared" si="435"/>
        <v>7519</v>
      </c>
      <c r="AB596" s="341"/>
      <c r="AC596" s="345">
        <f t="shared" si="436"/>
        <v>7519</v>
      </c>
      <c r="AD596" s="341">
        <v>1767</v>
      </c>
      <c r="AE596" s="345">
        <f t="shared" si="437"/>
        <v>9286</v>
      </c>
      <c r="AF596" s="341">
        <v>1178</v>
      </c>
      <c r="AG596" s="345">
        <f t="shared" si="437"/>
        <v>10464</v>
      </c>
      <c r="AH596" s="341"/>
      <c r="AI596" s="345">
        <f t="shared" si="437"/>
        <v>10464</v>
      </c>
      <c r="AJ596" s="341"/>
      <c r="AK596" s="345">
        <f t="shared" si="437"/>
        <v>10464</v>
      </c>
      <c r="AL596" s="341"/>
      <c r="AM596" s="345">
        <f t="shared" si="447"/>
        <v>10464</v>
      </c>
      <c r="AN596" s="341"/>
      <c r="AO596" s="345">
        <f t="shared" si="438"/>
        <v>10464</v>
      </c>
      <c r="AP596" s="468"/>
      <c r="AQ596" s="345" t="e">
        <f t="shared" si="449"/>
        <v>#DIV/0!</v>
      </c>
      <c r="AR596" s="345">
        <f t="shared" si="439"/>
        <v>6.7830897531170012E-2</v>
      </c>
      <c r="AS596" s="345" t="e">
        <f t="shared" si="450"/>
        <v>#DIV/0!</v>
      </c>
      <c r="AT596" s="345">
        <f t="shared" si="439"/>
        <v>6.1266617124927751E-2</v>
      </c>
      <c r="AU596" s="345" t="e">
        <f t="shared" si="451"/>
        <v>#DIV/0!</v>
      </c>
      <c r="AV596" s="345">
        <f t="shared" si="439"/>
        <v>0</v>
      </c>
      <c r="AW596" s="345" t="e">
        <f t="shared" si="452"/>
        <v>#DIV/0!</v>
      </c>
      <c r="AX596" s="345">
        <f t="shared" si="439"/>
        <v>8.9175130047064649E-2</v>
      </c>
      <c r="AY596" s="345" t="e">
        <f t="shared" si="453"/>
        <v>#DIV/0!</v>
      </c>
      <c r="AZ596" s="345">
        <f t="shared" si="448"/>
        <v>9.2147634381966811E-2</v>
      </c>
      <c r="BA596" s="345" t="e">
        <f t="shared" si="454"/>
        <v>#DIV/0!</v>
      </c>
      <c r="BB596" s="345">
        <f t="shared" si="440"/>
        <v>0</v>
      </c>
      <c r="BC596" s="345" t="e">
        <f t="shared" si="455"/>
        <v>#DIV/0!</v>
      </c>
      <c r="BD596" s="345">
        <f t="shared" si="441"/>
        <v>7.2950210552390385E-2</v>
      </c>
      <c r="BE596" s="345" t="e">
        <f t="shared" si="456"/>
        <v>#DIV/0!</v>
      </c>
      <c r="BF596" s="345">
        <f t="shared" si="442"/>
        <v>4.8633473701593592E-2</v>
      </c>
      <c r="BG596" s="345" t="e">
        <f t="shared" si="457"/>
        <v>#DIV/0!</v>
      </c>
      <c r="BH596" s="345">
        <f t="shared" si="443"/>
        <v>0</v>
      </c>
      <c r="BI596" s="345" t="e">
        <f t="shared" si="458"/>
        <v>#DIV/0!</v>
      </c>
      <c r="BJ596" s="345">
        <f t="shared" si="444"/>
        <v>0</v>
      </c>
      <c r="BK596" s="345" t="e">
        <f t="shared" si="459"/>
        <v>#DIV/0!</v>
      </c>
      <c r="BL596" s="345">
        <f t="shared" si="445"/>
        <v>0</v>
      </c>
      <c r="BM596" s="345" t="e">
        <f t="shared" si="460"/>
        <v>#DIV/0!</v>
      </c>
      <c r="BN596" s="345">
        <f t="shared" si="446"/>
        <v>0</v>
      </c>
      <c r="BO596" s="467"/>
    </row>
    <row r="597" spans="1:67">
      <c r="A597" s="539" t="s">
        <v>52</v>
      </c>
      <c r="B597" s="545" t="s">
        <v>966</v>
      </c>
      <c r="C597" s="546"/>
      <c r="D597" s="379"/>
      <c r="E597" s="467"/>
      <c r="F597" s="467"/>
      <c r="G597" s="379"/>
      <c r="H597" s="379"/>
      <c r="I597" s="379"/>
      <c r="J597" s="379"/>
      <c r="K597" s="379"/>
      <c r="L597" s="379"/>
      <c r="M597" s="379"/>
      <c r="N597" s="379"/>
      <c r="O597" s="379"/>
      <c r="P597" s="379"/>
      <c r="Q597" s="341"/>
      <c r="R597" s="341"/>
      <c r="S597" s="345" t="str">
        <f t="shared" si="431"/>
        <v xml:space="preserve"> </v>
      </c>
      <c r="T597" s="341"/>
      <c r="U597" s="345" t="str">
        <f t="shared" si="432"/>
        <v xml:space="preserve"> </v>
      </c>
      <c r="V597" s="341"/>
      <c r="W597" s="345" t="str">
        <f t="shared" si="433"/>
        <v xml:space="preserve"> </v>
      </c>
      <c r="X597" s="341"/>
      <c r="Y597" s="345" t="str">
        <f t="shared" si="434"/>
        <v xml:space="preserve"> </v>
      </c>
      <c r="Z597" s="341"/>
      <c r="AA597" s="345" t="str">
        <f t="shared" si="435"/>
        <v xml:space="preserve"> </v>
      </c>
      <c r="AB597" s="341"/>
      <c r="AC597" s="345" t="str">
        <f t="shared" si="436"/>
        <v xml:space="preserve"> </v>
      </c>
      <c r="AD597" s="341"/>
      <c r="AE597" s="345" t="str">
        <f t="shared" si="437"/>
        <v xml:space="preserve"> </v>
      </c>
      <c r="AF597" s="341"/>
      <c r="AG597" s="345" t="str">
        <f t="shared" si="437"/>
        <v xml:space="preserve"> </v>
      </c>
      <c r="AH597" s="341"/>
      <c r="AI597" s="345" t="str">
        <f t="shared" si="437"/>
        <v xml:space="preserve"> </v>
      </c>
      <c r="AJ597" s="341"/>
      <c r="AK597" s="345" t="str">
        <f t="shared" si="437"/>
        <v xml:space="preserve"> </v>
      </c>
      <c r="AL597" s="341"/>
      <c r="AM597" s="345" t="str">
        <f t="shared" si="447"/>
        <v xml:space="preserve"> </v>
      </c>
      <c r="AN597" s="341"/>
      <c r="AO597" s="345" t="str">
        <f t="shared" si="438"/>
        <v xml:space="preserve"> </v>
      </c>
      <c r="AP597" s="467"/>
      <c r="AQ597" s="345" t="str">
        <f t="shared" si="449"/>
        <v xml:space="preserve"> </v>
      </c>
      <c r="AR597" s="345" t="str">
        <f t="shared" si="439"/>
        <v xml:space="preserve"> </v>
      </c>
      <c r="AS597" s="345" t="str">
        <f t="shared" si="450"/>
        <v xml:space="preserve"> </v>
      </c>
      <c r="AT597" s="345" t="str">
        <f t="shared" si="439"/>
        <v xml:space="preserve"> </v>
      </c>
      <c r="AU597" s="345" t="str">
        <f t="shared" si="451"/>
        <v xml:space="preserve"> </v>
      </c>
      <c r="AV597" s="345" t="str">
        <f t="shared" si="439"/>
        <v xml:space="preserve"> </v>
      </c>
      <c r="AW597" s="345" t="str">
        <f t="shared" si="452"/>
        <v xml:space="preserve"> </v>
      </c>
      <c r="AX597" s="345" t="str">
        <f t="shared" si="439"/>
        <v xml:space="preserve"> </v>
      </c>
      <c r="AY597" s="345" t="str">
        <f t="shared" si="453"/>
        <v xml:space="preserve"> </v>
      </c>
      <c r="AZ597" s="345" t="str">
        <f t="shared" si="448"/>
        <v xml:space="preserve"> </v>
      </c>
      <c r="BA597" s="345" t="str">
        <f t="shared" si="454"/>
        <v xml:space="preserve"> </v>
      </c>
      <c r="BB597" s="345" t="str">
        <f t="shared" si="440"/>
        <v xml:space="preserve"> </v>
      </c>
      <c r="BC597" s="345" t="str">
        <f t="shared" si="455"/>
        <v xml:space="preserve"> </v>
      </c>
      <c r="BD597" s="345" t="str">
        <f t="shared" si="441"/>
        <v xml:space="preserve"> </v>
      </c>
      <c r="BE597" s="345" t="str">
        <f t="shared" si="456"/>
        <v xml:space="preserve"> </v>
      </c>
      <c r="BF597" s="345" t="str">
        <f t="shared" si="442"/>
        <v xml:space="preserve"> </v>
      </c>
      <c r="BG597" s="345" t="str">
        <f t="shared" si="457"/>
        <v xml:space="preserve"> </v>
      </c>
      <c r="BH597" s="345" t="str">
        <f t="shared" si="443"/>
        <v xml:space="preserve"> </v>
      </c>
      <c r="BI597" s="345" t="str">
        <f t="shared" si="458"/>
        <v xml:space="preserve"> </v>
      </c>
      <c r="BJ597" s="345" t="str">
        <f t="shared" si="444"/>
        <v xml:space="preserve"> </v>
      </c>
      <c r="BK597" s="345" t="str">
        <f t="shared" si="459"/>
        <v xml:space="preserve"> </v>
      </c>
      <c r="BL597" s="345" t="str">
        <f t="shared" si="445"/>
        <v xml:space="preserve"> </v>
      </c>
      <c r="BM597" s="345" t="str">
        <f t="shared" si="460"/>
        <v xml:space="preserve"> </v>
      </c>
      <c r="BN597" s="345" t="str">
        <f t="shared" si="446"/>
        <v xml:space="preserve"> </v>
      </c>
      <c r="BO597" s="467"/>
    </row>
    <row r="598" spans="1:67">
      <c r="A598" s="539">
        <v>1</v>
      </c>
      <c r="B598" s="540" t="s">
        <v>630</v>
      </c>
      <c r="C598" s="539" t="s">
        <v>408</v>
      </c>
      <c r="D598" s="379"/>
      <c r="E598" s="467"/>
      <c r="F598" s="467"/>
      <c r="G598" s="379"/>
      <c r="H598" s="379"/>
      <c r="I598" s="379"/>
      <c r="J598" s="379"/>
      <c r="K598" s="379"/>
      <c r="L598" s="379"/>
      <c r="M598" s="379"/>
      <c r="N598" s="379"/>
      <c r="O598" s="379"/>
      <c r="P598" s="379"/>
      <c r="Q598" s="468">
        <v>2</v>
      </c>
      <c r="R598" s="468">
        <v>2</v>
      </c>
      <c r="S598" s="339">
        <f t="shared" si="431"/>
        <v>2</v>
      </c>
      <c r="T598" s="341"/>
      <c r="U598" s="339">
        <f t="shared" si="432"/>
        <v>2</v>
      </c>
      <c r="V598" s="341"/>
      <c r="W598" s="345">
        <f t="shared" si="433"/>
        <v>2</v>
      </c>
      <c r="X598" s="341"/>
      <c r="Y598" s="345">
        <f t="shared" si="434"/>
        <v>2</v>
      </c>
      <c r="Z598" s="341"/>
      <c r="AA598" s="345">
        <f t="shared" si="435"/>
        <v>2</v>
      </c>
      <c r="AB598" s="341"/>
      <c r="AC598" s="345">
        <f t="shared" si="436"/>
        <v>2</v>
      </c>
      <c r="AD598" s="341"/>
      <c r="AE598" s="345">
        <f t="shared" si="437"/>
        <v>2</v>
      </c>
      <c r="AF598" s="341"/>
      <c r="AG598" s="345">
        <f t="shared" si="437"/>
        <v>2</v>
      </c>
      <c r="AH598" s="341"/>
      <c r="AI598" s="345">
        <f t="shared" si="437"/>
        <v>2</v>
      </c>
      <c r="AJ598" s="341"/>
      <c r="AK598" s="345">
        <f t="shared" si="437"/>
        <v>2</v>
      </c>
      <c r="AL598" s="341"/>
      <c r="AM598" s="345">
        <f t="shared" si="447"/>
        <v>2</v>
      </c>
      <c r="AN598" s="341"/>
      <c r="AO598" s="345">
        <f t="shared" si="438"/>
        <v>2</v>
      </c>
      <c r="AP598" s="468">
        <f>+W598</f>
        <v>2</v>
      </c>
      <c r="AQ598" s="345" t="e">
        <f t="shared" si="449"/>
        <v>#DIV/0!</v>
      </c>
      <c r="AR598" s="345">
        <f t="shared" si="439"/>
        <v>1</v>
      </c>
      <c r="AS598" s="345" t="e">
        <f t="shared" si="450"/>
        <v>#DIV/0!</v>
      </c>
      <c r="AT598" s="345">
        <f t="shared" si="439"/>
        <v>0</v>
      </c>
      <c r="AU598" s="345" t="e">
        <f t="shared" si="451"/>
        <v>#DIV/0!</v>
      </c>
      <c r="AV598" s="345">
        <f t="shared" si="439"/>
        <v>0</v>
      </c>
      <c r="AW598" s="345" t="e">
        <f t="shared" si="452"/>
        <v>#DIV/0!</v>
      </c>
      <c r="AX598" s="345">
        <f t="shared" si="439"/>
        <v>0</v>
      </c>
      <c r="AY598" s="345" t="e">
        <f t="shared" si="453"/>
        <v>#DIV/0!</v>
      </c>
      <c r="AZ598" s="345">
        <f t="shared" si="448"/>
        <v>0</v>
      </c>
      <c r="BA598" s="345" t="e">
        <f t="shared" si="454"/>
        <v>#DIV/0!</v>
      </c>
      <c r="BB598" s="345">
        <f t="shared" si="440"/>
        <v>0</v>
      </c>
      <c r="BC598" s="345" t="e">
        <f t="shared" si="455"/>
        <v>#DIV/0!</v>
      </c>
      <c r="BD598" s="345">
        <f t="shared" si="441"/>
        <v>0</v>
      </c>
      <c r="BE598" s="345" t="e">
        <f t="shared" si="456"/>
        <v>#DIV/0!</v>
      </c>
      <c r="BF598" s="345">
        <f t="shared" si="442"/>
        <v>0</v>
      </c>
      <c r="BG598" s="345" t="e">
        <f t="shared" si="457"/>
        <v>#DIV/0!</v>
      </c>
      <c r="BH598" s="345">
        <f t="shared" si="443"/>
        <v>0</v>
      </c>
      <c r="BI598" s="345" t="e">
        <f t="shared" si="458"/>
        <v>#DIV/0!</v>
      </c>
      <c r="BJ598" s="345">
        <f t="shared" si="444"/>
        <v>0</v>
      </c>
      <c r="BK598" s="345" t="e">
        <f t="shared" si="459"/>
        <v>#DIV/0!</v>
      </c>
      <c r="BL598" s="345">
        <f t="shared" si="445"/>
        <v>0</v>
      </c>
      <c r="BM598" s="345" t="e">
        <f t="shared" si="460"/>
        <v>#DIV/0!</v>
      </c>
      <c r="BN598" s="345">
        <f t="shared" si="446"/>
        <v>0</v>
      </c>
      <c r="BO598" s="467"/>
    </row>
    <row r="599" spans="1:67">
      <c r="A599" s="539">
        <v>2</v>
      </c>
      <c r="B599" s="540" t="s">
        <v>632</v>
      </c>
      <c r="C599" s="539" t="str">
        <f>+C598</f>
        <v>Trạm</v>
      </c>
      <c r="D599" s="379"/>
      <c r="E599" s="467"/>
      <c r="F599" s="467"/>
      <c r="G599" s="379"/>
      <c r="H599" s="379"/>
      <c r="I599" s="379"/>
      <c r="J599" s="379"/>
      <c r="K599" s="379"/>
      <c r="L599" s="379"/>
      <c r="M599" s="379"/>
      <c r="N599" s="379"/>
      <c r="O599" s="379"/>
      <c r="P599" s="379"/>
      <c r="Q599" s="468">
        <v>2</v>
      </c>
      <c r="R599" s="468">
        <v>2</v>
      </c>
      <c r="S599" s="339">
        <f t="shared" si="431"/>
        <v>2</v>
      </c>
      <c r="T599" s="341"/>
      <c r="U599" s="339">
        <f t="shared" si="432"/>
        <v>2</v>
      </c>
      <c r="V599" s="341"/>
      <c r="W599" s="345">
        <f t="shared" si="433"/>
        <v>2</v>
      </c>
      <c r="X599" s="341"/>
      <c r="Y599" s="345">
        <f t="shared" si="434"/>
        <v>2</v>
      </c>
      <c r="Z599" s="341"/>
      <c r="AA599" s="345">
        <f t="shared" si="435"/>
        <v>2</v>
      </c>
      <c r="AB599" s="341"/>
      <c r="AC599" s="345">
        <f t="shared" si="436"/>
        <v>2</v>
      </c>
      <c r="AD599" s="341"/>
      <c r="AE599" s="345">
        <f t="shared" si="437"/>
        <v>2</v>
      </c>
      <c r="AF599" s="341"/>
      <c r="AG599" s="345">
        <f t="shared" si="437"/>
        <v>2</v>
      </c>
      <c r="AH599" s="341"/>
      <c r="AI599" s="345">
        <f t="shared" si="437"/>
        <v>2</v>
      </c>
      <c r="AJ599" s="341"/>
      <c r="AK599" s="345">
        <f t="shared" si="437"/>
        <v>2</v>
      </c>
      <c r="AL599" s="341"/>
      <c r="AM599" s="345">
        <f t="shared" si="447"/>
        <v>2</v>
      </c>
      <c r="AN599" s="341"/>
      <c r="AO599" s="345">
        <f t="shared" si="438"/>
        <v>2</v>
      </c>
      <c r="AP599" s="468">
        <f>+W599</f>
        <v>2</v>
      </c>
      <c r="AQ599" s="345" t="e">
        <f t="shared" si="449"/>
        <v>#DIV/0!</v>
      </c>
      <c r="AR599" s="345">
        <f t="shared" si="439"/>
        <v>1</v>
      </c>
      <c r="AS599" s="345" t="e">
        <f t="shared" si="450"/>
        <v>#DIV/0!</v>
      </c>
      <c r="AT599" s="345">
        <f t="shared" si="439"/>
        <v>0</v>
      </c>
      <c r="AU599" s="345" t="e">
        <f t="shared" si="451"/>
        <v>#DIV/0!</v>
      </c>
      <c r="AV599" s="345">
        <f t="shared" si="439"/>
        <v>0</v>
      </c>
      <c r="AW599" s="345" t="e">
        <f t="shared" si="452"/>
        <v>#DIV/0!</v>
      </c>
      <c r="AX599" s="345">
        <f t="shared" si="439"/>
        <v>0</v>
      </c>
      <c r="AY599" s="345" t="e">
        <f t="shared" si="453"/>
        <v>#DIV/0!</v>
      </c>
      <c r="AZ599" s="345">
        <f t="shared" si="448"/>
        <v>0</v>
      </c>
      <c r="BA599" s="345" t="e">
        <f t="shared" si="454"/>
        <v>#DIV/0!</v>
      </c>
      <c r="BB599" s="345">
        <f t="shared" si="440"/>
        <v>0</v>
      </c>
      <c r="BC599" s="345" t="e">
        <f t="shared" si="455"/>
        <v>#DIV/0!</v>
      </c>
      <c r="BD599" s="345">
        <f t="shared" si="441"/>
        <v>0</v>
      </c>
      <c r="BE599" s="345" t="e">
        <f t="shared" si="456"/>
        <v>#DIV/0!</v>
      </c>
      <c r="BF599" s="345">
        <f t="shared" si="442"/>
        <v>0</v>
      </c>
      <c r="BG599" s="345" t="e">
        <f t="shared" si="457"/>
        <v>#DIV/0!</v>
      </c>
      <c r="BH599" s="345">
        <f t="shared" si="443"/>
        <v>0</v>
      </c>
      <c r="BI599" s="345" t="e">
        <f t="shared" si="458"/>
        <v>#DIV/0!</v>
      </c>
      <c r="BJ599" s="345">
        <f t="shared" si="444"/>
        <v>0</v>
      </c>
      <c r="BK599" s="345" t="e">
        <f t="shared" si="459"/>
        <v>#DIV/0!</v>
      </c>
      <c r="BL599" s="345">
        <f t="shared" si="445"/>
        <v>0</v>
      </c>
      <c r="BM599" s="345" t="e">
        <f t="shared" si="460"/>
        <v>#DIV/0!</v>
      </c>
      <c r="BN599" s="345">
        <f t="shared" si="446"/>
        <v>0</v>
      </c>
      <c r="BO599" s="467"/>
    </row>
    <row r="600" spans="1:67">
      <c r="A600" s="579">
        <v>3</v>
      </c>
      <c r="B600" s="540" t="s">
        <v>633</v>
      </c>
      <c r="C600" s="539" t="str">
        <f>+C599</f>
        <v>Trạm</v>
      </c>
      <c r="D600" s="379"/>
      <c r="E600" s="467"/>
      <c r="F600" s="467"/>
      <c r="G600" s="379"/>
      <c r="H600" s="379"/>
      <c r="I600" s="379"/>
      <c r="J600" s="379"/>
      <c r="K600" s="379"/>
      <c r="L600" s="379"/>
      <c r="M600" s="379"/>
      <c r="N600" s="379"/>
      <c r="O600" s="379"/>
      <c r="P600" s="379"/>
      <c r="Q600" s="468">
        <v>1</v>
      </c>
      <c r="R600" s="468">
        <v>1</v>
      </c>
      <c r="S600" s="339">
        <f t="shared" si="431"/>
        <v>1</v>
      </c>
      <c r="T600" s="341"/>
      <c r="U600" s="339">
        <f t="shared" si="432"/>
        <v>1</v>
      </c>
      <c r="V600" s="341"/>
      <c r="W600" s="345">
        <f t="shared" si="433"/>
        <v>1</v>
      </c>
      <c r="X600" s="341"/>
      <c r="Y600" s="345">
        <f t="shared" si="434"/>
        <v>1</v>
      </c>
      <c r="Z600" s="341"/>
      <c r="AA600" s="345">
        <f t="shared" si="435"/>
        <v>1</v>
      </c>
      <c r="AB600" s="341"/>
      <c r="AC600" s="345">
        <f t="shared" si="436"/>
        <v>1</v>
      </c>
      <c r="AD600" s="341"/>
      <c r="AE600" s="345">
        <f t="shared" si="437"/>
        <v>1</v>
      </c>
      <c r="AF600" s="341"/>
      <c r="AG600" s="345">
        <f t="shared" si="437"/>
        <v>1</v>
      </c>
      <c r="AH600" s="341"/>
      <c r="AI600" s="345">
        <f t="shared" si="437"/>
        <v>1</v>
      </c>
      <c r="AJ600" s="341"/>
      <c r="AK600" s="345">
        <f t="shared" si="437"/>
        <v>1</v>
      </c>
      <c r="AL600" s="341"/>
      <c r="AM600" s="345">
        <f t="shared" si="447"/>
        <v>1</v>
      </c>
      <c r="AN600" s="341"/>
      <c r="AO600" s="345">
        <f t="shared" si="438"/>
        <v>1</v>
      </c>
      <c r="AP600" s="468">
        <f>+W600</f>
        <v>1</v>
      </c>
      <c r="AQ600" s="345" t="e">
        <f t="shared" si="449"/>
        <v>#DIV/0!</v>
      </c>
      <c r="AR600" s="345">
        <f t="shared" si="439"/>
        <v>1</v>
      </c>
      <c r="AS600" s="345" t="e">
        <f t="shared" si="450"/>
        <v>#DIV/0!</v>
      </c>
      <c r="AT600" s="345">
        <f t="shared" si="439"/>
        <v>0</v>
      </c>
      <c r="AU600" s="345" t="e">
        <f t="shared" si="451"/>
        <v>#DIV/0!</v>
      </c>
      <c r="AV600" s="345">
        <f t="shared" si="439"/>
        <v>0</v>
      </c>
      <c r="AW600" s="345" t="e">
        <f t="shared" si="452"/>
        <v>#DIV/0!</v>
      </c>
      <c r="AX600" s="345">
        <f t="shared" si="439"/>
        <v>0</v>
      </c>
      <c r="AY600" s="345" t="e">
        <f t="shared" si="453"/>
        <v>#DIV/0!</v>
      </c>
      <c r="AZ600" s="345">
        <f t="shared" si="448"/>
        <v>0</v>
      </c>
      <c r="BA600" s="345" t="e">
        <f t="shared" si="454"/>
        <v>#DIV/0!</v>
      </c>
      <c r="BB600" s="345">
        <f t="shared" si="440"/>
        <v>0</v>
      </c>
      <c r="BC600" s="345" t="e">
        <f t="shared" si="455"/>
        <v>#DIV/0!</v>
      </c>
      <c r="BD600" s="345">
        <f t="shared" si="441"/>
        <v>0</v>
      </c>
      <c r="BE600" s="345" t="e">
        <f t="shared" si="456"/>
        <v>#DIV/0!</v>
      </c>
      <c r="BF600" s="345">
        <f t="shared" si="442"/>
        <v>0</v>
      </c>
      <c r="BG600" s="345" t="e">
        <f t="shared" si="457"/>
        <v>#DIV/0!</v>
      </c>
      <c r="BH600" s="345">
        <f t="shared" si="443"/>
        <v>0</v>
      </c>
      <c r="BI600" s="345" t="e">
        <f t="shared" si="458"/>
        <v>#DIV/0!</v>
      </c>
      <c r="BJ600" s="345">
        <f t="shared" si="444"/>
        <v>0</v>
      </c>
      <c r="BK600" s="345" t="e">
        <f t="shared" si="459"/>
        <v>#DIV/0!</v>
      </c>
      <c r="BL600" s="345">
        <f t="shared" si="445"/>
        <v>0</v>
      </c>
      <c r="BM600" s="345" t="e">
        <f t="shared" si="460"/>
        <v>#DIV/0!</v>
      </c>
      <c r="BN600" s="345">
        <f t="shared" si="446"/>
        <v>0</v>
      </c>
      <c r="BO600" s="467"/>
    </row>
    <row r="601" spans="1:67">
      <c r="A601" s="580">
        <v>4</v>
      </c>
      <c r="B601" s="581" t="s">
        <v>634</v>
      </c>
      <c r="C601" s="582" t="str">
        <f>+C600</f>
        <v>Trạm</v>
      </c>
      <c r="D601" s="516"/>
      <c r="E601" s="389"/>
      <c r="F601" s="389"/>
      <c r="G601" s="516"/>
      <c r="H601" s="516"/>
      <c r="I601" s="516"/>
      <c r="J601" s="516"/>
      <c r="K601" s="516"/>
      <c r="L601" s="516"/>
      <c r="M601" s="516"/>
      <c r="N601" s="516"/>
      <c r="O601" s="516"/>
      <c r="P601" s="516"/>
      <c r="Q601" s="388">
        <v>1</v>
      </c>
      <c r="R601" s="388">
        <v>1</v>
      </c>
      <c r="S601" s="585">
        <f t="shared" si="431"/>
        <v>1</v>
      </c>
      <c r="T601" s="477"/>
      <c r="U601" s="585">
        <f t="shared" si="432"/>
        <v>1</v>
      </c>
      <c r="V601" s="477"/>
      <c r="W601" s="554">
        <f t="shared" si="433"/>
        <v>1</v>
      </c>
      <c r="X601" s="477"/>
      <c r="Y601" s="554">
        <f t="shared" si="434"/>
        <v>1</v>
      </c>
      <c r="Z601" s="477"/>
      <c r="AA601" s="554">
        <f t="shared" si="435"/>
        <v>1</v>
      </c>
      <c r="AB601" s="477"/>
      <c r="AC601" s="554">
        <f t="shared" si="436"/>
        <v>1</v>
      </c>
      <c r="AD601" s="477"/>
      <c r="AE601" s="554">
        <f t="shared" si="437"/>
        <v>1</v>
      </c>
      <c r="AF601" s="477"/>
      <c r="AG601" s="554">
        <f t="shared" si="437"/>
        <v>1</v>
      </c>
      <c r="AH601" s="477"/>
      <c r="AI601" s="554">
        <f t="shared" si="437"/>
        <v>1</v>
      </c>
      <c r="AJ601" s="477"/>
      <c r="AK601" s="554">
        <f t="shared" si="437"/>
        <v>1</v>
      </c>
      <c r="AL601" s="477"/>
      <c r="AM601" s="554">
        <f t="shared" si="447"/>
        <v>1</v>
      </c>
      <c r="AN601" s="477"/>
      <c r="AO601" s="554">
        <f t="shared" si="438"/>
        <v>1</v>
      </c>
      <c r="AP601" s="388">
        <f>+W601</f>
        <v>1</v>
      </c>
      <c r="AQ601" s="554" t="e">
        <f t="shared" si="449"/>
        <v>#DIV/0!</v>
      </c>
      <c r="AR601" s="554">
        <f t="shared" si="439"/>
        <v>1</v>
      </c>
      <c r="AS601" s="554" t="e">
        <f t="shared" si="450"/>
        <v>#DIV/0!</v>
      </c>
      <c r="AT601" s="554">
        <f t="shared" si="439"/>
        <v>0</v>
      </c>
      <c r="AU601" s="554" t="e">
        <f t="shared" si="451"/>
        <v>#DIV/0!</v>
      </c>
      <c r="AV601" s="554">
        <f t="shared" si="439"/>
        <v>0</v>
      </c>
      <c r="AW601" s="554" t="e">
        <f t="shared" si="452"/>
        <v>#DIV/0!</v>
      </c>
      <c r="AX601" s="554">
        <f t="shared" si="439"/>
        <v>0</v>
      </c>
      <c r="AY601" s="554" t="e">
        <f t="shared" si="453"/>
        <v>#DIV/0!</v>
      </c>
      <c r="AZ601" s="554">
        <f t="shared" si="448"/>
        <v>0</v>
      </c>
      <c r="BA601" s="554" t="e">
        <f t="shared" si="454"/>
        <v>#DIV/0!</v>
      </c>
      <c r="BB601" s="554">
        <f t="shared" si="440"/>
        <v>0</v>
      </c>
      <c r="BC601" s="554" t="e">
        <f t="shared" si="455"/>
        <v>#DIV/0!</v>
      </c>
      <c r="BD601" s="554">
        <f t="shared" si="441"/>
        <v>0</v>
      </c>
      <c r="BE601" s="554" t="e">
        <f t="shared" si="456"/>
        <v>#DIV/0!</v>
      </c>
      <c r="BF601" s="554">
        <f t="shared" si="442"/>
        <v>0</v>
      </c>
      <c r="BG601" s="554" t="e">
        <f t="shared" si="457"/>
        <v>#DIV/0!</v>
      </c>
      <c r="BH601" s="554">
        <f t="shared" si="443"/>
        <v>0</v>
      </c>
      <c r="BI601" s="554" t="e">
        <f t="shared" si="458"/>
        <v>#DIV/0!</v>
      </c>
      <c r="BJ601" s="554">
        <f t="shared" si="444"/>
        <v>0</v>
      </c>
      <c r="BK601" s="554" t="e">
        <f t="shared" si="459"/>
        <v>#DIV/0!</v>
      </c>
      <c r="BL601" s="554">
        <f t="shared" si="445"/>
        <v>0</v>
      </c>
      <c r="BM601" s="554" t="e">
        <f t="shared" si="460"/>
        <v>#DIV/0!</v>
      </c>
      <c r="BN601" s="554">
        <f t="shared" si="446"/>
        <v>0</v>
      </c>
      <c r="BO601" s="389"/>
    </row>
    <row r="602" spans="1:67">
      <c r="BD602" s="494" t="str">
        <f t="shared" ref="BD602" si="461">IF(LEN($C602)=0," ",AD602/$Q602)</f>
        <v xml:space="preserve"> </v>
      </c>
    </row>
  </sheetData>
  <mergeCells count="36">
    <mergeCell ref="BE3:BF3"/>
    <mergeCell ref="BG3:BH3"/>
    <mergeCell ref="BI3:BJ3"/>
    <mergeCell ref="R3:AO3"/>
    <mergeCell ref="AQ3:AR3"/>
    <mergeCell ref="AS3:AT3"/>
    <mergeCell ref="AP3:AP4"/>
    <mergeCell ref="AW3:AX3"/>
    <mergeCell ref="AY3:AZ3"/>
    <mergeCell ref="BA3:BB3"/>
    <mergeCell ref="BC3:BD3"/>
    <mergeCell ref="D2:P2"/>
    <mergeCell ref="P3:P4"/>
    <mergeCell ref="O3:O4"/>
    <mergeCell ref="Q3:Q4"/>
    <mergeCell ref="J3:J4"/>
    <mergeCell ref="K3:K4"/>
    <mergeCell ref="L3:L4"/>
    <mergeCell ref="M3:M4"/>
    <mergeCell ref="N3:N4"/>
    <mergeCell ref="AQ2:BN2"/>
    <mergeCell ref="BO2:BO4"/>
    <mergeCell ref="A1:BO1"/>
    <mergeCell ref="A2:A4"/>
    <mergeCell ref="B2:B4"/>
    <mergeCell ref="C2:C4"/>
    <mergeCell ref="Q2:AP2"/>
    <mergeCell ref="D3:D4"/>
    <mergeCell ref="E3:E4"/>
    <mergeCell ref="F3:F4"/>
    <mergeCell ref="G3:G4"/>
    <mergeCell ref="H3:H4"/>
    <mergeCell ref="I3:I4"/>
    <mergeCell ref="BK3:BL3"/>
    <mergeCell ref="BM3:BN3"/>
    <mergeCell ref="AU3:AV3"/>
  </mergeCells>
  <pageMargins left="0.54718137254901966" right="0.19685039370078741" top="0.62867647058823528" bottom="0.4889705882352941" header="0.19685039370078741" footer="0.19685039370078741"/>
  <pageSetup paperSize="8" scale="95" fitToHeight="0" orientation="landscape" r:id="rId1"/>
  <headerFooter>
    <oddFooter>&amp;C&amp;"time,Regular"&amp;12&amp;P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L3"/>
  <sheetViews>
    <sheetView workbookViewId="0">
      <selection activeCell="A3" sqref="A3:L3"/>
    </sheetView>
  </sheetViews>
  <sheetFormatPr defaultRowHeight="15"/>
  <sheetData>
    <row r="3" spans="1:12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Nháp</vt:lpstr>
      <vt:lpstr>foxz</vt:lpstr>
      <vt:lpstr>Biểu TH</vt:lpstr>
      <vt:lpstr>Sheet1</vt:lpstr>
      <vt:lpstr>'Biểu TH'!Print_Area</vt:lpstr>
      <vt:lpstr>Nháp!Print_Area</vt:lpstr>
      <vt:lpstr>'Biểu TH'!Print_Titles</vt:lpstr>
      <vt:lpstr>Nháp!Print_Titles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 Tài chính</dc:creator>
  <cp:lastModifiedBy>PC</cp:lastModifiedBy>
  <cp:lastPrinted>2019-03-21T03:08:38Z</cp:lastPrinted>
  <dcterms:created xsi:type="dcterms:W3CDTF">2016-01-14T07:39:02Z</dcterms:created>
  <dcterms:modified xsi:type="dcterms:W3CDTF">2019-03-21T03:22:57Z</dcterms:modified>
</cp:coreProperties>
</file>