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255" activeTab="1"/>
  </bookViews>
  <sheets>
    <sheet name="QH 2030" sheetId="1" r:id="rId1"/>
    <sheet name="DCKH2022" sheetId="2" r:id="rId2"/>
    <sheet name="Sheet3" sheetId="3" state="hidden" r:id="rId3"/>
  </sheets>
  <definedNames>
    <definedName name="_xlnm._FilterDatabase" localSheetId="1" hidden="1">DCKH2022!$A$5:$AV$259</definedName>
    <definedName name="_xlnm._FilterDatabase" localSheetId="0" hidden="1">'QH 2030'!$A$4:$AIK$801</definedName>
    <definedName name="_xlnm.Print_Area" localSheetId="1">DCKH2022!$A$1:$AS$259</definedName>
    <definedName name="_xlnm.Print_Area" localSheetId="0">'QH 2030'!$A$1:$O$801</definedName>
    <definedName name="_xlnm.Print_Titles" localSheetId="1">DCKH2022!$3:$5</definedName>
    <definedName name="_xlnm.Print_Titles" localSheetId="0">'QH 2030'!$3:$4</definedName>
  </definedNames>
  <calcPr calcId="191029"/>
</workbook>
</file>

<file path=xl/calcChain.xml><?xml version="1.0" encoding="utf-8"?>
<calcChain xmlns="http://schemas.openxmlformats.org/spreadsheetml/2006/main">
  <c r="E237" i="1" l="1"/>
  <c r="F237" i="1"/>
  <c r="E35" i="1"/>
  <c r="F125" i="1"/>
  <c r="G125" i="1"/>
  <c r="E125" i="1"/>
  <c r="L759" i="1"/>
  <c r="E752" i="1"/>
  <c r="F752" i="1"/>
  <c r="G752" i="1"/>
  <c r="L46" i="1"/>
  <c r="F45" i="1" l="1"/>
  <c r="F35" i="1" s="1"/>
  <c r="G42" i="1"/>
  <c r="G26" i="1"/>
  <c r="L26" i="1"/>
  <c r="T26" i="1"/>
  <c r="S26" i="1" l="1"/>
  <c r="G659" i="1"/>
  <c r="E659" i="1"/>
  <c r="L44" i="1" l="1"/>
  <c r="L43" i="1"/>
  <c r="F546" i="1"/>
  <c r="L66" i="1" l="1"/>
  <c r="L648" i="1"/>
  <c r="I57" i="1" l="1"/>
  <c r="E82" i="1"/>
  <c r="F82" i="1"/>
  <c r="G82" i="1"/>
  <c r="T177" i="1"/>
  <c r="S177" i="1" s="1"/>
  <c r="T695" i="1"/>
  <c r="S695" i="1" s="1"/>
  <c r="F285" i="1"/>
  <c r="G285" i="1"/>
  <c r="H285" i="1"/>
  <c r="E285" i="1"/>
  <c r="F276" i="1"/>
  <c r="G276" i="1"/>
  <c r="E276" i="1"/>
  <c r="G99" i="1"/>
  <c r="L96" i="1"/>
  <c r="L308" i="1"/>
  <c r="L290" i="1"/>
  <c r="L464" i="1"/>
  <c r="L177" i="1"/>
  <c r="L695" i="1"/>
  <c r="L268" i="1"/>
  <c r="F404" i="1"/>
  <c r="G404" i="1"/>
  <c r="H404" i="1"/>
  <c r="E404" i="1"/>
  <c r="N255" i="2" l="1"/>
  <c r="O255" i="2"/>
  <c r="P255" i="2"/>
  <c r="Q255" i="2"/>
  <c r="R255" i="2"/>
  <c r="S255" i="2"/>
  <c r="T255" i="2"/>
  <c r="U255" i="2"/>
  <c r="V255" i="2"/>
  <c r="W255" i="2"/>
  <c r="X255" i="2"/>
  <c r="Y255" i="2"/>
  <c r="Z255" i="2"/>
  <c r="AA255" i="2"/>
  <c r="AB255" i="2"/>
  <c r="AC255" i="2"/>
  <c r="AD255" i="2"/>
  <c r="AE255" i="2"/>
  <c r="AF255" i="2"/>
  <c r="AG255" i="2"/>
  <c r="AH255" i="2"/>
  <c r="AI255" i="2"/>
  <c r="AJ255" i="2"/>
  <c r="AK255" i="2"/>
  <c r="AL255" i="2"/>
  <c r="AM255" i="2"/>
  <c r="AN255" i="2"/>
  <c r="AO255" i="2"/>
  <c r="M255" i="2"/>
  <c r="G252" i="2" l="1"/>
  <c r="F252" i="2"/>
  <c r="G255" i="2"/>
  <c r="H255" i="2"/>
  <c r="F255" i="2"/>
  <c r="G258" i="2"/>
  <c r="G257" i="2" s="1"/>
  <c r="K259" i="2"/>
  <c r="K258" i="2" s="1"/>
  <c r="K257" i="2" s="1"/>
  <c r="J259" i="2"/>
  <c r="J258" i="2" s="1"/>
  <c r="J257" i="2" s="1"/>
  <c r="I259" i="2"/>
  <c r="I258" i="2" s="1"/>
  <c r="I257" i="2" s="1"/>
  <c r="H259" i="2"/>
  <c r="F259" i="2" s="1"/>
  <c r="F258" i="2" s="1"/>
  <c r="F257" i="2" s="1"/>
  <c r="AO257" i="2"/>
  <c r="AN257" i="2"/>
  <c r="AM257" i="2"/>
  <c r="AL257" i="2"/>
  <c r="AK257" i="2"/>
  <c r="AJ257" i="2"/>
  <c r="AI257" i="2"/>
  <c r="AH257" i="2"/>
  <c r="AG257" i="2"/>
  <c r="AF257" i="2"/>
  <c r="AE257" i="2"/>
  <c r="AD257" i="2"/>
  <c r="AC257" i="2"/>
  <c r="AB257" i="2"/>
  <c r="AA257" i="2"/>
  <c r="Z257" i="2"/>
  <c r="Y257" i="2"/>
  <c r="X257" i="2"/>
  <c r="W257" i="2"/>
  <c r="V257" i="2"/>
  <c r="U257" i="2"/>
  <c r="T257" i="2"/>
  <c r="S257" i="2"/>
  <c r="R257" i="2"/>
  <c r="Q257" i="2"/>
  <c r="P257" i="2"/>
  <c r="O257" i="2"/>
  <c r="N257" i="2"/>
  <c r="M257" i="2"/>
  <c r="K256" i="2"/>
  <c r="K255" i="2" s="1"/>
  <c r="J256" i="2"/>
  <c r="J255" i="2" s="1"/>
  <c r="I256" i="2"/>
  <c r="I255" i="2" s="1"/>
  <c r="K254" i="2"/>
  <c r="K252" i="2" s="1"/>
  <c r="J254" i="2"/>
  <c r="J252" i="2" s="1"/>
  <c r="I254" i="2"/>
  <c r="I252" i="2" s="1"/>
  <c r="H254" i="2"/>
  <c r="H252" i="2" s="1"/>
  <c r="K251" i="2"/>
  <c r="K250" i="2" s="1"/>
  <c r="J251" i="2"/>
  <c r="J250" i="2" s="1"/>
  <c r="J249" i="2" s="1"/>
  <c r="I251" i="2"/>
  <c r="I250" i="2" s="1"/>
  <c r="H251" i="2"/>
  <c r="F251" i="2" s="1"/>
  <c r="F250" i="2" s="1"/>
  <c r="AO250" i="2"/>
  <c r="AN250" i="2"/>
  <c r="AN249" i="2" s="1"/>
  <c r="AM250" i="2"/>
  <c r="AM249" i="2" s="1"/>
  <c r="AL250" i="2"/>
  <c r="AL249" i="2" s="1"/>
  <c r="AK250" i="2"/>
  <c r="AK249" i="2" s="1"/>
  <c r="AJ250" i="2"/>
  <c r="AJ249" i="2" s="1"/>
  <c r="AI250" i="2"/>
  <c r="AI249" i="2" s="1"/>
  <c r="AH250" i="2"/>
  <c r="AH249" i="2" s="1"/>
  <c r="AG250" i="2"/>
  <c r="AG249" i="2" s="1"/>
  <c r="AF250" i="2"/>
  <c r="AF249" i="2" s="1"/>
  <c r="AE250" i="2"/>
  <c r="AE249" i="2" s="1"/>
  <c r="AD250" i="2"/>
  <c r="AD249" i="2" s="1"/>
  <c r="AC250" i="2"/>
  <c r="AC249" i="2" s="1"/>
  <c r="AB250" i="2"/>
  <c r="AB249" i="2" s="1"/>
  <c r="AA250" i="2"/>
  <c r="AA249" i="2" s="1"/>
  <c r="Z250" i="2"/>
  <c r="Z249" i="2" s="1"/>
  <c r="Y250" i="2"/>
  <c r="Y249" i="2" s="1"/>
  <c r="X250" i="2"/>
  <c r="X249" i="2" s="1"/>
  <c r="W250" i="2"/>
  <c r="W249" i="2" s="1"/>
  <c r="V250" i="2"/>
  <c r="V249" i="2" s="1"/>
  <c r="U250" i="2"/>
  <c r="U249" i="2" s="1"/>
  <c r="T250" i="2"/>
  <c r="T249" i="2" s="1"/>
  <c r="S250" i="2"/>
  <c r="S249" i="2" s="1"/>
  <c r="R250" i="2"/>
  <c r="R249" i="2" s="1"/>
  <c r="Q250" i="2"/>
  <c r="Q249" i="2" s="1"/>
  <c r="P250" i="2"/>
  <c r="P249" i="2" s="1"/>
  <c r="O250" i="2"/>
  <c r="O249" i="2" s="1"/>
  <c r="N250" i="2"/>
  <c r="N249" i="2" s="1"/>
  <c r="M250" i="2"/>
  <c r="M249" i="2" s="1"/>
  <c r="G250" i="2"/>
  <c r="K245" i="2"/>
  <c r="J245" i="2"/>
  <c r="I245" i="2"/>
  <c r="H245" i="2"/>
  <c r="F245" i="2" s="1"/>
  <c r="P244" i="2"/>
  <c r="H244" i="2" s="1"/>
  <c r="F244" i="2" s="1"/>
  <c r="K244" i="2"/>
  <c r="J244" i="2"/>
  <c r="P243" i="2"/>
  <c r="I243" i="2" s="1"/>
  <c r="K243" i="2"/>
  <c r="J243" i="2"/>
  <c r="P242" i="2"/>
  <c r="I242" i="2" s="1"/>
  <c r="K242" i="2"/>
  <c r="J242" i="2"/>
  <c r="P241" i="2"/>
  <c r="I241" i="2" s="1"/>
  <c r="K241" i="2"/>
  <c r="J241" i="2"/>
  <c r="P240" i="2"/>
  <c r="H240" i="2" s="1"/>
  <c r="F240" i="2" s="1"/>
  <c r="K240" i="2"/>
  <c r="J240" i="2"/>
  <c r="P239" i="2"/>
  <c r="M239" i="2"/>
  <c r="K239" i="2"/>
  <c r="J239" i="2"/>
  <c r="P238" i="2"/>
  <c r="I238" i="2" s="1"/>
  <c r="K238" i="2"/>
  <c r="J238" i="2"/>
  <c r="Q237" i="2"/>
  <c r="P237" i="2" s="1"/>
  <c r="K237" i="2"/>
  <c r="J237" i="2"/>
  <c r="Q236" i="2"/>
  <c r="P236" i="2" s="1"/>
  <c r="K236" i="2"/>
  <c r="J236" i="2"/>
  <c r="P235" i="2"/>
  <c r="I235" i="2" s="1"/>
  <c r="K235" i="2"/>
  <c r="J235" i="2"/>
  <c r="Q234" i="2"/>
  <c r="P234" i="2" s="1"/>
  <c r="M234" i="2"/>
  <c r="K234" i="2"/>
  <c r="J234" i="2"/>
  <c r="AO233" i="2"/>
  <c r="AN233" i="2"/>
  <c r="AM233" i="2"/>
  <c r="AL233" i="2"/>
  <c r="AK233" i="2"/>
  <c r="AJ233" i="2"/>
  <c r="AI233" i="2"/>
  <c r="AH233" i="2"/>
  <c r="AG233" i="2"/>
  <c r="AF233" i="2"/>
  <c r="AE233" i="2"/>
  <c r="AC233" i="2"/>
  <c r="AB233" i="2"/>
  <c r="AA233" i="2"/>
  <c r="Z233" i="2"/>
  <c r="Y233" i="2"/>
  <c r="X233" i="2"/>
  <c r="W233" i="2"/>
  <c r="V233" i="2"/>
  <c r="U233" i="2"/>
  <c r="T233" i="2"/>
  <c r="S233" i="2"/>
  <c r="R233" i="2"/>
  <c r="O233" i="2"/>
  <c r="N233" i="2"/>
  <c r="G233" i="2"/>
  <c r="K232" i="2"/>
  <c r="J232" i="2"/>
  <c r="I232" i="2"/>
  <c r="K231" i="2"/>
  <c r="J231" i="2"/>
  <c r="I231" i="2"/>
  <c r="H231" i="2"/>
  <c r="F231" i="2" s="1"/>
  <c r="F230" i="2" s="1"/>
  <c r="AO230" i="2"/>
  <c r="AN230" i="2"/>
  <c r="AM230" i="2"/>
  <c r="AL230" i="2"/>
  <c r="AK230" i="2"/>
  <c r="AJ230" i="2"/>
  <c r="AI230" i="2"/>
  <c r="AH230" i="2"/>
  <c r="AG230" i="2"/>
  <c r="AF230" i="2"/>
  <c r="AE230" i="2"/>
  <c r="AC230" i="2"/>
  <c r="AB230" i="2"/>
  <c r="AA230" i="2"/>
  <c r="Z230" i="2"/>
  <c r="Y230" i="2"/>
  <c r="X230" i="2"/>
  <c r="W230" i="2"/>
  <c r="V230" i="2"/>
  <c r="U230" i="2"/>
  <c r="T230" i="2"/>
  <c r="S230" i="2"/>
  <c r="R230" i="2"/>
  <c r="Q230" i="2"/>
  <c r="P230" i="2"/>
  <c r="O230" i="2"/>
  <c r="N230" i="2"/>
  <c r="M230" i="2"/>
  <c r="G230" i="2"/>
  <c r="K229" i="2"/>
  <c r="J229" i="2"/>
  <c r="I229" i="2"/>
  <c r="H229" i="2"/>
  <c r="F229" i="2" s="1"/>
  <c r="K228" i="2"/>
  <c r="J228" i="2"/>
  <c r="I228" i="2"/>
  <c r="H228" i="2"/>
  <c r="F228" i="2" s="1"/>
  <c r="K227" i="2"/>
  <c r="J227" i="2"/>
  <c r="I227" i="2"/>
  <c r="H227" i="2"/>
  <c r="F227" i="2" s="1"/>
  <c r="K226" i="2"/>
  <c r="J226" i="2"/>
  <c r="I226" i="2"/>
  <c r="H226" i="2"/>
  <c r="F226" i="2" s="1"/>
  <c r="K225" i="2"/>
  <c r="J225" i="2"/>
  <c r="I225" i="2"/>
  <c r="H225" i="2"/>
  <c r="F225" i="2" s="1"/>
  <c r="K224" i="2"/>
  <c r="J224" i="2"/>
  <c r="I224" i="2"/>
  <c r="H224" i="2"/>
  <c r="F224" i="2" s="1"/>
  <c r="K223" i="2"/>
  <c r="J223" i="2"/>
  <c r="I223" i="2"/>
  <c r="H223" i="2"/>
  <c r="F223" i="2" s="1"/>
  <c r="K222" i="2"/>
  <c r="J222" i="2"/>
  <c r="I222" i="2"/>
  <c r="H222" i="2"/>
  <c r="F222" i="2" s="1"/>
  <c r="K221" i="2"/>
  <c r="J221" i="2"/>
  <c r="I221" i="2"/>
  <c r="H221" i="2"/>
  <c r="F221" i="2" s="1"/>
  <c r="K220" i="2"/>
  <c r="J220" i="2"/>
  <c r="I220" i="2"/>
  <c r="H220" i="2"/>
  <c r="F220" i="2" s="1"/>
  <c r="K219" i="2"/>
  <c r="J219" i="2"/>
  <c r="I219" i="2"/>
  <c r="H219" i="2"/>
  <c r="F219" i="2" s="1"/>
  <c r="K218" i="2"/>
  <c r="J218" i="2"/>
  <c r="I218" i="2"/>
  <c r="H218" i="2"/>
  <c r="F218" i="2" s="1"/>
  <c r="AO217" i="2"/>
  <c r="AN217" i="2"/>
  <c r="AM217" i="2"/>
  <c r="AL217" i="2"/>
  <c r="AK217" i="2"/>
  <c r="AJ217" i="2"/>
  <c r="AI217" i="2"/>
  <c r="AH217" i="2"/>
  <c r="AG217" i="2"/>
  <c r="AF217" i="2"/>
  <c r="AE217" i="2"/>
  <c r="AC217" i="2"/>
  <c r="AB217" i="2"/>
  <c r="AA217" i="2"/>
  <c r="Z217" i="2"/>
  <c r="Y217" i="2"/>
  <c r="X217" i="2"/>
  <c r="W217" i="2"/>
  <c r="V217" i="2"/>
  <c r="U217" i="2"/>
  <c r="T217" i="2"/>
  <c r="S217" i="2"/>
  <c r="R217" i="2"/>
  <c r="Q217" i="2"/>
  <c r="P217" i="2"/>
  <c r="O217" i="2"/>
  <c r="N217" i="2"/>
  <c r="M217" i="2"/>
  <c r="G217" i="2"/>
  <c r="K216" i="2"/>
  <c r="K215" i="2" s="1"/>
  <c r="J216" i="2"/>
  <c r="J215" i="2" s="1"/>
  <c r="I216" i="2"/>
  <c r="I215" i="2" s="1"/>
  <c r="H216" i="2"/>
  <c r="F216" i="2" s="1"/>
  <c r="F215" i="2" s="1"/>
  <c r="AO215" i="2"/>
  <c r="AN215" i="2"/>
  <c r="AM215" i="2"/>
  <c r="AL215" i="2"/>
  <c r="AK215" i="2"/>
  <c r="AJ215" i="2"/>
  <c r="AI215" i="2"/>
  <c r="AH215" i="2"/>
  <c r="AG215" i="2"/>
  <c r="AF215" i="2"/>
  <c r="AE215" i="2"/>
  <c r="AC215" i="2"/>
  <c r="AB215" i="2"/>
  <c r="AA215" i="2"/>
  <c r="Z215" i="2"/>
  <c r="Y215" i="2"/>
  <c r="X215" i="2"/>
  <c r="W215" i="2"/>
  <c r="V215" i="2"/>
  <c r="U215" i="2"/>
  <c r="T215" i="2"/>
  <c r="S215" i="2"/>
  <c r="R215" i="2"/>
  <c r="Q215" i="2"/>
  <c r="P215" i="2"/>
  <c r="O215" i="2"/>
  <c r="N215" i="2"/>
  <c r="M215" i="2"/>
  <c r="G215" i="2"/>
  <c r="K214" i="2"/>
  <c r="J214" i="2"/>
  <c r="I214" i="2"/>
  <c r="H214" i="2"/>
  <c r="F214" i="2" s="1"/>
  <c r="K213" i="2"/>
  <c r="J213" i="2"/>
  <c r="I213" i="2"/>
  <c r="H213" i="2"/>
  <c r="F213" i="2" s="1"/>
  <c r="K212" i="2"/>
  <c r="J212" i="2"/>
  <c r="I212" i="2"/>
  <c r="H212" i="2"/>
  <c r="F212" i="2" s="1"/>
  <c r="K211" i="2"/>
  <c r="J211" i="2"/>
  <c r="I211" i="2"/>
  <c r="H211" i="2"/>
  <c r="F211" i="2" s="1"/>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G210" i="2"/>
  <c r="K209" i="2"/>
  <c r="J209" i="2"/>
  <c r="I209" i="2"/>
  <c r="H209" i="2"/>
  <c r="F209" i="2" s="1"/>
  <c r="K208" i="2"/>
  <c r="J208" i="2"/>
  <c r="I208" i="2"/>
  <c r="H208" i="2"/>
  <c r="F208" i="2" s="1"/>
  <c r="K207" i="2"/>
  <c r="J207" i="2"/>
  <c r="I207" i="2"/>
  <c r="H207" i="2"/>
  <c r="F207" i="2" s="1"/>
  <c r="K206" i="2"/>
  <c r="J206" i="2"/>
  <c r="I206" i="2"/>
  <c r="H206" i="2"/>
  <c r="F206" i="2" s="1"/>
  <c r="K205" i="2"/>
  <c r="J205" i="2"/>
  <c r="I205" i="2"/>
  <c r="H205" i="2"/>
  <c r="F205" i="2" s="1"/>
  <c r="K204" i="2"/>
  <c r="J204" i="2"/>
  <c r="I204" i="2"/>
  <c r="H204" i="2"/>
  <c r="F204" i="2" s="1"/>
  <c r="K203" i="2"/>
  <c r="J203" i="2"/>
  <c r="I203" i="2"/>
  <c r="H203" i="2"/>
  <c r="F203" i="2" s="1"/>
  <c r="K202" i="2"/>
  <c r="J202" i="2"/>
  <c r="I202" i="2"/>
  <c r="H202" i="2"/>
  <c r="F202" i="2" s="1"/>
  <c r="K201" i="2"/>
  <c r="J201" i="2"/>
  <c r="I201" i="2"/>
  <c r="H201" i="2"/>
  <c r="F201" i="2" s="1"/>
  <c r="K200" i="2"/>
  <c r="J200" i="2"/>
  <c r="I200" i="2"/>
  <c r="H200" i="2"/>
  <c r="F200" i="2" s="1"/>
  <c r="K199" i="2"/>
  <c r="J199" i="2"/>
  <c r="I199" i="2"/>
  <c r="H199" i="2"/>
  <c r="F199" i="2" s="1"/>
  <c r="K198" i="2"/>
  <c r="J198" i="2"/>
  <c r="I198" i="2"/>
  <c r="H198" i="2"/>
  <c r="F198" i="2" s="1"/>
  <c r="AO197" i="2"/>
  <c r="AN197" i="2"/>
  <c r="AM197" i="2"/>
  <c r="AL197" i="2"/>
  <c r="AK197" i="2"/>
  <c r="AJ197" i="2"/>
  <c r="AI197" i="2"/>
  <c r="AH197" i="2"/>
  <c r="AG197" i="2"/>
  <c r="AF197" i="2"/>
  <c r="AE197" i="2"/>
  <c r="AC197" i="2"/>
  <c r="AB197" i="2"/>
  <c r="AA197" i="2"/>
  <c r="Z197" i="2"/>
  <c r="Y197" i="2"/>
  <c r="X197" i="2"/>
  <c r="W197" i="2"/>
  <c r="V197" i="2"/>
  <c r="U197" i="2"/>
  <c r="T197" i="2"/>
  <c r="S197" i="2"/>
  <c r="R197" i="2"/>
  <c r="Q197" i="2"/>
  <c r="P197" i="2"/>
  <c r="O197" i="2"/>
  <c r="N197" i="2"/>
  <c r="M197" i="2"/>
  <c r="G197" i="2"/>
  <c r="K196" i="2"/>
  <c r="K195" i="2" s="1"/>
  <c r="J196" i="2"/>
  <c r="J195" i="2" s="1"/>
  <c r="I196" i="2"/>
  <c r="I195" i="2" s="1"/>
  <c r="H196" i="2"/>
  <c r="F196" i="2" s="1"/>
  <c r="F195" i="2" s="1"/>
  <c r="AO195" i="2"/>
  <c r="AN195" i="2"/>
  <c r="AM195" i="2"/>
  <c r="AL195" i="2"/>
  <c r="AK195" i="2"/>
  <c r="AJ195" i="2"/>
  <c r="AI195" i="2"/>
  <c r="AH195" i="2"/>
  <c r="AG195" i="2"/>
  <c r="AF195" i="2"/>
  <c r="AE195" i="2"/>
  <c r="AC195" i="2"/>
  <c r="AB195" i="2"/>
  <c r="AA195" i="2"/>
  <c r="Z195" i="2"/>
  <c r="Y195" i="2"/>
  <c r="X195" i="2"/>
  <c r="W195" i="2"/>
  <c r="V195" i="2"/>
  <c r="U195" i="2"/>
  <c r="T195" i="2"/>
  <c r="S195" i="2"/>
  <c r="R195" i="2"/>
  <c r="Q195" i="2"/>
  <c r="P195" i="2"/>
  <c r="O195" i="2"/>
  <c r="N195" i="2"/>
  <c r="M195" i="2"/>
  <c r="G195" i="2"/>
  <c r="K194" i="2"/>
  <c r="J194" i="2"/>
  <c r="I194" i="2"/>
  <c r="H194" i="2"/>
  <c r="F194" i="2" s="1"/>
  <c r="K193" i="2"/>
  <c r="J193" i="2"/>
  <c r="I193" i="2"/>
  <c r="H193" i="2"/>
  <c r="F193" i="2" s="1"/>
  <c r="K192" i="2"/>
  <c r="J192" i="2"/>
  <c r="I192" i="2"/>
  <c r="H192" i="2"/>
  <c r="F192" i="2" s="1"/>
  <c r="AO191" i="2"/>
  <c r="AN191" i="2"/>
  <c r="AM191" i="2"/>
  <c r="AL191" i="2"/>
  <c r="AK191" i="2"/>
  <c r="AJ191" i="2"/>
  <c r="AI191" i="2"/>
  <c r="AH191" i="2"/>
  <c r="AG191" i="2"/>
  <c r="AF191" i="2"/>
  <c r="AE191" i="2"/>
  <c r="AD191" i="2"/>
  <c r="AC191" i="2"/>
  <c r="AB191" i="2"/>
  <c r="AA191" i="2"/>
  <c r="Z191" i="2"/>
  <c r="Y191" i="2"/>
  <c r="X191" i="2"/>
  <c r="W191" i="2"/>
  <c r="V191" i="2"/>
  <c r="U191" i="2"/>
  <c r="T191" i="2"/>
  <c r="S191" i="2"/>
  <c r="R191" i="2"/>
  <c r="Q191" i="2"/>
  <c r="P191" i="2"/>
  <c r="O191" i="2"/>
  <c r="N191" i="2"/>
  <c r="M191" i="2"/>
  <c r="G191" i="2"/>
  <c r="P190" i="2"/>
  <c r="I190" i="2" s="1"/>
  <c r="K190" i="2"/>
  <c r="J190" i="2"/>
  <c r="P189" i="2"/>
  <c r="I189" i="2" s="1"/>
  <c r="K189" i="2"/>
  <c r="J189" i="2"/>
  <c r="P188" i="2"/>
  <c r="I188" i="2" s="1"/>
  <c r="K188" i="2"/>
  <c r="J188" i="2"/>
  <c r="P187" i="2"/>
  <c r="I187" i="2" s="1"/>
  <c r="K187" i="2"/>
  <c r="J187" i="2"/>
  <c r="P186" i="2"/>
  <c r="I186" i="2" s="1"/>
  <c r="K186" i="2"/>
  <c r="J186" i="2"/>
  <c r="P185" i="2"/>
  <c r="I185" i="2" s="1"/>
  <c r="K185" i="2"/>
  <c r="J185" i="2"/>
  <c r="P184" i="2"/>
  <c r="I184" i="2" s="1"/>
  <c r="K184" i="2"/>
  <c r="J184" i="2"/>
  <c r="AO183" i="2"/>
  <c r="AN183" i="2"/>
  <c r="AM183" i="2"/>
  <c r="AL183" i="2"/>
  <c r="AK183" i="2"/>
  <c r="AJ183" i="2"/>
  <c r="AI183" i="2"/>
  <c r="AH183" i="2"/>
  <c r="AG183" i="2"/>
  <c r="AF183" i="2"/>
  <c r="AE183" i="2"/>
  <c r="AD183" i="2"/>
  <c r="AC183" i="2"/>
  <c r="AB183" i="2"/>
  <c r="AA183" i="2"/>
  <c r="Z183" i="2"/>
  <c r="Y183" i="2"/>
  <c r="X183" i="2"/>
  <c r="W183" i="2"/>
  <c r="V183" i="2"/>
  <c r="U183" i="2"/>
  <c r="T183" i="2"/>
  <c r="S183" i="2"/>
  <c r="R183" i="2"/>
  <c r="Q183" i="2"/>
  <c r="O183" i="2"/>
  <c r="N183" i="2"/>
  <c r="M183" i="2"/>
  <c r="G183" i="2"/>
  <c r="K182" i="2"/>
  <c r="J182" i="2"/>
  <c r="I182" i="2"/>
  <c r="H182" i="2"/>
  <c r="F182" i="2" s="1"/>
  <c r="K181" i="2"/>
  <c r="J181" i="2"/>
  <c r="I181" i="2"/>
  <c r="H181" i="2"/>
  <c r="F181" i="2" s="1"/>
  <c r="K180" i="2"/>
  <c r="J180" i="2"/>
  <c r="I180" i="2"/>
  <c r="H180" i="2"/>
  <c r="F180" i="2" s="1"/>
  <c r="AO179" i="2"/>
  <c r="AN179" i="2"/>
  <c r="AM179" i="2"/>
  <c r="AL179" i="2"/>
  <c r="AK179" i="2"/>
  <c r="AJ179" i="2"/>
  <c r="AI179" i="2"/>
  <c r="AH179" i="2"/>
  <c r="AG179" i="2"/>
  <c r="AF179" i="2"/>
  <c r="AE179" i="2"/>
  <c r="AD179" i="2"/>
  <c r="AC179" i="2"/>
  <c r="AB179" i="2"/>
  <c r="AA179" i="2"/>
  <c r="Z179" i="2"/>
  <c r="Y179" i="2"/>
  <c r="X179" i="2"/>
  <c r="W179" i="2"/>
  <c r="V179" i="2"/>
  <c r="U179" i="2"/>
  <c r="T179" i="2"/>
  <c r="S179" i="2"/>
  <c r="R179" i="2"/>
  <c r="Q179" i="2"/>
  <c r="P179" i="2"/>
  <c r="O179" i="2"/>
  <c r="N179" i="2"/>
  <c r="M179" i="2"/>
  <c r="G179" i="2"/>
  <c r="K178" i="2"/>
  <c r="J178" i="2"/>
  <c r="I178" i="2"/>
  <c r="H178" i="2"/>
  <c r="F178" i="2" s="1"/>
  <c r="K177" i="2"/>
  <c r="J177" i="2"/>
  <c r="I177" i="2"/>
  <c r="H177" i="2"/>
  <c r="F177" i="2" s="1"/>
  <c r="AO176" i="2"/>
  <c r="AN176" i="2"/>
  <c r="AM176" i="2"/>
  <c r="AL176" i="2"/>
  <c r="AK176" i="2"/>
  <c r="AJ176" i="2"/>
  <c r="AI176" i="2"/>
  <c r="AH176" i="2"/>
  <c r="AG176" i="2"/>
  <c r="AF176" i="2"/>
  <c r="AE176" i="2"/>
  <c r="AD176" i="2"/>
  <c r="AC176" i="2"/>
  <c r="AB176" i="2"/>
  <c r="AA176" i="2"/>
  <c r="Z176" i="2"/>
  <c r="Y176" i="2"/>
  <c r="X176" i="2"/>
  <c r="W176" i="2"/>
  <c r="V176" i="2"/>
  <c r="U176" i="2"/>
  <c r="T176" i="2"/>
  <c r="S176" i="2"/>
  <c r="R176" i="2"/>
  <c r="Q176" i="2"/>
  <c r="P176" i="2"/>
  <c r="O176" i="2"/>
  <c r="N176" i="2"/>
  <c r="M176" i="2"/>
  <c r="G176" i="2"/>
  <c r="P174" i="2"/>
  <c r="I174" i="2" s="1"/>
  <c r="K174" i="2"/>
  <c r="J174" i="2"/>
  <c r="P173" i="2"/>
  <c r="H173" i="2" s="1"/>
  <c r="F173" i="2" s="1"/>
  <c r="K173" i="2"/>
  <c r="J173" i="2"/>
  <c r="K172" i="2"/>
  <c r="J172" i="2"/>
  <c r="I172" i="2"/>
  <c r="H172" i="2"/>
  <c r="F172" i="2" s="1"/>
  <c r="K171" i="2"/>
  <c r="J171" i="2"/>
  <c r="I171" i="2"/>
  <c r="H171" i="2"/>
  <c r="F171" i="2" s="1"/>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O170" i="2"/>
  <c r="N170" i="2"/>
  <c r="M170" i="2"/>
  <c r="G170" i="2"/>
  <c r="K169" i="2"/>
  <c r="J169" i="2"/>
  <c r="I169" i="2"/>
  <c r="K168" i="2"/>
  <c r="J168" i="2"/>
  <c r="I168" i="2"/>
  <c r="H168" i="2"/>
  <c r="F168" i="2" s="1"/>
  <c r="K167" i="2"/>
  <c r="J167" i="2"/>
  <c r="I167" i="2"/>
  <c r="H167" i="2"/>
  <c r="F167" i="2" s="1"/>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G166" i="2"/>
  <c r="K165" i="2"/>
  <c r="K164" i="2" s="1"/>
  <c r="J165" i="2"/>
  <c r="J164" i="2" s="1"/>
  <c r="I165" i="2"/>
  <c r="I164" i="2" s="1"/>
  <c r="H165" i="2"/>
  <c r="F165" i="2" s="1"/>
  <c r="F164" i="2" s="1"/>
  <c r="AO164" i="2"/>
  <c r="AN164" i="2"/>
  <c r="AM164" i="2"/>
  <c r="AL164" i="2"/>
  <c r="AK164" i="2"/>
  <c r="AJ164" i="2"/>
  <c r="AI164" i="2"/>
  <c r="AH164" i="2"/>
  <c r="AG164" i="2"/>
  <c r="AF164" i="2"/>
  <c r="AE164" i="2"/>
  <c r="AC164" i="2"/>
  <c r="AB164" i="2"/>
  <c r="AA164" i="2"/>
  <c r="Z164" i="2"/>
  <c r="Y164" i="2"/>
  <c r="X164" i="2"/>
  <c r="W164" i="2"/>
  <c r="V164" i="2"/>
  <c r="U164" i="2"/>
  <c r="T164" i="2"/>
  <c r="S164" i="2"/>
  <c r="R164" i="2"/>
  <c r="Q164" i="2"/>
  <c r="P164" i="2"/>
  <c r="O164" i="2"/>
  <c r="N164" i="2"/>
  <c r="M164" i="2"/>
  <c r="G164" i="2"/>
  <c r="K163" i="2"/>
  <c r="J163" i="2"/>
  <c r="I163" i="2"/>
  <c r="H163" i="2"/>
  <c r="F163" i="2" s="1"/>
  <c r="K162" i="2"/>
  <c r="J162" i="2"/>
  <c r="I162" i="2"/>
  <c r="H162" i="2"/>
  <c r="F162" i="2" s="1"/>
  <c r="K161" i="2"/>
  <c r="J161" i="2"/>
  <c r="I161" i="2"/>
  <c r="H161" i="2"/>
  <c r="F161" i="2" s="1"/>
  <c r="K160" i="2"/>
  <c r="J160" i="2"/>
  <c r="I160" i="2"/>
  <c r="H160" i="2"/>
  <c r="F160" i="2" s="1"/>
  <c r="K159" i="2"/>
  <c r="J159" i="2"/>
  <c r="I159" i="2"/>
  <c r="H159" i="2"/>
  <c r="F159" i="2" s="1"/>
  <c r="AO158"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G158" i="2"/>
  <c r="K157" i="2"/>
  <c r="K156" i="2" s="1"/>
  <c r="J157" i="2"/>
  <c r="J156" i="2" s="1"/>
  <c r="I157" i="2"/>
  <c r="I156" i="2" s="1"/>
  <c r="H157" i="2"/>
  <c r="F157" i="2" s="1"/>
  <c r="F156" i="2" s="1"/>
  <c r="AO156" i="2"/>
  <c r="AN156" i="2"/>
  <c r="AM156" i="2"/>
  <c r="AL156" i="2"/>
  <c r="AK156" i="2"/>
  <c r="AJ156" i="2"/>
  <c r="AI156" i="2"/>
  <c r="AH156" i="2"/>
  <c r="AG156" i="2"/>
  <c r="AF156" i="2"/>
  <c r="AE156" i="2"/>
  <c r="AC156" i="2"/>
  <c r="AB156" i="2"/>
  <c r="AA156" i="2"/>
  <c r="Z156" i="2"/>
  <c r="Y156" i="2"/>
  <c r="X156" i="2"/>
  <c r="W156" i="2"/>
  <c r="V156" i="2"/>
  <c r="U156" i="2"/>
  <c r="T156" i="2"/>
  <c r="S156" i="2"/>
  <c r="R156" i="2"/>
  <c r="Q156" i="2"/>
  <c r="P156" i="2"/>
  <c r="O156" i="2"/>
  <c r="N156" i="2"/>
  <c r="M156" i="2"/>
  <c r="G156" i="2"/>
  <c r="P155" i="2"/>
  <c r="I155" i="2" s="1"/>
  <c r="K155" i="2"/>
  <c r="J155" i="2"/>
  <c r="P154" i="2"/>
  <c r="I154" i="2" s="1"/>
  <c r="K154" i="2"/>
  <c r="J154" i="2"/>
  <c r="Q153" i="2"/>
  <c r="P153" i="2" s="1"/>
  <c r="K153" i="2"/>
  <c r="J153" i="2"/>
  <c r="P152" i="2"/>
  <c r="I152" i="2" s="1"/>
  <c r="K152" i="2"/>
  <c r="J152" i="2"/>
  <c r="P151" i="2"/>
  <c r="I151" i="2" s="1"/>
  <c r="K151" i="2"/>
  <c r="J151" i="2"/>
  <c r="R150" i="2"/>
  <c r="P150" i="2" s="1"/>
  <c r="M150" i="2"/>
  <c r="K150" i="2"/>
  <c r="J150" i="2"/>
  <c r="P149" i="2"/>
  <c r="I149" i="2" s="1"/>
  <c r="K149" i="2"/>
  <c r="J149" i="2"/>
  <c r="P148" i="2"/>
  <c r="K148" i="2"/>
  <c r="J148" i="2"/>
  <c r="K147" i="2"/>
  <c r="J147" i="2"/>
  <c r="I147" i="2"/>
  <c r="H147" i="2"/>
  <c r="F147" i="2" s="1"/>
  <c r="K146" i="2"/>
  <c r="J146" i="2"/>
  <c r="I146" i="2"/>
  <c r="H146" i="2"/>
  <c r="F146" i="2" s="1"/>
  <c r="K145" i="2"/>
  <c r="J145" i="2"/>
  <c r="I145" i="2"/>
  <c r="H145" i="2"/>
  <c r="F145" i="2" s="1"/>
  <c r="K144" i="2"/>
  <c r="J144" i="2"/>
  <c r="I144" i="2"/>
  <c r="H144" i="2"/>
  <c r="F144" i="2" s="1"/>
  <c r="P143" i="2"/>
  <c r="I143" i="2" s="1"/>
  <c r="K143" i="2"/>
  <c r="J143" i="2"/>
  <c r="P142" i="2"/>
  <c r="K142" i="2"/>
  <c r="J142" i="2"/>
  <c r="P141" i="2"/>
  <c r="H141" i="2" s="1"/>
  <c r="F141" i="2" s="1"/>
  <c r="K141" i="2"/>
  <c r="J141" i="2"/>
  <c r="K140" i="2"/>
  <c r="J140" i="2"/>
  <c r="I140" i="2"/>
  <c r="H140" i="2"/>
  <c r="F140" i="2" s="1"/>
  <c r="K139" i="2"/>
  <c r="J139" i="2"/>
  <c r="I139" i="2"/>
  <c r="H139" i="2"/>
  <c r="F139" i="2" s="1"/>
  <c r="K138" i="2"/>
  <c r="J138" i="2"/>
  <c r="I138" i="2"/>
  <c r="H138" i="2"/>
  <c r="F138" i="2" s="1"/>
  <c r="P137" i="2"/>
  <c r="I137" i="2" s="1"/>
  <c r="K137" i="2"/>
  <c r="J137" i="2"/>
  <c r="P136" i="2"/>
  <c r="I136" i="2" s="1"/>
  <c r="K136" i="2"/>
  <c r="J136" i="2"/>
  <c r="P135" i="2"/>
  <c r="K135" i="2"/>
  <c r="J135" i="2"/>
  <c r="P134" i="2"/>
  <c r="I134" i="2" s="1"/>
  <c r="K134" i="2"/>
  <c r="J134" i="2"/>
  <c r="P133" i="2"/>
  <c r="I133" i="2" s="1"/>
  <c r="K133" i="2"/>
  <c r="J133" i="2"/>
  <c r="X132" i="2"/>
  <c r="Q132" i="2"/>
  <c r="P132" i="2" s="1"/>
  <c r="M132" i="2"/>
  <c r="K132" i="2"/>
  <c r="P131" i="2"/>
  <c r="I131" i="2" s="1"/>
  <c r="K131" i="2"/>
  <c r="J131" i="2"/>
  <c r="K130" i="2"/>
  <c r="J130" i="2"/>
  <c r="I130" i="2"/>
  <c r="H130" i="2"/>
  <c r="F130" i="2" s="1"/>
  <c r="AO129" i="2"/>
  <c r="AN129" i="2"/>
  <c r="AM129" i="2"/>
  <c r="AL129" i="2"/>
  <c r="AK129" i="2"/>
  <c r="AJ129" i="2"/>
  <c r="AI129" i="2"/>
  <c r="AH129" i="2"/>
  <c r="AG129" i="2"/>
  <c r="AF129" i="2"/>
  <c r="AE129" i="2"/>
  <c r="AD129" i="2"/>
  <c r="AC129" i="2"/>
  <c r="AB129" i="2"/>
  <c r="AA129" i="2"/>
  <c r="Z129" i="2"/>
  <c r="Y129" i="2"/>
  <c r="W129" i="2"/>
  <c r="V129" i="2"/>
  <c r="U129" i="2"/>
  <c r="T129" i="2"/>
  <c r="S129" i="2"/>
  <c r="O129" i="2"/>
  <c r="N129" i="2"/>
  <c r="G129" i="2"/>
  <c r="AF128" i="2"/>
  <c r="AF126" i="2" s="1"/>
  <c r="V128" i="2"/>
  <c r="V126" i="2" s="1"/>
  <c r="R128" i="2"/>
  <c r="R126" i="2" s="1"/>
  <c r="Q128" i="2"/>
  <c r="Q126" i="2" s="1"/>
  <c r="M128" i="2"/>
  <c r="M126" i="2" s="1"/>
  <c r="K128" i="2"/>
  <c r="P127" i="2"/>
  <c r="I127" i="2" s="1"/>
  <c r="K127" i="2"/>
  <c r="J127" i="2"/>
  <c r="AO126" i="2"/>
  <c r="AN126" i="2"/>
  <c r="AM126" i="2"/>
  <c r="AL126" i="2"/>
  <c r="AK126" i="2"/>
  <c r="AJ126" i="2"/>
  <c r="AI126" i="2"/>
  <c r="AH126" i="2"/>
  <c r="AG126" i="2"/>
  <c r="AE126" i="2"/>
  <c r="AD126" i="2"/>
  <c r="AC126" i="2"/>
  <c r="AB126" i="2"/>
  <c r="AA126" i="2"/>
  <c r="Z126" i="2"/>
  <c r="Y126" i="2"/>
  <c r="X126" i="2"/>
  <c r="W126" i="2"/>
  <c r="U126" i="2"/>
  <c r="T126" i="2"/>
  <c r="S126" i="2"/>
  <c r="O126" i="2"/>
  <c r="N126" i="2"/>
  <c r="G126" i="2"/>
  <c r="P125" i="2"/>
  <c r="I125" i="2" s="1"/>
  <c r="K125" i="2"/>
  <c r="J125" i="2"/>
  <c r="P124" i="2"/>
  <c r="I124" i="2" s="1"/>
  <c r="K124" i="2"/>
  <c r="J124" i="2"/>
  <c r="P123" i="2"/>
  <c r="I123" i="2" s="1"/>
  <c r="K123" i="2"/>
  <c r="J123" i="2"/>
  <c r="P122" i="2"/>
  <c r="K122" i="2"/>
  <c r="J122" i="2"/>
  <c r="P121" i="2"/>
  <c r="I121" i="2" s="1"/>
  <c r="K121" i="2"/>
  <c r="J121" i="2"/>
  <c r="P120" i="2"/>
  <c r="I120" i="2" s="1"/>
  <c r="K120" i="2"/>
  <c r="J120" i="2"/>
  <c r="P119" i="2"/>
  <c r="I119" i="2" s="1"/>
  <c r="K119" i="2"/>
  <c r="J119" i="2"/>
  <c r="P118" i="2"/>
  <c r="K118" i="2"/>
  <c r="J118" i="2"/>
  <c r="P117" i="2"/>
  <c r="I117" i="2" s="1"/>
  <c r="K117" i="2"/>
  <c r="J117" i="2"/>
  <c r="P116" i="2"/>
  <c r="I116" i="2" s="1"/>
  <c r="K116" i="2"/>
  <c r="J116" i="2"/>
  <c r="P115" i="2"/>
  <c r="I115" i="2" s="1"/>
  <c r="K115" i="2"/>
  <c r="J115" i="2"/>
  <c r="AJ114" i="2"/>
  <c r="AJ112" i="2" s="1"/>
  <c r="AG114" i="2"/>
  <c r="AG112" i="2" s="1"/>
  <c r="X114" i="2"/>
  <c r="X112" i="2" s="1"/>
  <c r="V114" i="2"/>
  <c r="V112" i="2" s="1"/>
  <c r="R114" i="2"/>
  <c r="P114" i="2" s="1"/>
  <c r="M114" i="2"/>
  <c r="M112" i="2" s="1"/>
  <c r="K114" i="2"/>
  <c r="G114" i="2"/>
  <c r="G112" i="2" s="1"/>
  <c r="P113" i="2"/>
  <c r="I113" i="2" s="1"/>
  <c r="K113" i="2"/>
  <c r="J113" i="2"/>
  <c r="AO112" i="2"/>
  <c r="AN112" i="2"/>
  <c r="AM112" i="2"/>
  <c r="AL112" i="2"/>
  <c r="AK112" i="2"/>
  <c r="AI112" i="2"/>
  <c r="AH112" i="2"/>
  <c r="AF112" i="2"/>
  <c r="AE112" i="2"/>
  <c r="AD112" i="2"/>
  <c r="AC112" i="2"/>
  <c r="AB112" i="2"/>
  <c r="AA112" i="2"/>
  <c r="Z112" i="2"/>
  <c r="Y112" i="2"/>
  <c r="W112" i="2"/>
  <c r="U112" i="2"/>
  <c r="T112" i="2"/>
  <c r="S112" i="2"/>
  <c r="Q112" i="2"/>
  <c r="O112" i="2"/>
  <c r="N112" i="2"/>
  <c r="K111" i="2"/>
  <c r="J111" i="2"/>
  <c r="I111" i="2"/>
  <c r="H111" i="2"/>
  <c r="F111" i="2" s="1"/>
  <c r="K110" i="2"/>
  <c r="J110" i="2"/>
  <c r="I110" i="2"/>
  <c r="H110" i="2"/>
  <c r="F110" i="2" s="1"/>
  <c r="K109" i="2"/>
  <c r="J109" i="2"/>
  <c r="I109" i="2"/>
  <c r="H109" i="2"/>
  <c r="F109" i="2" s="1"/>
  <c r="K108" i="2"/>
  <c r="J108" i="2"/>
  <c r="I108" i="2"/>
  <c r="H108" i="2"/>
  <c r="F108" i="2" s="1"/>
  <c r="K107" i="2"/>
  <c r="J107" i="2"/>
  <c r="I107" i="2"/>
  <c r="H107" i="2"/>
  <c r="F107" i="2" s="1"/>
  <c r="K106" i="2"/>
  <c r="J106" i="2"/>
  <c r="I106" i="2"/>
  <c r="H106" i="2"/>
  <c r="F106" i="2" s="1"/>
  <c r="K105" i="2"/>
  <c r="J105" i="2"/>
  <c r="I105" i="2"/>
  <c r="H105" i="2"/>
  <c r="F105" i="2" s="1"/>
  <c r="K104" i="2"/>
  <c r="J104" i="2"/>
  <c r="I104" i="2"/>
  <c r="H104" i="2"/>
  <c r="F104" i="2" s="1"/>
  <c r="K103" i="2"/>
  <c r="J103" i="2"/>
  <c r="I103" i="2"/>
  <c r="H103" i="2"/>
  <c r="F103" i="2" s="1"/>
  <c r="K102" i="2"/>
  <c r="J102" i="2"/>
  <c r="I102" i="2"/>
  <c r="H102" i="2"/>
  <c r="F102" i="2" s="1"/>
  <c r="K101" i="2"/>
  <c r="J101" i="2"/>
  <c r="I101" i="2"/>
  <c r="H101" i="2"/>
  <c r="F101" i="2" s="1"/>
  <c r="K100" i="2"/>
  <c r="J100" i="2"/>
  <c r="I100" i="2"/>
  <c r="H100" i="2"/>
  <c r="G99" i="2"/>
  <c r="K98" i="2"/>
  <c r="K97" i="2" s="1"/>
  <c r="J98" i="2"/>
  <c r="J97" i="2" s="1"/>
  <c r="I98" i="2"/>
  <c r="I97" i="2" s="1"/>
  <c r="H98" i="2"/>
  <c r="F98" i="2" s="1"/>
  <c r="F97" i="2" s="1"/>
  <c r="G97" i="2"/>
  <c r="K96" i="2"/>
  <c r="J96" i="2"/>
  <c r="I96" i="2"/>
  <c r="H96" i="2"/>
  <c r="F96" i="2" s="1"/>
  <c r="K95" i="2"/>
  <c r="J95" i="2"/>
  <c r="I95" i="2"/>
  <c r="H95" i="2"/>
  <c r="F95" i="2" s="1"/>
  <c r="K94" i="2"/>
  <c r="J94" i="2"/>
  <c r="I94" i="2"/>
  <c r="H94" i="2"/>
  <c r="F94" i="2" s="1"/>
  <c r="K93" i="2"/>
  <c r="J93" i="2"/>
  <c r="I93" i="2"/>
  <c r="H93" i="2"/>
  <c r="F93" i="2" s="1"/>
  <c r="K92" i="2"/>
  <c r="J92" i="2"/>
  <c r="I92" i="2"/>
  <c r="H92" i="2"/>
  <c r="F92" i="2" s="1"/>
  <c r="K91" i="2"/>
  <c r="J91" i="2"/>
  <c r="I91" i="2"/>
  <c r="H91" i="2"/>
  <c r="F91" i="2" s="1"/>
  <c r="K90" i="2"/>
  <c r="J90" i="2"/>
  <c r="I90" i="2"/>
  <c r="H90" i="2"/>
  <c r="F90" i="2" s="1"/>
  <c r="K89" i="2"/>
  <c r="J89" i="2"/>
  <c r="I89" i="2"/>
  <c r="H89" i="2"/>
  <c r="F89" i="2" s="1"/>
  <c r="K88" i="2"/>
  <c r="J88" i="2"/>
  <c r="I88" i="2"/>
  <c r="H88" i="2"/>
  <c r="F88" i="2" s="1"/>
  <c r="K87" i="2"/>
  <c r="J87" i="2"/>
  <c r="I87" i="2"/>
  <c r="H87" i="2"/>
  <c r="F87" i="2" s="1"/>
  <c r="K86" i="2"/>
  <c r="J86" i="2"/>
  <c r="I86" i="2"/>
  <c r="H86" i="2"/>
  <c r="F86" i="2" s="1"/>
  <c r="K85" i="2"/>
  <c r="J85" i="2"/>
  <c r="I85" i="2"/>
  <c r="H85" i="2"/>
  <c r="F85" i="2" s="1"/>
  <c r="K84" i="2"/>
  <c r="J84" i="2"/>
  <c r="I84" i="2"/>
  <c r="H84" i="2"/>
  <c r="F84" i="2" s="1"/>
  <c r="K83" i="2"/>
  <c r="J83" i="2"/>
  <c r="I83" i="2"/>
  <c r="H83" i="2"/>
  <c r="F83" i="2" s="1"/>
  <c r="K82" i="2"/>
  <c r="J82" i="2"/>
  <c r="I82" i="2"/>
  <c r="H82" i="2"/>
  <c r="F82" i="2" s="1"/>
  <c r="K81" i="2"/>
  <c r="J81" i="2"/>
  <c r="I81" i="2"/>
  <c r="H81" i="2"/>
  <c r="F81" i="2" s="1"/>
  <c r="K80" i="2"/>
  <c r="J80" i="2"/>
  <c r="I80" i="2"/>
  <c r="H80" i="2"/>
  <c r="F80" i="2" s="1"/>
  <c r="K79" i="2"/>
  <c r="J79" i="2"/>
  <c r="I79" i="2"/>
  <c r="H79" i="2"/>
  <c r="F79" i="2" s="1"/>
  <c r="K78" i="2"/>
  <c r="J78" i="2"/>
  <c r="I78" i="2"/>
  <c r="H78" i="2"/>
  <c r="F78" i="2" s="1"/>
  <c r="K77" i="2"/>
  <c r="J77" i="2"/>
  <c r="I77" i="2"/>
  <c r="H77" i="2"/>
  <c r="F77" i="2" s="1"/>
  <c r="K76" i="2"/>
  <c r="J76" i="2"/>
  <c r="I76" i="2"/>
  <c r="H76" i="2"/>
  <c r="F76" i="2" s="1"/>
  <c r="K75" i="2"/>
  <c r="J75" i="2"/>
  <c r="I75" i="2"/>
  <c r="H75" i="2"/>
  <c r="F75" i="2" s="1"/>
  <c r="K74" i="2"/>
  <c r="J74" i="2"/>
  <c r="I74" i="2"/>
  <c r="H74" i="2"/>
  <c r="F74" i="2" s="1"/>
  <c r="K73" i="2"/>
  <c r="J73" i="2"/>
  <c r="I73" i="2"/>
  <c r="H73" i="2"/>
  <c r="F73" i="2" s="1"/>
  <c r="K72" i="2"/>
  <c r="J72" i="2"/>
  <c r="I72" i="2"/>
  <c r="H72" i="2"/>
  <c r="F72" i="2" s="1"/>
  <c r="K71" i="2"/>
  <c r="J71" i="2"/>
  <c r="I71" i="2"/>
  <c r="H71" i="2"/>
  <c r="F71" i="2" s="1"/>
  <c r="K70" i="2"/>
  <c r="J70" i="2"/>
  <c r="I70" i="2"/>
  <c r="H70" i="2"/>
  <c r="F70" i="2" s="1"/>
  <c r="K69" i="2"/>
  <c r="J69" i="2"/>
  <c r="I69" i="2"/>
  <c r="H69" i="2"/>
  <c r="F69" i="2" s="1"/>
  <c r="K68" i="2"/>
  <c r="J68" i="2"/>
  <c r="I68" i="2"/>
  <c r="H68" i="2"/>
  <c r="F68" i="2" s="1"/>
  <c r="K67" i="2"/>
  <c r="J67" i="2"/>
  <c r="I67" i="2"/>
  <c r="H67" i="2"/>
  <c r="F67" i="2" s="1"/>
  <c r="K66" i="2"/>
  <c r="J66" i="2"/>
  <c r="I66" i="2"/>
  <c r="H66" i="2"/>
  <c r="F66" i="2" s="1"/>
  <c r="K65" i="2"/>
  <c r="J65" i="2"/>
  <c r="I65" i="2"/>
  <c r="H65" i="2"/>
  <c r="F65" i="2" s="1"/>
  <c r="K64" i="2"/>
  <c r="J64" i="2"/>
  <c r="I64" i="2"/>
  <c r="H64" i="2"/>
  <c r="F64" i="2" s="1"/>
  <c r="K63" i="2"/>
  <c r="J63" i="2"/>
  <c r="I63" i="2"/>
  <c r="H63" i="2"/>
  <c r="F63" i="2" s="1"/>
  <c r="K62" i="2"/>
  <c r="J62" i="2"/>
  <c r="I62" i="2"/>
  <c r="H62" i="2"/>
  <c r="F62" i="2" s="1"/>
  <c r="K61" i="2"/>
  <c r="J61" i="2"/>
  <c r="I61" i="2"/>
  <c r="H61" i="2"/>
  <c r="F61" i="2" s="1"/>
  <c r="K60" i="2"/>
  <c r="J60" i="2"/>
  <c r="I60" i="2"/>
  <c r="H60" i="2"/>
  <c r="F60" i="2" s="1"/>
  <c r="K59" i="2"/>
  <c r="J59" i="2"/>
  <c r="I59" i="2"/>
  <c r="H59" i="2"/>
  <c r="F59" i="2" s="1"/>
  <c r="K58" i="2"/>
  <c r="J58" i="2"/>
  <c r="I58" i="2"/>
  <c r="H58" i="2"/>
  <c r="F58" i="2" s="1"/>
  <c r="K57" i="2"/>
  <c r="J57" i="2"/>
  <c r="I57" i="2"/>
  <c r="H57" i="2"/>
  <c r="F57" i="2" s="1"/>
  <c r="K56" i="2"/>
  <c r="J56" i="2"/>
  <c r="I56" i="2"/>
  <c r="H56" i="2"/>
  <c r="F56" i="2" s="1"/>
  <c r="K55" i="2"/>
  <c r="J55" i="2"/>
  <c r="I55" i="2"/>
  <c r="H55" i="2"/>
  <c r="F55" i="2" s="1"/>
  <c r="K54" i="2"/>
  <c r="J54" i="2"/>
  <c r="I54" i="2"/>
  <c r="H54" i="2"/>
  <c r="F54" i="2" s="1"/>
  <c r="K53" i="2"/>
  <c r="J53" i="2"/>
  <c r="I53" i="2"/>
  <c r="H53" i="2"/>
  <c r="F53" i="2" s="1"/>
  <c r="K52" i="2"/>
  <c r="J52" i="2"/>
  <c r="I52" i="2"/>
  <c r="H52" i="2"/>
  <c r="F52" i="2" s="1"/>
  <c r="K51" i="2"/>
  <c r="J51" i="2"/>
  <c r="I51" i="2"/>
  <c r="H51" i="2"/>
  <c r="F51" i="2" s="1"/>
  <c r="K50" i="2"/>
  <c r="J50" i="2"/>
  <c r="I50" i="2"/>
  <c r="H50" i="2"/>
  <c r="F50" i="2" s="1"/>
  <c r="K49" i="2"/>
  <c r="J49" i="2"/>
  <c r="I49" i="2"/>
  <c r="H49" i="2"/>
  <c r="F49" i="2" s="1"/>
  <c r="K48" i="2"/>
  <c r="J48" i="2"/>
  <c r="I48" i="2"/>
  <c r="H48" i="2"/>
  <c r="F48" i="2" s="1"/>
  <c r="K47" i="2"/>
  <c r="J47" i="2"/>
  <c r="I47" i="2"/>
  <c r="H47" i="2"/>
  <c r="F47" i="2" s="1"/>
  <c r="K46" i="2"/>
  <c r="J46" i="2"/>
  <c r="I46" i="2"/>
  <c r="H46" i="2"/>
  <c r="F46" i="2" s="1"/>
  <c r="K45" i="2"/>
  <c r="J45" i="2"/>
  <c r="I45" i="2"/>
  <c r="H45" i="2"/>
  <c r="F45" i="2" s="1"/>
  <c r="K44" i="2"/>
  <c r="J44" i="2"/>
  <c r="I44" i="2"/>
  <c r="H44" i="2"/>
  <c r="F44" i="2" s="1"/>
  <c r="K43" i="2"/>
  <c r="J43" i="2"/>
  <c r="I43" i="2"/>
  <c r="H43" i="2"/>
  <c r="F43" i="2" s="1"/>
  <c r="K42" i="2"/>
  <c r="J42" i="2"/>
  <c r="I42" i="2"/>
  <c r="H42" i="2"/>
  <c r="F42" i="2" s="1"/>
  <c r="K41" i="2"/>
  <c r="J41" i="2"/>
  <c r="I41" i="2"/>
  <c r="H41" i="2"/>
  <c r="F41" i="2" s="1"/>
  <c r="K40" i="2"/>
  <c r="J40" i="2"/>
  <c r="I40" i="2"/>
  <c r="H40" i="2"/>
  <c r="F40" i="2" s="1"/>
  <c r="K39" i="2"/>
  <c r="J39" i="2"/>
  <c r="I39" i="2"/>
  <c r="H39" i="2"/>
  <c r="F39" i="2" s="1"/>
  <c r="K38" i="2"/>
  <c r="J38" i="2"/>
  <c r="I38" i="2"/>
  <c r="H38" i="2"/>
  <c r="F38" i="2" s="1"/>
  <c r="K37" i="2"/>
  <c r="J37" i="2"/>
  <c r="I37" i="2"/>
  <c r="H37" i="2"/>
  <c r="F37" i="2" s="1"/>
  <c r="K36" i="2"/>
  <c r="J36" i="2"/>
  <c r="I36" i="2"/>
  <c r="H36" i="2"/>
  <c r="F36" i="2" s="1"/>
  <c r="K35" i="2"/>
  <c r="J35" i="2"/>
  <c r="I35" i="2"/>
  <c r="H35" i="2"/>
  <c r="F35" i="2" s="1"/>
  <c r="K34" i="2"/>
  <c r="J34" i="2"/>
  <c r="I34" i="2"/>
  <c r="H34" i="2"/>
  <c r="F34" i="2" s="1"/>
  <c r="K33" i="2"/>
  <c r="J33" i="2"/>
  <c r="I33" i="2"/>
  <c r="H33" i="2"/>
  <c r="F33" i="2" s="1"/>
  <c r="K32" i="2"/>
  <c r="J32" i="2"/>
  <c r="I32" i="2"/>
  <c r="H32" i="2"/>
  <c r="F32" i="2" s="1"/>
  <c r="K31" i="2"/>
  <c r="J31" i="2"/>
  <c r="I31" i="2"/>
  <c r="H31" i="2"/>
  <c r="F31" i="2" s="1"/>
  <c r="K30" i="2"/>
  <c r="J30" i="2"/>
  <c r="I30" i="2"/>
  <c r="H30" i="2"/>
  <c r="F30" i="2" s="1"/>
  <c r="K29" i="2"/>
  <c r="J29" i="2"/>
  <c r="I29" i="2"/>
  <c r="H29" i="2"/>
  <c r="F29" i="2" s="1"/>
  <c r="K28" i="2"/>
  <c r="J28" i="2"/>
  <c r="I28" i="2"/>
  <c r="H28" i="2"/>
  <c r="F28" i="2" s="1"/>
  <c r="K27" i="2"/>
  <c r="J27" i="2"/>
  <c r="I27" i="2"/>
  <c r="H27" i="2"/>
  <c r="F27" i="2" s="1"/>
  <c r="K26" i="2"/>
  <c r="J26" i="2"/>
  <c r="I26" i="2"/>
  <c r="H26" i="2"/>
  <c r="F26" i="2" s="1"/>
  <c r="K25" i="2"/>
  <c r="J25" i="2"/>
  <c r="I25" i="2"/>
  <c r="H25" i="2"/>
  <c r="F25" i="2" s="1"/>
  <c r="K24" i="2"/>
  <c r="J24" i="2"/>
  <c r="I24" i="2"/>
  <c r="H24" i="2"/>
  <c r="F24" i="2" s="1"/>
  <c r="K23" i="2"/>
  <c r="J23" i="2"/>
  <c r="I23" i="2"/>
  <c r="H23" i="2"/>
  <c r="F23" i="2" s="1"/>
  <c r="K22" i="2"/>
  <c r="J22" i="2"/>
  <c r="I22" i="2"/>
  <c r="H22" i="2"/>
  <c r="F22" i="2" s="1"/>
  <c r="K21" i="2"/>
  <c r="J21" i="2"/>
  <c r="I21" i="2"/>
  <c r="H21" i="2"/>
  <c r="F21" i="2" s="1"/>
  <c r="AO20" i="2"/>
  <c r="AN20" i="2"/>
  <c r="AM20" i="2"/>
  <c r="AL20" i="2"/>
  <c r="AK20" i="2"/>
  <c r="AJ20" i="2"/>
  <c r="AI20" i="2"/>
  <c r="AH20" i="2"/>
  <c r="AG20" i="2"/>
  <c r="AF20" i="2"/>
  <c r="AE20" i="2"/>
  <c r="AC20" i="2"/>
  <c r="AB20" i="2"/>
  <c r="AA20" i="2"/>
  <c r="Z20" i="2"/>
  <c r="Y20" i="2"/>
  <c r="X20" i="2"/>
  <c r="W20" i="2"/>
  <c r="V20" i="2"/>
  <c r="U20" i="2"/>
  <c r="T20" i="2"/>
  <c r="S20" i="2"/>
  <c r="R20" i="2"/>
  <c r="Q20" i="2"/>
  <c r="P20" i="2"/>
  <c r="O20" i="2"/>
  <c r="N20" i="2"/>
  <c r="M20" i="2"/>
  <c r="G20" i="2"/>
  <c r="AO19" i="2"/>
  <c r="H19" i="2" s="1"/>
  <c r="J19" i="2"/>
  <c r="J18" i="2" s="1"/>
  <c r="I19" i="2"/>
  <c r="I18" i="2" s="1"/>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G18" i="2"/>
  <c r="C18" i="2"/>
  <c r="AO14" i="2"/>
  <c r="AO13" i="2" s="1"/>
  <c r="AO11" i="2" s="1"/>
  <c r="AF14" i="2"/>
  <c r="AF13" i="2" s="1"/>
  <c r="AF11" i="2" s="1"/>
  <c r="V14" i="2"/>
  <c r="U14" i="2"/>
  <c r="U13" i="2" s="1"/>
  <c r="U11" i="2" s="1"/>
  <c r="R14" i="2"/>
  <c r="R13" i="2" s="1"/>
  <c r="R11" i="2" s="1"/>
  <c r="Q14" i="2"/>
  <c r="N14" i="2"/>
  <c r="N13" i="2" s="1"/>
  <c r="N11" i="2" s="1"/>
  <c r="M14" i="2"/>
  <c r="M13" i="2" s="1"/>
  <c r="M11" i="2" s="1"/>
  <c r="K14" i="2"/>
  <c r="K13" i="2" s="1"/>
  <c r="AN13" i="2"/>
  <c r="AN11" i="2" s="1"/>
  <c r="AM13" i="2"/>
  <c r="AM11" i="2" s="1"/>
  <c r="AL13" i="2"/>
  <c r="AL11" i="2" s="1"/>
  <c r="AK13" i="2"/>
  <c r="AK11" i="2" s="1"/>
  <c r="AJ13" i="2"/>
  <c r="AJ11" i="2" s="1"/>
  <c r="AI13" i="2"/>
  <c r="AI11" i="2" s="1"/>
  <c r="AH13" i="2"/>
  <c r="AH11" i="2" s="1"/>
  <c r="AG13" i="2"/>
  <c r="AG11" i="2" s="1"/>
  <c r="AE13" i="2"/>
  <c r="AE11" i="2" s="1"/>
  <c r="AD13" i="2"/>
  <c r="AD11" i="2" s="1"/>
  <c r="AC13" i="2"/>
  <c r="AC11" i="2" s="1"/>
  <c r="AB13" i="2"/>
  <c r="AB11" i="2" s="1"/>
  <c r="AA13" i="2"/>
  <c r="AA11" i="2" s="1"/>
  <c r="Z13" i="2"/>
  <c r="Z11" i="2" s="1"/>
  <c r="Y13" i="2"/>
  <c r="Y11" i="2" s="1"/>
  <c r="X13" i="2"/>
  <c r="X11" i="2" s="1"/>
  <c r="W13" i="2"/>
  <c r="W11" i="2" s="1"/>
  <c r="V13" i="2"/>
  <c r="V11" i="2" s="1"/>
  <c r="T13" i="2"/>
  <c r="T11" i="2" s="1"/>
  <c r="S13" i="2"/>
  <c r="S11" i="2" s="1"/>
  <c r="O13" i="2"/>
  <c r="O11" i="2" s="1"/>
  <c r="G13" i="2"/>
  <c r="G11" i="2" s="1"/>
  <c r="K12" i="2"/>
  <c r="J12" i="2"/>
  <c r="I12" i="2"/>
  <c r="P10" i="2"/>
  <c r="I10" i="2" s="1"/>
  <c r="K10" i="2"/>
  <c r="J10" i="2"/>
  <c r="P9" i="2"/>
  <c r="I9" i="2" s="1"/>
  <c r="K9" i="2"/>
  <c r="J9" i="2"/>
  <c r="AO8" i="2"/>
  <c r="AN8" i="2"/>
  <c r="AM8" i="2"/>
  <c r="AL8" i="2"/>
  <c r="AK8" i="2"/>
  <c r="AJ8" i="2"/>
  <c r="AI8" i="2"/>
  <c r="AH8" i="2"/>
  <c r="AG8" i="2"/>
  <c r="AF8" i="2"/>
  <c r="AE8" i="2"/>
  <c r="AD8" i="2"/>
  <c r="AC8" i="2"/>
  <c r="AB8" i="2"/>
  <c r="AA8" i="2"/>
  <c r="Z8" i="2"/>
  <c r="Y8" i="2"/>
  <c r="X8" i="2"/>
  <c r="W8" i="2"/>
  <c r="V8" i="2"/>
  <c r="U8" i="2"/>
  <c r="T8" i="2"/>
  <c r="S8" i="2"/>
  <c r="R8" i="2"/>
  <c r="Q8" i="2"/>
  <c r="O8" i="2"/>
  <c r="N8" i="2"/>
  <c r="M8" i="2"/>
  <c r="G8" i="2"/>
  <c r="H156" i="2" l="1"/>
  <c r="K249" i="2"/>
  <c r="K248" i="2" s="1"/>
  <c r="K246" i="2" s="1"/>
  <c r="AO249" i="2"/>
  <c r="AO248" i="2" s="1"/>
  <c r="AO246" i="2" s="1"/>
  <c r="I249" i="2"/>
  <c r="AM17" i="2"/>
  <c r="AE17" i="2"/>
  <c r="G249" i="2"/>
  <c r="G248" i="2" s="1"/>
  <c r="G246" i="2" s="1"/>
  <c r="H239" i="2"/>
  <c r="F239" i="2" s="1"/>
  <c r="I158" i="2"/>
  <c r="H125" i="2"/>
  <c r="F125" i="2" s="1"/>
  <c r="W7" i="2"/>
  <c r="AE7" i="2"/>
  <c r="I244" i="2"/>
  <c r="F249" i="2"/>
  <c r="F248" i="2" s="1"/>
  <c r="F246" i="2" s="1"/>
  <c r="H258" i="2"/>
  <c r="H257" i="2" s="1"/>
  <c r="H133" i="2"/>
  <c r="F133" i="2" s="1"/>
  <c r="AC175" i="2"/>
  <c r="AK175" i="2"/>
  <c r="I179" i="2"/>
  <c r="Q248" i="2"/>
  <c r="Q246" i="2" s="1"/>
  <c r="Y248" i="2"/>
  <c r="Y246" i="2" s="1"/>
  <c r="H116" i="2"/>
  <c r="F116" i="2" s="1"/>
  <c r="K170" i="2"/>
  <c r="R7" i="2"/>
  <c r="Y17" i="2"/>
  <c r="I141" i="2"/>
  <c r="AH17" i="2"/>
  <c r="AG248" i="2"/>
  <c r="AG246" i="2" s="1"/>
  <c r="U175" i="2"/>
  <c r="L175" i="2"/>
  <c r="T175" i="2"/>
  <c r="AB175" i="2"/>
  <c r="AJ175" i="2"/>
  <c r="J176" i="2"/>
  <c r="S248" i="2"/>
  <c r="S246" i="2" s="1"/>
  <c r="AA248" i="2"/>
  <c r="AA246" i="2" s="1"/>
  <c r="AH175" i="2"/>
  <c r="K8" i="2"/>
  <c r="AG7" i="2"/>
  <c r="AG17" i="2"/>
  <c r="F166" i="2"/>
  <c r="H152" i="2"/>
  <c r="F152" i="2" s="1"/>
  <c r="M129" i="2"/>
  <c r="M17" i="2" s="1"/>
  <c r="U7" i="2"/>
  <c r="L6" i="2"/>
  <c r="I132" i="2"/>
  <c r="N248" i="2"/>
  <c r="N246" i="2" s="1"/>
  <c r="V248" i="2"/>
  <c r="V246" i="2" s="1"/>
  <c r="AD248" i="2"/>
  <c r="AD246" i="2" s="1"/>
  <c r="AL248" i="2"/>
  <c r="AL246" i="2" s="1"/>
  <c r="H127" i="2"/>
  <c r="F127" i="2" s="1"/>
  <c r="Z17" i="2"/>
  <c r="H235" i="2"/>
  <c r="F235" i="2" s="1"/>
  <c r="I239" i="2"/>
  <c r="Y7" i="2"/>
  <c r="R175" i="2"/>
  <c r="Z175" i="2"/>
  <c r="H188" i="2"/>
  <c r="F188" i="2" s="1"/>
  <c r="H179" i="2"/>
  <c r="I191" i="2"/>
  <c r="J191" i="2"/>
  <c r="J8" i="2"/>
  <c r="AJ7" i="2"/>
  <c r="P14" i="2"/>
  <c r="P13" i="2" s="1"/>
  <c r="P11" i="2" s="1"/>
  <c r="S175" i="2"/>
  <c r="AA175" i="2"/>
  <c r="AI175" i="2"/>
  <c r="I176" i="2"/>
  <c r="R248" i="2"/>
  <c r="R246" i="2" s="1"/>
  <c r="Z248" i="2"/>
  <c r="Z246" i="2" s="1"/>
  <c r="AH248" i="2"/>
  <c r="AH246" i="2" s="1"/>
  <c r="AI248" i="2"/>
  <c r="AI246" i="2" s="1"/>
  <c r="I248" i="2"/>
  <c r="I246" i="2" s="1"/>
  <c r="P248" i="2"/>
  <c r="P246" i="2" s="1"/>
  <c r="X248" i="2"/>
  <c r="X246" i="2" s="1"/>
  <c r="AF248" i="2"/>
  <c r="AF246" i="2" s="1"/>
  <c r="AN248" i="2"/>
  <c r="AN246" i="2" s="1"/>
  <c r="K176" i="2"/>
  <c r="AI17" i="2"/>
  <c r="I150" i="2"/>
  <c r="J179" i="2"/>
  <c r="M248" i="2"/>
  <c r="M246" i="2" s="1"/>
  <c r="U248" i="2"/>
  <c r="U246" i="2" s="1"/>
  <c r="AC248" i="2"/>
  <c r="AC246" i="2" s="1"/>
  <c r="AK248" i="2"/>
  <c r="AK246" i="2" s="1"/>
  <c r="AD7" i="2"/>
  <c r="G17" i="2"/>
  <c r="S17" i="2"/>
  <c r="AA17" i="2"/>
  <c r="H124" i="2"/>
  <c r="F124" i="2" s="1"/>
  <c r="K11" i="2"/>
  <c r="T17" i="2"/>
  <c r="AB17" i="2"/>
  <c r="AK17" i="2"/>
  <c r="R112" i="2"/>
  <c r="H120" i="2"/>
  <c r="F120" i="2" s="1"/>
  <c r="K126" i="2"/>
  <c r="M233" i="2"/>
  <c r="M175" i="2" s="1"/>
  <c r="N17" i="2"/>
  <c r="AD17" i="2"/>
  <c r="AL17" i="2"/>
  <c r="AA7" i="2"/>
  <c r="AK7" i="2"/>
  <c r="AO18" i="2"/>
  <c r="AO17" i="2" s="1"/>
  <c r="K20" i="2"/>
  <c r="U17" i="2"/>
  <c r="I114" i="2"/>
  <c r="P170" i="2"/>
  <c r="O175" i="2"/>
  <c r="W175" i="2"/>
  <c r="AE175" i="2"/>
  <c r="AM175" i="2"/>
  <c r="AM16" i="2" s="1"/>
  <c r="K179" i="2"/>
  <c r="K191" i="2"/>
  <c r="V17" i="2"/>
  <c r="S7" i="2"/>
  <c r="AN7" i="2"/>
  <c r="AF7" i="2"/>
  <c r="O17" i="2"/>
  <c r="W17" i="2"/>
  <c r="AF17" i="2"/>
  <c r="AN17" i="2"/>
  <c r="H117" i="2"/>
  <c r="F117" i="2" s="1"/>
  <c r="H158" i="2"/>
  <c r="H174" i="2"/>
  <c r="F174" i="2" s="1"/>
  <c r="F170" i="2" s="1"/>
  <c r="K183" i="2"/>
  <c r="F197" i="2"/>
  <c r="F217" i="2"/>
  <c r="I230" i="2"/>
  <c r="AO7" i="2"/>
  <c r="H113" i="2"/>
  <c r="F113" i="2" s="1"/>
  <c r="H121" i="2"/>
  <c r="F121" i="2" s="1"/>
  <c r="H151" i="2"/>
  <c r="F151" i="2" s="1"/>
  <c r="I197" i="2"/>
  <c r="F210" i="2"/>
  <c r="I217" i="2"/>
  <c r="J230" i="2"/>
  <c r="X7" i="2"/>
  <c r="AH7" i="2"/>
  <c r="K19" i="2"/>
  <c r="K18" i="2" s="1"/>
  <c r="H137" i="2"/>
  <c r="F137" i="2" s="1"/>
  <c r="I166" i="2"/>
  <c r="X175" i="2"/>
  <c r="AF175" i="2"/>
  <c r="AN175" i="2"/>
  <c r="K230" i="2"/>
  <c r="I240" i="2"/>
  <c r="Z7" i="2"/>
  <c r="AI7" i="2"/>
  <c r="P128" i="2"/>
  <c r="I128" i="2" s="1"/>
  <c r="I126" i="2" s="1"/>
  <c r="G175" i="2"/>
  <c r="Y175" i="2"/>
  <c r="AG175" i="2"/>
  <c r="AO175" i="2"/>
  <c r="O248" i="2"/>
  <c r="O246" i="2" s="1"/>
  <c r="W248" i="2"/>
  <c r="W246" i="2" s="1"/>
  <c r="AE248" i="2"/>
  <c r="AE246" i="2" s="1"/>
  <c r="AM248" i="2"/>
  <c r="AM246" i="2" s="1"/>
  <c r="AB7" i="2"/>
  <c r="AC17" i="2"/>
  <c r="AC16" i="2" s="1"/>
  <c r="AC7" i="2"/>
  <c r="T7" i="2"/>
  <c r="K158" i="2"/>
  <c r="J158" i="2"/>
  <c r="N175" i="2"/>
  <c r="V175" i="2"/>
  <c r="AD175" i="2"/>
  <c r="AL175" i="2"/>
  <c r="H184" i="2"/>
  <c r="F184" i="2" s="1"/>
  <c r="T248" i="2"/>
  <c r="T246" i="2" s="1"/>
  <c r="AB248" i="2"/>
  <c r="AB246" i="2" s="1"/>
  <c r="AJ248" i="2"/>
  <c r="AJ246" i="2" s="1"/>
  <c r="J248" i="2"/>
  <c r="J246" i="2" s="1"/>
  <c r="H97" i="2"/>
  <c r="K112" i="2"/>
  <c r="J197" i="2"/>
  <c r="I210" i="2"/>
  <c r="J217" i="2"/>
  <c r="H230" i="2"/>
  <c r="H150" i="2"/>
  <c r="F150" i="2" s="1"/>
  <c r="H155" i="2"/>
  <c r="F155" i="2" s="1"/>
  <c r="J183" i="2"/>
  <c r="K197" i="2"/>
  <c r="J210" i="2"/>
  <c r="K217" i="2"/>
  <c r="J233" i="2"/>
  <c r="H134" i="2"/>
  <c r="F134" i="2" s="1"/>
  <c r="H187" i="2"/>
  <c r="F187" i="2" s="1"/>
  <c r="K210" i="2"/>
  <c r="K233" i="2"/>
  <c r="P183" i="2"/>
  <c r="H191" i="2"/>
  <c r="I20" i="2"/>
  <c r="H20" i="2"/>
  <c r="H243" i="2"/>
  <c r="F243" i="2" s="1"/>
  <c r="J20" i="2"/>
  <c r="K129" i="2"/>
  <c r="V7" i="2"/>
  <c r="AL7" i="2"/>
  <c r="N7" i="2"/>
  <c r="AM7" i="2"/>
  <c r="O7" i="2"/>
  <c r="F19" i="2"/>
  <c r="F18" i="2" s="1"/>
  <c r="H18" i="2"/>
  <c r="F20" i="2"/>
  <c r="G7" i="2"/>
  <c r="I8" i="2"/>
  <c r="AJ17" i="2"/>
  <c r="AJ16" i="2" s="1"/>
  <c r="M7" i="2"/>
  <c r="P8" i="2"/>
  <c r="Q13" i="2"/>
  <c r="Q11" i="2" s="1"/>
  <c r="Q7" i="2" s="1"/>
  <c r="K99" i="2"/>
  <c r="I118" i="2"/>
  <c r="H118" i="2"/>
  <c r="F118" i="2" s="1"/>
  <c r="J132" i="2"/>
  <c r="J129" i="2" s="1"/>
  <c r="X129" i="2"/>
  <c r="X17" i="2" s="1"/>
  <c r="I183" i="2"/>
  <c r="H10" i="2"/>
  <c r="F10" i="2" s="1"/>
  <c r="I153" i="2"/>
  <c r="H153" i="2"/>
  <c r="F153" i="2" s="1"/>
  <c r="F158" i="2"/>
  <c r="F100" i="2"/>
  <c r="F99" i="2" s="1"/>
  <c r="H99" i="2"/>
  <c r="H114" i="2"/>
  <c r="F114" i="2" s="1"/>
  <c r="P112" i="2"/>
  <c r="I122" i="2"/>
  <c r="H122" i="2"/>
  <c r="F122" i="2" s="1"/>
  <c r="I142" i="2"/>
  <c r="H142" i="2"/>
  <c r="F142" i="2" s="1"/>
  <c r="I148" i="2"/>
  <c r="H148" i="2"/>
  <c r="F148" i="2" s="1"/>
  <c r="J166" i="2"/>
  <c r="F191" i="2"/>
  <c r="I135" i="2"/>
  <c r="H135" i="2"/>
  <c r="F135" i="2" s="1"/>
  <c r="H132" i="2"/>
  <c r="F132" i="2" s="1"/>
  <c r="K166" i="2"/>
  <c r="F176" i="2"/>
  <c r="J14" i="2"/>
  <c r="J13" i="2" s="1"/>
  <c r="J11" i="2" s="1"/>
  <c r="J7" i="2" s="1"/>
  <c r="J170" i="2"/>
  <c r="I234" i="2"/>
  <c r="H234" i="2"/>
  <c r="P233" i="2"/>
  <c r="I236" i="2"/>
  <c r="H236" i="2"/>
  <c r="F236" i="2" s="1"/>
  <c r="F179" i="2"/>
  <c r="I99" i="2"/>
  <c r="J99" i="2"/>
  <c r="J114" i="2"/>
  <c r="J112" i="2" s="1"/>
  <c r="J128" i="2"/>
  <c r="J126" i="2" s="1"/>
  <c r="I237" i="2"/>
  <c r="H237" i="2"/>
  <c r="F237" i="2" s="1"/>
  <c r="H115" i="2"/>
  <c r="F115" i="2" s="1"/>
  <c r="H119" i="2"/>
  <c r="F119" i="2" s="1"/>
  <c r="H123" i="2"/>
  <c r="F123" i="2" s="1"/>
  <c r="P129" i="2"/>
  <c r="H131" i="2"/>
  <c r="F131" i="2" s="1"/>
  <c r="H143" i="2"/>
  <c r="F143" i="2" s="1"/>
  <c r="H149" i="2"/>
  <c r="F149" i="2" s="1"/>
  <c r="I173" i="2"/>
  <c r="I170" i="2" s="1"/>
  <c r="H176" i="2"/>
  <c r="H186" i="2"/>
  <c r="F186" i="2" s="1"/>
  <c r="H190" i="2"/>
  <c r="F190" i="2" s="1"/>
  <c r="H217" i="2"/>
  <c r="H238" i="2"/>
  <c r="F238" i="2" s="1"/>
  <c r="Q129" i="2"/>
  <c r="Q17" i="2" s="1"/>
  <c r="H136" i="2"/>
  <c r="F136" i="2" s="1"/>
  <c r="H154" i="2"/>
  <c r="F154" i="2" s="1"/>
  <c r="H166" i="2"/>
  <c r="H210" i="2"/>
  <c r="H215" i="2"/>
  <c r="H242" i="2"/>
  <c r="F242" i="2" s="1"/>
  <c r="R129" i="2"/>
  <c r="H164" i="2"/>
  <c r="H185" i="2"/>
  <c r="F185" i="2" s="1"/>
  <c r="H189" i="2"/>
  <c r="F189" i="2" s="1"/>
  <c r="H195" i="2"/>
  <c r="H197" i="2"/>
  <c r="H250" i="2"/>
  <c r="H249" i="2" s="1"/>
  <c r="H248" i="2" s="1"/>
  <c r="H246" i="2" s="1"/>
  <c r="Q233" i="2"/>
  <c r="Q175" i="2" s="1"/>
  <c r="H241" i="2"/>
  <c r="F241" i="2" s="1"/>
  <c r="U16" i="2" l="1"/>
  <c r="AE16" i="2"/>
  <c r="AE6" i="2" s="1"/>
  <c r="AE264" i="2" s="1"/>
  <c r="AG16" i="2"/>
  <c r="AG6" i="2" s="1"/>
  <c r="AG264" i="2" s="1"/>
  <c r="T16" i="2"/>
  <c r="T6" i="2" s="1"/>
  <c r="T264" i="2" s="1"/>
  <c r="K7" i="2"/>
  <c r="AD16" i="2"/>
  <c r="AD6" i="2" s="1"/>
  <c r="AD264" i="2" s="1"/>
  <c r="AB16" i="2"/>
  <c r="AB6" i="2" s="1"/>
  <c r="AB264" i="2" s="1"/>
  <c r="P7" i="2"/>
  <c r="S16" i="2"/>
  <c r="S6" i="2" s="1"/>
  <c r="S264" i="2" s="1"/>
  <c r="I14" i="2"/>
  <c r="I13" i="2" s="1"/>
  <c r="I11" i="2" s="1"/>
  <c r="I7" i="2" s="1"/>
  <c r="AK16" i="2"/>
  <c r="AK6" i="2" s="1"/>
  <c r="AK264" i="2" s="1"/>
  <c r="R17" i="2"/>
  <c r="R16" i="2" s="1"/>
  <c r="R6" i="2" s="1"/>
  <c r="R264" i="2" s="1"/>
  <c r="H14" i="2"/>
  <c r="F14" i="2" s="1"/>
  <c r="F13" i="2" s="1"/>
  <c r="F11" i="2" s="1"/>
  <c r="AH16" i="2"/>
  <c r="AH6" i="2" s="1"/>
  <c r="AH264" i="2" s="1"/>
  <c r="X16" i="2"/>
  <c r="X6" i="2" s="1"/>
  <c r="X264" i="2" s="1"/>
  <c r="AJ6" i="2"/>
  <c r="AJ264" i="2" s="1"/>
  <c r="AL16" i="2"/>
  <c r="AL6" i="2" s="1"/>
  <c r="AL264" i="2" s="1"/>
  <c r="AI16" i="2"/>
  <c r="AI6" i="2" s="1"/>
  <c r="AI264" i="2" s="1"/>
  <c r="Y16" i="2"/>
  <c r="Y6" i="2" s="1"/>
  <c r="Y264" i="2" s="1"/>
  <c r="AA16" i="2"/>
  <c r="AA6" i="2" s="1"/>
  <c r="AA264" i="2" s="1"/>
  <c r="Z16" i="2"/>
  <c r="Z6" i="2" s="1"/>
  <c r="Z264" i="2" s="1"/>
  <c r="H128" i="2"/>
  <c r="F128" i="2" s="1"/>
  <c r="F126" i="2" s="1"/>
  <c r="P126" i="2"/>
  <c r="P17" i="2" s="1"/>
  <c r="H170" i="2"/>
  <c r="U6" i="2"/>
  <c r="U264" i="2" s="1"/>
  <c r="AC6" i="2"/>
  <c r="AC264" i="2" s="1"/>
  <c r="G16" i="2"/>
  <c r="G6" i="2" s="1"/>
  <c r="G264" i="2" s="1"/>
  <c r="I112" i="2"/>
  <c r="P175" i="2"/>
  <c r="I129" i="2"/>
  <c r="M16" i="2"/>
  <c r="M6" i="2" s="1"/>
  <c r="M264" i="2" s="1"/>
  <c r="W16" i="2"/>
  <c r="W6" i="2" s="1"/>
  <c r="W264" i="2" s="1"/>
  <c r="AO16" i="2"/>
  <c r="AO6" i="2" s="1"/>
  <c r="AO264" i="2" s="1"/>
  <c r="O16" i="2"/>
  <c r="O6" i="2" s="1"/>
  <c r="O264" i="2" s="1"/>
  <c r="K175" i="2"/>
  <c r="N16" i="2"/>
  <c r="N6" i="2" s="1"/>
  <c r="N264" i="2" s="1"/>
  <c r="F183" i="2"/>
  <c r="AN16" i="2"/>
  <c r="AN6" i="2" s="1"/>
  <c r="AN264" i="2" s="1"/>
  <c r="AF16" i="2"/>
  <c r="AF6" i="2" s="1"/>
  <c r="AF264" i="2" s="1"/>
  <c r="V16" i="2"/>
  <c r="V6" i="2" s="1"/>
  <c r="V264" i="2" s="1"/>
  <c r="AM6" i="2"/>
  <c r="AM264" i="2" s="1"/>
  <c r="J175" i="2"/>
  <c r="J17" i="2"/>
  <c r="I233" i="2"/>
  <c r="I175" i="2" s="1"/>
  <c r="K17" i="2"/>
  <c r="F9" i="2"/>
  <c r="F8" i="2" s="1"/>
  <c r="H8" i="2"/>
  <c r="F129" i="2"/>
  <c r="F234" i="2"/>
  <c r="F233" i="2" s="1"/>
  <c r="H233" i="2"/>
  <c r="H112" i="2"/>
  <c r="H129" i="2"/>
  <c r="F112" i="2"/>
  <c r="H183" i="2"/>
  <c r="Q16" i="2"/>
  <c r="Q6" i="2" s="1"/>
  <c r="Q264" i="2" s="1"/>
  <c r="I17" i="2" l="1"/>
  <c r="I16" i="2" s="1"/>
  <c r="I6" i="2" s="1"/>
  <c r="I264" i="2" s="1"/>
  <c r="P16" i="2"/>
  <c r="P6" i="2" s="1"/>
  <c r="P264" i="2" s="1"/>
  <c r="H13" i="2"/>
  <c r="H11" i="2" s="1"/>
  <c r="H7" i="2" s="1"/>
  <c r="K16" i="2"/>
  <c r="K6" i="2" s="1"/>
  <c r="K264" i="2" s="1"/>
  <c r="J16" i="2"/>
  <c r="J6" i="2" s="1"/>
  <c r="J264" i="2" s="1"/>
  <c r="H126" i="2"/>
  <c r="H17" i="2" s="1"/>
  <c r="F175" i="2"/>
  <c r="H175" i="2"/>
  <c r="F17" i="2"/>
  <c r="F7" i="2"/>
  <c r="F16" i="2" l="1"/>
  <c r="F6" i="2" s="1"/>
  <c r="F264" i="2" s="1"/>
  <c r="H16" i="2"/>
  <c r="H6" i="2" s="1"/>
  <c r="H264" i="2" s="1"/>
  <c r="T801" i="1"/>
  <c r="S801" i="1" s="1"/>
  <c r="L801" i="1"/>
  <c r="G800" i="1"/>
  <c r="S800" i="1" s="1"/>
  <c r="F800" i="1"/>
  <c r="E800" i="1"/>
  <c r="T799" i="1"/>
  <c r="S799" i="1" s="1"/>
  <c r="L799" i="1"/>
  <c r="I799" i="1"/>
  <c r="T798" i="1"/>
  <c r="S798" i="1" s="1"/>
  <c r="L798" i="1"/>
  <c r="T797" i="1"/>
  <c r="S797" i="1" s="1"/>
  <c r="L797" i="1"/>
  <c r="T796" i="1"/>
  <c r="S796" i="1" s="1"/>
  <c r="T795" i="1"/>
  <c r="G795" i="1"/>
  <c r="F795" i="1"/>
  <c r="E795" i="1"/>
  <c r="T794" i="1"/>
  <c r="S794" i="1" s="1"/>
  <c r="L794" i="1"/>
  <c r="T793" i="1"/>
  <c r="S793" i="1" s="1"/>
  <c r="L793" i="1"/>
  <c r="I793" i="1"/>
  <c r="T792" i="1"/>
  <c r="S792" i="1" s="1"/>
  <c r="L792" i="1"/>
  <c r="I792" i="1"/>
  <c r="T791" i="1"/>
  <c r="S791" i="1" s="1"/>
  <c r="L791" i="1"/>
  <c r="I791" i="1"/>
  <c r="T790" i="1"/>
  <c r="S790" i="1" s="1"/>
  <c r="L790" i="1"/>
  <c r="BE789" i="1"/>
  <c r="T789" i="1" s="1"/>
  <c r="S789" i="1" s="1"/>
  <c r="L789" i="1"/>
  <c r="T788" i="1"/>
  <c r="S788" i="1" s="1"/>
  <c r="T787" i="1"/>
  <c r="S787" i="1" s="1"/>
  <c r="L787" i="1"/>
  <c r="T786" i="1"/>
  <c r="S786" i="1" s="1"/>
  <c r="L786" i="1"/>
  <c r="T785" i="1"/>
  <c r="S785" i="1" s="1"/>
  <c r="L785" i="1"/>
  <c r="T784" i="1"/>
  <c r="S784" i="1" s="1"/>
  <c r="L784" i="1"/>
  <c r="T783" i="1"/>
  <c r="G783" i="1"/>
  <c r="F783" i="1"/>
  <c r="E783" i="1"/>
  <c r="T782" i="1"/>
  <c r="S782" i="1" s="1"/>
  <c r="L782" i="1"/>
  <c r="T781" i="1"/>
  <c r="S781" i="1" s="1"/>
  <c r="L781" i="1"/>
  <c r="I781" i="1"/>
  <c r="T780" i="1"/>
  <c r="S780" i="1" s="1"/>
  <c r="L780" i="1"/>
  <c r="T779" i="1"/>
  <c r="S779" i="1" s="1"/>
  <c r="L779" i="1"/>
  <c r="T778" i="1"/>
  <c r="S778" i="1" s="1"/>
  <c r="L778" i="1"/>
  <c r="I778" i="1"/>
  <c r="T777" i="1"/>
  <c r="S777" i="1" s="1"/>
  <c r="L777" i="1"/>
  <c r="I777" i="1"/>
  <c r="T776" i="1"/>
  <c r="S776" i="1" s="1"/>
  <c r="L776" i="1"/>
  <c r="I776" i="1"/>
  <c r="T775" i="1"/>
  <c r="S775" i="1" s="1"/>
  <c r="L775" i="1"/>
  <c r="T774" i="1"/>
  <c r="S774" i="1" s="1"/>
  <c r="L774" i="1"/>
  <c r="I774" i="1"/>
  <c r="T773" i="1"/>
  <c r="S773" i="1" s="1"/>
  <c r="L773" i="1"/>
  <c r="I773" i="1"/>
  <c r="T772" i="1"/>
  <c r="S772" i="1" s="1"/>
  <c r="L772" i="1"/>
  <c r="I772" i="1"/>
  <c r="T771" i="1"/>
  <c r="S771" i="1" s="1"/>
  <c r="L771" i="1"/>
  <c r="I771" i="1"/>
  <c r="T770" i="1"/>
  <c r="S770" i="1" s="1"/>
  <c r="L770" i="1"/>
  <c r="T769" i="1"/>
  <c r="S769" i="1" s="1"/>
  <c r="L769" i="1"/>
  <c r="T768" i="1"/>
  <c r="S768" i="1" s="1"/>
  <c r="L768" i="1"/>
  <c r="I768" i="1"/>
  <c r="T767" i="1"/>
  <c r="S767" i="1" s="1"/>
  <c r="L767" i="1"/>
  <c r="T766" i="1"/>
  <c r="H766" i="1"/>
  <c r="G766" i="1"/>
  <c r="F766" i="1"/>
  <c r="E766" i="1"/>
  <c r="T765" i="1"/>
  <c r="S765" i="1" s="1"/>
  <c r="L765" i="1"/>
  <c r="I765" i="1"/>
  <c r="T764" i="1"/>
  <c r="S764" i="1" s="1"/>
  <c r="L764" i="1"/>
  <c r="T763" i="1"/>
  <c r="S763" i="1" s="1"/>
  <c r="L763" i="1"/>
  <c r="T762" i="1"/>
  <c r="S762" i="1" s="1"/>
  <c r="L762" i="1"/>
  <c r="T761" i="1"/>
  <c r="S761" i="1" s="1"/>
  <c r="L761" i="1"/>
  <c r="T760" i="1"/>
  <c r="G760" i="1"/>
  <c r="F760" i="1"/>
  <c r="E760" i="1"/>
  <c r="T758" i="1"/>
  <c r="S758" i="1" s="1"/>
  <c r="L758" i="1"/>
  <c r="I758" i="1"/>
  <c r="T757" i="1"/>
  <c r="S757" i="1" s="1"/>
  <c r="L757" i="1"/>
  <c r="T756" i="1"/>
  <c r="S756" i="1" s="1"/>
  <c r="L756" i="1"/>
  <c r="T755" i="1"/>
  <c r="S755" i="1" s="1"/>
  <c r="L755" i="1"/>
  <c r="T754" i="1"/>
  <c r="S754" i="1" s="1"/>
  <c r="L754" i="1"/>
  <c r="T753" i="1"/>
  <c r="S753" i="1" s="1"/>
  <c r="L753" i="1"/>
  <c r="I753" i="1"/>
  <c r="T752" i="1"/>
  <c r="S752" i="1" s="1"/>
  <c r="T751" i="1"/>
  <c r="S751" i="1" s="1"/>
  <c r="L751" i="1"/>
  <c r="T750" i="1"/>
  <c r="S750" i="1" s="1"/>
  <c r="L750" i="1"/>
  <c r="T749" i="1"/>
  <c r="S749" i="1" s="1"/>
  <c r="L749" i="1"/>
  <c r="T748" i="1"/>
  <c r="S748" i="1" s="1"/>
  <c r="L748" i="1"/>
  <c r="T747" i="1"/>
  <c r="S747" i="1" s="1"/>
  <c r="L747" i="1"/>
  <c r="I747" i="1"/>
  <c r="T746" i="1"/>
  <c r="S746" i="1" s="1"/>
  <c r="L746" i="1"/>
  <c r="T745" i="1"/>
  <c r="S745" i="1" s="1"/>
  <c r="L745" i="1"/>
  <c r="I745" i="1"/>
  <c r="T744" i="1"/>
  <c r="S744" i="1" s="1"/>
  <c r="L744" i="1"/>
  <c r="I744" i="1"/>
  <c r="T743" i="1"/>
  <c r="L743" i="1"/>
  <c r="G743" i="1"/>
  <c r="T742" i="1"/>
  <c r="L742" i="1"/>
  <c r="G742" i="1"/>
  <c r="T741" i="1"/>
  <c r="S741" i="1" s="1"/>
  <c r="L741" i="1"/>
  <c r="T740" i="1"/>
  <c r="S740" i="1" s="1"/>
  <c r="L740" i="1"/>
  <c r="T739" i="1"/>
  <c r="S739" i="1" s="1"/>
  <c r="L739" i="1"/>
  <c r="T738" i="1"/>
  <c r="S738" i="1" s="1"/>
  <c r="L738" i="1"/>
  <c r="T737" i="1"/>
  <c r="L737" i="1"/>
  <c r="G737" i="1"/>
  <c r="T736" i="1"/>
  <c r="F736" i="1"/>
  <c r="E736" i="1"/>
  <c r="T735" i="1"/>
  <c r="S735" i="1" s="1"/>
  <c r="L735" i="1"/>
  <c r="I735" i="1"/>
  <c r="T734" i="1"/>
  <c r="S734" i="1" s="1"/>
  <c r="L734" i="1"/>
  <c r="T733" i="1"/>
  <c r="S733" i="1" s="1"/>
  <c r="L733" i="1"/>
  <c r="I733" i="1"/>
  <c r="T732" i="1"/>
  <c r="S732" i="1" s="1"/>
  <c r="L732" i="1"/>
  <c r="T731" i="1"/>
  <c r="S731" i="1" s="1"/>
  <c r="L731" i="1"/>
  <c r="T730" i="1"/>
  <c r="S730" i="1" s="1"/>
  <c r="L730" i="1"/>
  <c r="T729" i="1"/>
  <c r="S729" i="1" s="1"/>
  <c r="L729" i="1"/>
  <c r="T728" i="1"/>
  <c r="S728" i="1" s="1"/>
  <c r="L728" i="1"/>
  <c r="T727" i="1"/>
  <c r="S727" i="1" s="1"/>
  <c r="T726" i="1"/>
  <c r="S726" i="1" s="1"/>
  <c r="L726" i="1"/>
  <c r="T725" i="1"/>
  <c r="S725" i="1" s="1"/>
  <c r="L725" i="1"/>
  <c r="T724" i="1"/>
  <c r="S724" i="1" s="1"/>
  <c r="L724" i="1"/>
  <c r="T723" i="1"/>
  <c r="S723" i="1" s="1"/>
  <c r="L723" i="1"/>
  <c r="I723" i="1"/>
  <c r="T722" i="1"/>
  <c r="S722" i="1" s="1"/>
  <c r="L722" i="1"/>
  <c r="I722" i="1"/>
  <c r="T721" i="1"/>
  <c r="S721" i="1" s="1"/>
  <c r="L721" i="1"/>
  <c r="T720" i="1"/>
  <c r="S720" i="1" s="1"/>
  <c r="L720" i="1"/>
  <c r="T719" i="1"/>
  <c r="S719" i="1" s="1"/>
  <c r="L719" i="1"/>
  <c r="I719" i="1"/>
  <c r="T718" i="1"/>
  <c r="S718" i="1" s="1"/>
  <c r="L718" i="1"/>
  <c r="T717" i="1"/>
  <c r="S717" i="1" s="1"/>
  <c r="T716" i="1"/>
  <c r="S716" i="1" s="1"/>
  <c r="T715" i="1"/>
  <c r="S715" i="1" s="1"/>
  <c r="T714" i="1"/>
  <c r="S714" i="1" s="1"/>
  <c r="T713" i="1"/>
  <c r="S713" i="1" s="1"/>
  <c r="T712" i="1"/>
  <c r="S712" i="1" s="1"/>
  <c r="T711" i="1"/>
  <c r="S711" i="1" s="1"/>
  <c r="X710" i="1"/>
  <c r="T710" i="1" s="1"/>
  <c r="S710" i="1" s="1"/>
  <c r="L710" i="1"/>
  <c r="T709" i="1"/>
  <c r="S709" i="1" s="1"/>
  <c r="L709" i="1"/>
  <c r="I709" i="1"/>
  <c r="T708" i="1"/>
  <c r="S708" i="1" s="1"/>
  <c r="L708" i="1"/>
  <c r="I708" i="1"/>
  <c r="T707" i="1"/>
  <c r="S707" i="1" s="1"/>
  <c r="L707" i="1"/>
  <c r="T706" i="1"/>
  <c r="S706" i="1" s="1"/>
  <c r="L706" i="1"/>
  <c r="T705" i="1"/>
  <c r="S705" i="1" s="1"/>
  <c r="L705" i="1"/>
  <c r="T704" i="1"/>
  <c r="S704" i="1" s="1"/>
  <c r="L704" i="1"/>
  <c r="T703" i="1"/>
  <c r="S703" i="1" s="1"/>
  <c r="L703" i="1"/>
  <c r="T702" i="1"/>
  <c r="S702" i="1" s="1"/>
  <c r="L702" i="1"/>
  <c r="T701" i="1"/>
  <c r="S701" i="1" s="1"/>
  <c r="L701" i="1"/>
  <c r="T700" i="1"/>
  <c r="S700" i="1" s="1"/>
  <c r="L700" i="1"/>
  <c r="T699" i="1"/>
  <c r="S699" i="1" s="1"/>
  <c r="T698" i="1"/>
  <c r="S698" i="1" s="1"/>
  <c r="L698" i="1"/>
  <c r="T697" i="1"/>
  <c r="S697" i="1" s="1"/>
  <c r="L697" i="1"/>
  <c r="T696" i="1"/>
  <c r="S696" i="1" s="1"/>
  <c r="L696" i="1"/>
  <c r="T694" i="1"/>
  <c r="S694" i="1" s="1"/>
  <c r="L694" i="1"/>
  <c r="T693" i="1"/>
  <c r="S693" i="1" s="1"/>
  <c r="L693" i="1"/>
  <c r="T692" i="1"/>
  <c r="S692" i="1" s="1"/>
  <c r="L692" i="1"/>
  <c r="T691" i="1"/>
  <c r="S691" i="1" s="1"/>
  <c r="L691" i="1"/>
  <c r="I691" i="1"/>
  <c r="X690" i="1"/>
  <c r="T690" i="1" s="1"/>
  <c r="S690" i="1" s="1"/>
  <c r="L690" i="1"/>
  <c r="T689" i="1"/>
  <c r="S689" i="1" s="1"/>
  <c r="L689" i="1"/>
  <c r="T688" i="1"/>
  <c r="S688" i="1" s="1"/>
  <c r="L688" i="1"/>
  <c r="T687" i="1"/>
  <c r="S687" i="1" s="1"/>
  <c r="L687" i="1"/>
  <c r="T686" i="1"/>
  <c r="S686" i="1" s="1"/>
  <c r="L686" i="1"/>
  <c r="T685" i="1"/>
  <c r="S685" i="1" s="1"/>
  <c r="L685" i="1"/>
  <c r="T684" i="1"/>
  <c r="S684" i="1" s="1"/>
  <c r="L684" i="1"/>
  <c r="T683" i="1"/>
  <c r="S683" i="1" s="1"/>
  <c r="L683" i="1"/>
  <c r="T682" i="1"/>
  <c r="S682" i="1" s="1"/>
  <c r="T681" i="1"/>
  <c r="S681" i="1" s="1"/>
  <c r="T680" i="1"/>
  <c r="S680" i="1" s="1"/>
  <c r="T679" i="1"/>
  <c r="S679" i="1" s="1"/>
  <c r="T678" i="1"/>
  <c r="S678" i="1" s="1"/>
  <c r="T677" i="1"/>
  <c r="S677" i="1" s="1"/>
  <c r="T676" i="1"/>
  <c r="S676" i="1" s="1"/>
  <c r="T675" i="1"/>
  <c r="S675" i="1" s="1"/>
  <c r="T674" i="1"/>
  <c r="S674" i="1" s="1"/>
  <c r="T673" i="1"/>
  <c r="S673" i="1" s="1"/>
  <c r="T672" i="1"/>
  <c r="S672" i="1" s="1"/>
  <c r="L672" i="1"/>
  <c r="T652" i="1"/>
  <c r="S652" i="1" s="1"/>
  <c r="L652" i="1"/>
  <c r="I652" i="1"/>
  <c r="T671" i="1"/>
  <c r="S671" i="1" s="1"/>
  <c r="L671" i="1"/>
  <c r="T670" i="1"/>
  <c r="S670" i="1" s="1"/>
  <c r="L670" i="1"/>
  <c r="T669" i="1"/>
  <c r="S669" i="1" s="1"/>
  <c r="L669" i="1"/>
  <c r="I669" i="1"/>
  <c r="X668" i="1"/>
  <c r="T668" i="1" s="1"/>
  <c r="S668" i="1" s="1"/>
  <c r="L668" i="1"/>
  <c r="X667" i="1"/>
  <c r="T667" i="1" s="1"/>
  <c r="S667" i="1" s="1"/>
  <c r="L667" i="1"/>
  <c r="T666" i="1"/>
  <c r="S666" i="1" s="1"/>
  <c r="L666" i="1"/>
  <c r="I666" i="1"/>
  <c r="T665" i="1"/>
  <c r="S665" i="1" s="1"/>
  <c r="L665" i="1"/>
  <c r="T664" i="1"/>
  <c r="S664" i="1" s="1"/>
  <c r="T663" i="1"/>
  <c r="S663" i="1" s="1"/>
  <c r="T662" i="1"/>
  <c r="S662" i="1" s="1"/>
  <c r="T661" i="1"/>
  <c r="S661" i="1" s="1"/>
  <c r="T660" i="1"/>
  <c r="S660" i="1" s="1"/>
  <c r="T659" i="1"/>
  <c r="S659" i="1" s="1"/>
  <c r="T658" i="1"/>
  <c r="S658" i="1" s="1"/>
  <c r="T657" i="1"/>
  <c r="S657" i="1" s="1"/>
  <c r="T656" i="1"/>
  <c r="G656" i="1"/>
  <c r="T655" i="1"/>
  <c r="S655" i="1" s="1"/>
  <c r="T654" i="1"/>
  <c r="G654" i="1"/>
  <c r="T653" i="1"/>
  <c r="S653" i="1" s="1"/>
  <c r="T651" i="1"/>
  <c r="S651" i="1" s="1"/>
  <c r="L651" i="1"/>
  <c r="T650" i="1"/>
  <c r="S650" i="1" s="1"/>
  <c r="L650" i="1"/>
  <c r="T647" i="1"/>
  <c r="S647" i="1" s="1"/>
  <c r="L647" i="1"/>
  <c r="X646" i="1"/>
  <c r="T646" i="1" s="1"/>
  <c r="S646" i="1" s="1"/>
  <c r="L646" i="1"/>
  <c r="T645" i="1"/>
  <c r="S645" i="1" s="1"/>
  <c r="L645" i="1"/>
  <c r="T644" i="1"/>
  <c r="S644" i="1" s="1"/>
  <c r="L644" i="1"/>
  <c r="T643" i="1"/>
  <c r="S643" i="1" s="1"/>
  <c r="L643" i="1"/>
  <c r="T642" i="1"/>
  <c r="S642" i="1" s="1"/>
  <c r="L642" i="1"/>
  <c r="T641" i="1"/>
  <c r="S641" i="1" s="1"/>
  <c r="L641" i="1"/>
  <c r="T640" i="1"/>
  <c r="S640" i="1" s="1"/>
  <c r="T639" i="1"/>
  <c r="S639" i="1" s="1"/>
  <c r="L639" i="1"/>
  <c r="T638" i="1"/>
  <c r="S638" i="1" s="1"/>
  <c r="L638" i="1"/>
  <c r="T637" i="1"/>
  <c r="S637" i="1" s="1"/>
  <c r="L637" i="1"/>
  <c r="T636" i="1"/>
  <c r="S636" i="1" s="1"/>
  <c r="L636" i="1"/>
  <c r="T635" i="1"/>
  <c r="S635" i="1" s="1"/>
  <c r="L635" i="1"/>
  <c r="T634" i="1"/>
  <c r="S634" i="1" s="1"/>
  <c r="L634" i="1"/>
  <c r="T633" i="1"/>
  <c r="S633" i="1" s="1"/>
  <c r="L633" i="1"/>
  <c r="T632" i="1"/>
  <c r="S632" i="1" s="1"/>
  <c r="L632" i="1"/>
  <c r="I632" i="1"/>
  <c r="T631" i="1"/>
  <c r="S631" i="1" s="1"/>
  <c r="T630" i="1"/>
  <c r="S630" i="1" s="1"/>
  <c r="L630" i="1"/>
  <c r="T629" i="1"/>
  <c r="S629" i="1" s="1"/>
  <c r="L629" i="1"/>
  <c r="T628" i="1"/>
  <c r="S628" i="1" s="1"/>
  <c r="L628" i="1"/>
  <c r="T627" i="1"/>
  <c r="S627" i="1" s="1"/>
  <c r="L627" i="1"/>
  <c r="I627" i="1"/>
  <c r="T626" i="1"/>
  <c r="S626" i="1" s="1"/>
  <c r="L626" i="1"/>
  <c r="I626" i="1"/>
  <c r="T625" i="1"/>
  <c r="S625" i="1" s="1"/>
  <c r="L625" i="1"/>
  <c r="T624" i="1"/>
  <c r="S624" i="1" s="1"/>
  <c r="L624" i="1"/>
  <c r="T623" i="1"/>
  <c r="S623" i="1" s="1"/>
  <c r="L623" i="1"/>
  <c r="T622" i="1"/>
  <c r="S622" i="1" s="1"/>
  <c r="L622" i="1"/>
  <c r="T621" i="1"/>
  <c r="S621" i="1" s="1"/>
  <c r="L621" i="1"/>
  <c r="T620" i="1"/>
  <c r="S620" i="1" s="1"/>
  <c r="L620" i="1"/>
  <c r="T619" i="1"/>
  <c r="S619" i="1" s="1"/>
  <c r="L619" i="1"/>
  <c r="T618" i="1"/>
  <c r="S618" i="1" s="1"/>
  <c r="L618" i="1"/>
  <c r="T617" i="1"/>
  <c r="S617" i="1" s="1"/>
  <c r="L617" i="1"/>
  <c r="T616" i="1"/>
  <c r="S616" i="1" s="1"/>
  <c r="L616" i="1"/>
  <c r="T615" i="1"/>
  <c r="S615" i="1" s="1"/>
  <c r="L615" i="1"/>
  <c r="T614" i="1"/>
  <c r="S614" i="1" s="1"/>
  <c r="L614" i="1"/>
  <c r="T613" i="1"/>
  <c r="S613" i="1" s="1"/>
  <c r="L613" i="1"/>
  <c r="T612" i="1"/>
  <c r="S612" i="1" s="1"/>
  <c r="L612" i="1"/>
  <c r="T611" i="1"/>
  <c r="S611" i="1" s="1"/>
  <c r="L611" i="1"/>
  <c r="T610" i="1"/>
  <c r="S610" i="1" s="1"/>
  <c r="L610" i="1"/>
  <c r="T609" i="1"/>
  <c r="S609" i="1" s="1"/>
  <c r="L609" i="1"/>
  <c r="T608" i="1"/>
  <c r="S608" i="1" s="1"/>
  <c r="L608" i="1"/>
  <c r="T607" i="1"/>
  <c r="S607" i="1" s="1"/>
  <c r="L607" i="1"/>
  <c r="T606" i="1"/>
  <c r="S606" i="1" s="1"/>
  <c r="L606" i="1"/>
  <c r="T605" i="1"/>
  <c r="S605" i="1" s="1"/>
  <c r="X604" i="1"/>
  <c r="T604" i="1" s="1"/>
  <c r="S604" i="1" s="1"/>
  <c r="L604" i="1"/>
  <c r="T603" i="1"/>
  <c r="S603" i="1" s="1"/>
  <c r="L603" i="1"/>
  <c r="T602" i="1"/>
  <c r="S602" i="1" s="1"/>
  <c r="L602" i="1"/>
  <c r="I602" i="1"/>
  <c r="T601" i="1"/>
  <c r="S601" i="1" s="1"/>
  <c r="L601" i="1"/>
  <c r="I601" i="1"/>
  <c r="T600" i="1"/>
  <c r="S600" i="1" s="1"/>
  <c r="L600" i="1"/>
  <c r="T599" i="1"/>
  <c r="S599" i="1" s="1"/>
  <c r="L599" i="1"/>
  <c r="T598" i="1"/>
  <c r="S598" i="1" s="1"/>
  <c r="L598" i="1"/>
  <c r="I598" i="1"/>
  <c r="T597" i="1"/>
  <c r="S597" i="1" s="1"/>
  <c r="L597" i="1"/>
  <c r="T596" i="1"/>
  <c r="S596" i="1" s="1"/>
  <c r="T595" i="1"/>
  <c r="S595" i="1" s="1"/>
  <c r="T594" i="1"/>
  <c r="S594" i="1" s="1"/>
  <c r="T593" i="1"/>
  <c r="S593" i="1" s="1"/>
  <c r="T592" i="1"/>
  <c r="S592" i="1" s="1"/>
  <c r="T591" i="1"/>
  <c r="S591" i="1" s="1"/>
  <c r="T590" i="1"/>
  <c r="S590" i="1" s="1"/>
  <c r="T589" i="1"/>
  <c r="S589" i="1" s="1"/>
  <c r="L589" i="1"/>
  <c r="T588" i="1"/>
  <c r="S588" i="1" s="1"/>
  <c r="L588" i="1"/>
  <c r="T587" i="1"/>
  <c r="S587" i="1" s="1"/>
  <c r="L587" i="1"/>
  <c r="T586" i="1"/>
  <c r="S586" i="1" s="1"/>
  <c r="L586" i="1"/>
  <c r="T585" i="1"/>
  <c r="S585" i="1" s="1"/>
  <c r="L585" i="1"/>
  <c r="T584" i="1"/>
  <c r="S584" i="1" s="1"/>
  <c r="L584" i="1"/>
  <c r="T583" i="1"/>
  <c r="S583" i="1" s="1"/>
  <c r="L583" i="1"/>
  <c r="T582" i="1"/>
  <c r="L582" i="1"/>
  <c r="G582" i="1"/>
  <c r="E582" i="1"/>
  <c r="T581" i="1"/>
  <c r="S581" i="1" s="1"/>
  <c r="T580" i="1"/>
  <c r="S580" i="1" s="1"/>
  <c r="T579" i="1"/>
  <c r="S579" i="1" s="1"/>
  <c r="T578" i="1"/>
  <c r="S578" i="1" s="1"/>
  <c r="T577" i="1"/>
  <c r="S577" i="1" s="1"/>
  <c r="T576" i="1"/>
  <c r="S576" i="1" s="1"/>
  <c r="T575" i="1"/>
  <c r="S575" i="1" s="1"/>
  <c r="L575" i="1"/>
  <c r="T574" i="1"/>
  <c r="S574" i="1" s="1"/>
  <c r="L574" i="1"/>
  <c r="T573" i="1"/>
  <c r="S573" i="1" s="1"/>
  <c r="L573" i="1"/>
  <c r="I573" i="1"/>
  <c r="T572" i="1"/>
  <c r="S572" i="1" s="1"/>
  <c r="L572" i="1"/>
  <c r="I572" i="1"/>
  <c r="T571" i="1"/>
  <c r="S571" i="1" s="1"/>
  <c r="L571" i="1"/>
  <c r="T570" i="1"/>
  <c r="S570" i="1" s="1"/>
  <c r="L570" i="1"/>
  <c r="T569" i="1"/>
  <c r="S569" i="1" s="1"/>
  <c r="L569" i="1"/>
  <c r="T568" i="1"/>
  <c r="S568" i="1" s="1"/>
  <c r="L568" i="1"/>
  <c r="T567" i="1"/>
  <c r="S567" i="1" s="1"/>
  <c r="T566" i="1"/>
  <c r="S566" i="1" s="1"/>
  <c r="L566" i="1"/>
  <c r="T565" i="1"/>
  <c r="S565" i="1" s="1"/>
  <c r="L565" i="1"/>
  <c r="T564" i="1"/>
  <c r="S564" i="1" s="1"/>
  <c r="L564" i="1"/>
  <c r="I564" i="1"/>
  <c r="X563" i="1"/>
  <c r="T563" i="1" s="1"/>
  <c r="S563" i="1" s="1"/>
  <c r="L563" i="1"/>
  <c r="T562" i="1"/>
  <c r="S562" i="1" s="1"/>
  <c r="L562" i="1"/>
  <c r="T561" i="1"/>
  <c r="S561" i="1" s="1"/>
  <c r="L561" i="1"/>
  <c r="T560" i="1"/>
  <c r="S560" i="1" s="1"/>
  <c r="L560" i="1"/>
  <c r="T559" i="1"/>
  <c r="S559" i="1" s="1"/>
  <c r="L559" i="1"/>
  <c r="T558" i="1"/>
  <c r="S558" i="1" s="1"/>
  <c r="T557" i="1"/>
  <c r="S557" i="1" s="1"/>
  <c r="T556" i="1"/>
  <c r="S556" i="1" s="1"/>
  <c r="T555" i="1"/>
  <c r="S555" i="1" s="1"/>
  <c r="L555" i="1"/>
  <c r="T554" i="1"/>
  <c r="S554" i="1" s="1"/>
  <c r="L554" i="1"/>
  <c r="T553" i="1"/>
  <c r="S553" i="1" s="1"/>
  <c r="T552" i="1"/>
  <c r="S552" i="1" s="1"/>
  <c r="T551" i="1"/>
  <c r="S551" i="1" s="1"/>
  <c r="T550" i="1"/>
  <c r="S550" i="1" s="1"/>
  <c r="T549" i="1"/>
  <c r="S549" i="1" s="1"/>
  <c r="L549" i="1"/>
  <c r="T548" i="1"/>
  <c r="S548" i="1" s="1"/>
  <c r="L548" i="1"/>
  <c r="T547" i="1"/>
  <c r="S547" i="1" s="1"/>
  <c r="L547" i="1"/>
  <c r="T546" i="1"/>
  <c r="S546" i="1" s="1"/>
  <c r="L546" i="1"/>
  <c r="X545" i="1"/>
  <c r="T545" i="1" s="1"/>
  <c r="S545" i="1" s="1"/>
  <c r="L545" i="1"/>
  <c r="T544" i="1"/>
  <c r="S544" i="1" s="1"/>
  <c r="L544" i="1"/>
  <c r="T543" i="1"/>
  <c r="S543" i="1" s="1"/>
  <c r="L543" i="1"/>
  <c r="T542" i="1"/>
  <c r="S542" i="1" s="1"/>
  <c r="L542" i="1"/>
  <c r="T541" i="1"/>
  <c r="S541" i="1" s="1"/>
  <c r="L541" i="1"/>
  <c r="T540" i="1"/>
  <c r="S540" i="1" s="1"/>
  <c r="L540" i="1"/>
  <c r="T539" i="1"/>
  <c r="S539" i="1" s="1"/>
  <c r="L539" i="1"/>
  <c r="T538" i="1"/>
  <c r="S538" i="1" s="1"/>
  <c r="L538" i="1"/>
  <c r="T537" i="1"/>
  <c r="S537" i="1" s="1"/>
  <c r="L537" i="1"/>
  <c r="T536" i="1"/>
  <c r="S536" i="1" s="1"/>
  <c r="L536" i="1"/>
  <c r="T535" i="1"/>
  <c r="S535" i="1" s="1"/>
  <c r="T534" i="1"/>
  <c r="S534" i="1" s="1"/>
  <c r="T533" i="1"/>
  <c r="S533" i="1" s="1"/>
  <c r="T532" i="1"/>
  <c r="S532" i="1" s="1"/>
  <c r="T531" i="1"/>
  <c r="S531" i="1" s="1"/>
  <c r="L531" i="1"/>
  <c r="T530" i="1"/>
  <c r="S530" i="1" s="1"/>
  <c r="T528" i="1"/>
  <c r="S528" i="1" s="1"/>
  <c r="L528" i="1"/>
  <c r="T527" i="1"/>
  <c r="S527" i="1" s="1"/>
  <c r="L527" i="1"/>
  <c r="T526" i="1"/>
  <c r="S526" i="1" s="1"/>
  <c r="L526" i="1"/>
  <c r="I526" i="1"/>
  <c r="T525" i="1"/>
  <c r="S525" i="1" s="1"/>
  <c r="L525" i="1"/>
  <c r="T524" i="1"/>
  <c r="S524" i="1" s="1"/>
  <c r="L524" i="1"/>
  <c r="I524" i="1"/>
  <c r="T523" i="1"/>
  <c r="S523" i="1" s="1"/>
  <c r="L523" i="1"/>
  <c r="T522" i="1"/>
  <c r="S522" i="1" s="1"/>
  <c r="L522" i="1"/>
  <c r="I522" i="1"/>
  <c r="T521" i="1"/>
  <c r="G521" i="1"/>
  <c r="F521" i="1"/>
  <c r="E521" i="1"/>
  <c r="T520" i="1"/>
  <c r="S520" i="1" s="1"/>
  <c r="L520" i="1"/>
  <c r="T519" i="1"/>
  <c r="S519" i="1" s="1"/>
  <c r="L519" i="1"/>
  <c r="T518" i="1"/>
  <c r="S518" i="1" s="1"/>
  <c r="L518" i="1"/>
  <c r="T517" i="1"/>
  <c r="S517" i="1" s="1"/>
  <c r="L517" i="1"/>
  <c r="T516" i="1"/>
  <c r="S516" i="1" s="1"/>
  <c r="L516" i="1"/>
  <c r="T515" i="1"/>
  <c r="G515" i="1"/>
  <c r="F515" i="1"/>
  <c r="E515" i="1"/>
  <c r="T514" i="1"/>
  <c r="S514" i="1" s="1"/>
  <c r="L514" i="1"/>
  <c r="T513" i="1"/>
  <c r="S513" i="1" s="1"/>
  <c r="L513" i="1"/>
  <c r="T512" i="1"/>
  <c r="G512" i="1"/>
  <c r="F512" i="1"/>
  <c r="E512" i="1"/>
  <c r="T511" i="1"/>
  <c r="S511" i="1" s="1"/>
  <c r="L511" i="1"/>
  <c r="T510" i="1"/>
  <c r="S510" i="1" s="1"/>
  <c r="L510" i="1"/>
  <c r="T509" i="1"/>
  <c r="G509" i="1"/>
  <c r="F509" i="1"/>
  <c r="E509" i="1"/>
  <c r="T508" i="1"/>
  <c r="S508" i="1" s="1"/>
  <c r="L508" i="1"/>
  <c r="I508" i="1"/>
  <c r="T507" i="1"/>
  <c r="S507" i="1" s="1"/>
  <c r="L507" i="1"/>
  <c r="T506" i="1"/>
  <c r="S506" i="1" s="1"/>
  <c r="L506" i="1"/>
  <c r="I506" i="1"/>
  <c r="T504" i="1"/>
  <c r="S504" i="1" s="1"/>
  <c r="L504" i="1"/>
  <c r="T503" i="1"/>
  <c r="G503" i="1"/>
  <c r="F503" i="1"/>
  <c r="E503" i="1"/>
  <c r="T502" i="1"/>
  <c r="S502" i="1" s="1"/>
  <c r="L502" i="1"/>
  <c r="T501" i="1"/>
  <c r="S501" i="1" s="1"/>
  <c r="L501" i="1"/>
  <c r="T500" i="1"/>
  <c r="S500" i="1" s="1"/>
  <c r="L500" i="1"/>
  <c r="T499" i="1"/>
  <c r="S499" i="1" s="1"/>
  <c r="L499" i="1"/>
  <c r="I499" i="1"/>
  <c r="T498" i="1"/>
  <c r="S498" i="1" s="1"/>
  <c r="L498" i="1"/>
  <c r="I498" i="1"/>
  <c r="X497" i="1"/>
  <c r="T497" i="1" s="1"/>
  <c r="S497" i="1" s="1"/>
  <c r="L497" i="1"/>
  <c r="T496" i="1"/>
  <c r="S496" i="1" s="1"/>
  <c r="L496" i="1"/>
  <c r="I496" i="1"/>
  <c r="T495" i="1"/>
  <c r="S495" i="1" s="1"/>
  <c r="L495" i="1"/>
  <c r="T494" i="1"/>
  <c r="S494" i="1" s="1"/>
  <c r="L494" i="1"/>
  <c r="T493" i="1"/>
  <c r="S493" i="1" s="1"/>
  <c r="L493" i="1"/>
  <c r="T492" i="1"/>
  <c r="S492" i="1" s="1"/>
  <c r="L492" i="1"/>
  <c r="T491" i="1"/>
  <c r="S491" i="1" s="1"/>
  <c r="L491" i="1"/>
  <c r="T490" i="1"/>
  <c r="S490" i="1" s="1"/>
  <c r="L490" i="1"/>
  <c r="T489" i="1"/>
  <c r="S489" i="1" s="1"/>
  <c r="L489" i="1"/>
  <c r="T488" i="1"/>
  <c r="S488" i="1" s="1"/>
  <c r="L488" i="1"/>
  <c r="T487" i="1"/>
  <c r="S487" i="1" s="1"/>
  <c r="L487" i="1"/>
  <c r="T486" i="1"/>
  <c r="S486" i="1" s="1"/>
  <c r="L486" i="1"/>
  <c r="T485" i="1"/>
  <c r="S485" i="1" s="1"/>
  <c r="L485" i="1"/>
  <c r="T484" i="1"/>
  <c r="S484" i="1" s="1"/>
  <c r="L484" i="1"/>
  <c r="I484" i="1"/>
  <c r="T483" i="1"/>
  <c r="S483" i="1" s="1"/>
  <c r="L483" i="1"/>
  <c r="T482" i="1"/>
  <c r="S482" i="1" s="1"/>
  <c r="L482" i="1"/>
  <c r="T481" i="1"/>
  <c r="S481" i="1" s="1"/>
  <c r="L481" i="1"/>
  <c r="T480" i="1"/>
  <c r="S480" i="1" s="1"/>
  <c r="L480" i="1"/>
  <c r="T479" i="1"/>
  <c r="S479" i="1" s="1"/>
  <c r="L479" i="1"/>
  <c r="I479" i="1"/>
  <c r="T478" i="1"/>
  <c r="S478" i="1" s="1"/>
  <c r="L478" i="1"/>
  <c r="T477" i="1"/>
  <c r="S477" i="1" s="1"/>
  <c r="L477" i="1"/>
  <c r="T476" i="1"/>
  <c r="S476" i="1" s="1"/>
  <c r="L476" i="1"/>
  <c r="T475" i="1"/>
  <c r="S475" i="1" s="1"/>
  <c r="L475" i="1"/>
  <c r="T474" i="1"/>
  <c r="S474" i="1" s="1"/>
  <c r="L474" i="1"/>
  <c r="T473" i="1"/>
  <c r="S473" i="1" s="1"/>
  <c r="L473" i="1"/>
  <c r="I473" i="1"/>
  <c r="T472" i="1"/>
  <c r="S472" i="1" s="1"/>
  <c r="L472" i="1"/>
  <c r="I472" i="1"/>
  <c r="T471" i="1"/>
  <c r="S471" i="1" s="1"/>
  <c r="L471" i="1"/>
  <c r="T470" i="1"/>
  <c r="G470" i="1"/>
  <c r="F470" i="1"/>
  <c r="E470" i="1"/>
  <c r="L469" i="1"/>
  <c r="T468" i="1"/>
  <c r="S468" i="1" s="1"/>
  <c r="L468" i="1"/>
  <c r="I468" i="1"/>
  <c r="T467" i="1"/>
  <c r="S467" i="1" s="1"/>
  <c r="L467" i="1"/>
  <c r="I467" i="1"/>
  <c r="T466" i="1"/>
  <c r="S466" i="1" s="1"/>
  <c r="L466" i="1"/>
  <c r="I466" i="1"/>
  <c r="T465" i="1"/>
  <c r="S465" i="1" s="1"/>
  <c r="L465" i="1"/>
  <c r="I465" i="1"/>
  <c r="T463" i="1"/>
  <c r="S463" i="1" s="1"/>
  <c r="L463" i="1"/>
  <c r="I463" i="1"/>
  <c r="T462" i="1"/>
  <c r="S462" i="1" s="1"/>
  <c r="L462" i="1"/>
  <c r="T461" i="1"/>
  <c r="S461" i="1" s="1"/>
  <c r="L461" i="1"/>
  <c r="I461" i="1"/>
  <c r="T460" i="1"/>
  <c r="S460" i="1" s="1"/>
  <c r="L460" i="1"/>
  <c r="I460" i="1"/>
  <c r="T459" i="1"/>
  <c r="S459" i="1" s="1"/>
  <c r="L459" i="1"/>
  <c r="I459" i="1"/>
  <c r="T458" i="1"/>
  <c r="G458" i="1"/>
  <c r="F458" i="1"/>
  <c r="E458" i="1"/>
  <c r="T457" i="1"/>
  <c r="S457" i="1" s="1"/>
  <c r="L457" i="1"/>
  <c r="T456" i="1"/>
  <c r="S456" i="1" s="1"/>
  <c r="L456" i="1"/>
  <c r="T455" i="1"/>
  <c r="S455" i="1" s="1"/>
  <c r="L455" i="1"/>
  <c r="T454" i="1"/>
  <c r="S454" i="1" s="1"/>
  <c r="L454" i="1"/>
  <c r="T453" i="1"/>
  <c r="S453" i="1" s="1"/>
  <c r="L453" i="1"/>
  <c r="T452" i="1"/>
  <c r="S452" i="1" s="1"/>
  <c r="L452" i="1"/>
  <c r="T451" i="1"/>
  <c r="S451" i="1" s="1"/>
  <c r="L451" i="1"/>
  <c r="T450" i="1"/>
  <c r="S450" i="1" s="1"/>
  <c r="L450" i="1"/>
  <c r="BE449" i="1"/>
  <c r="T449" i="1" s="1"/>
  <c r="S449" i="1" s="1"/>
  <c r="L449" i="1"/>
  <c r="T448" i="1"/>
  <c r="S448" i="1" s="1"/>
  <c r="L448" i="1"/>
  <c r="T447" i="1"/>
  <c r="S447" i="1" s="1"/>
  <c r="L447" i="1"/>
  <c r="T446" i="1"/>
  <c r="S446" i="1" s="1"/>
  <c r="L446" i="1"/>
  <c r="T445" i="1"/>
  <c r="S445" i="1" s="1"/>
  <c r="L445" i="1"/>
  <c r="T444" i="1"/>
  <c r="S444" i="1" s="1"/>
  <c r="L444" i="1"/>
  <c r="T443" i="1"/>
  <c r="S443" i="1" s="1"/>
  <c r="L443" i="1"/>
  <c r="T442" i="1"/>
  <c r="S442" i="1" s="1"/>
  <c r="L442" i="1"/>
  <c r="T441" i="1"/>
  <c r="S441" i="1" s="1"/>
  <c r="L441" i="1"/>
  <c r="T440" i="1"/>
  <c r="S440" i="1" s="1"/>
  <c r="L440" i="1"/>
  <c r="T439" i="1"/>
  <c r="S439" i="1" s="1"/>
  <c r="L439" i="1"/>
  <c r="T438" i="1"/>
  <c r="S438" i="1" s="1"/>
  <c r="L438" i="1"/>
  <c r="T437" i="1"/>
  <c r="S437" i="1" s="1"/>
  <c r="L437" i="1"/>
  <c r="T436" i="1"/>
  <c r="S436" i="1" s="1"/>
  <c r="L436" i="1"/>
  <c r="T435" i="1"/>
  <c r="S435" i="1" s="1"/>
  <c r="L435" i="1"/>
  <c r="T434" i="1"/>
  <c r="S434" i="1" s="1"/>
  <c r="L434" i="1"/>
  <c r="T433" i="1"/>
  <c r="S433" i="1" s="1"/>
  <c r="L433" i="1"/>
  <c r="T432" i="1"/>
  <c r="S432" i="1" s="1"/>
  <c r="L432" i="1"/>
  <c r="I432" i="1"/>
  <c r="T431" i="1"/>
  <c r="S431" i="1" s="1"/>
  <c r="L431" i="1"/>
  <c r="T430" i="1"/>
  <c r="S430" i="1" s="1"/>
  <c r="L430" i="1"/>
  <c r="I430" i="1"/>
  <c r="T429" i="1"/>
  <c r="S429" i="1" s="1"/>
  <c r="L429" i="1"/>
  <c r="I429" i="1"/>
  <c r="T428" i="1"/>
  <c r="S428" i="1" s="1"/>
  <c r="L428" i="1"/>
  <c r="I428" i="1"/>
  <c r="T427" i="1"/>
  <c r="S427" i="1" s="1"/>
  <c r="L427" i="1"/>
  <c r="T426" i="1"/>
  <c r="S426" i="1" s="1"/>
  <c r="L426" i="1"/>
  <c r="T425" i="1"/>
  <c r="S425" i="1" s="1"/>
  <c r="L425" i="1"/>
  <c r="I425" i="1"/>
  <c r="T424" i="1"/>
  <c r="S424" i="1" s="1"/>
  <c r="L424" i="1"/>
  <c r="I424" i="1"/>
  <c r="T423" i="1"/>
  <c r="S423" i="1" s="1"/>
  <c r="L423" i="1"/>
  <c r="T422" i="1"/>
  <c r="S422" i="1" s="1"/>
  <c r="L422" i="1"/>
  <c r="I422" i="1"/>
  <c r="T421" i="1"/>
  <c r="S421" i="1" s="1"/>
  <c r="L421" i="1"/>
  <c r="I421" i="1"/>
  <c r="T420" i="1"/>
  <c r="S420" i="1" s="1"/>
  <c r="L420" i="1"/>
  <c r="T419" i="1"/>
  <c r="S419" i="1" s="1"/>
  <c r="L419" i="1"/>
  <c r="I419" i="1"/>
  <c r="T418" i="1"/>
  <c r="S418" i="1" s="1"/>
  <c r="L418" i="1"/>
  <c r="T417" i="1"/>
  <c r="S417" i="1" s="1"/>
  <c r="L417" i="1"/>
  <c r="T416" i="1"/>
  <c r="S416" i="1" s="1"/>
  <c r="L416" i="1"/>
  <c r="T415" i="1"/>
  <c r="S415" i="1" s="1"/>
  <c r="L415" i="1"/>
  <c r="I415" i="1"/>
  <c r="T414" i="1"/>
  <c r="S414" i="1" s="1"/>
  <c r="L414" i="1"/>
  <c r="I414" i="1"/>
  <c r="T413" i="1"/>
  <c r="S413" i="1" s="1"/>
  <c r="L413" i="1"/>
  <c r="I413" i="1"/>
  <c r="T412" i="1"/>
  <c r="S412" i="1" s="1"/>
  <c r="L412" i="1"/>
  <c r="I412" i="1"/>
  <c r="T411" i="1"/>
  <c r="S411" i="1" s="1"/>
  <c r="L411" i="1"/>
  <c r="I411" i="1"/>
  <c r="T410" i="1"/>
  <c r="S410" i="1" s="1"/>
  <c r="L410" i="1"/>
  <c r="I410" i="1"/>
  <c r="T409" i="1"/>
  <c r="S409" i="1" s="1"/>
  <c r="L409" i="1"/>
  <c r="T408" i="1"/>
  <c r="S408" i="1" s="1"/>
  <c r="L408" i="1"/>
  <c r="T407" i="1"/>
  <c r="S407" i="1" s="1"/>
  <c r="L407" i="1"/>
  <c r="I407" i="1"/>
  <c r="T406" i="1"/>
  <c r="S406" i="1" s="1"/>
  <c r="L406" i="1"/>
  <c r="I406" i="1"/>
  <c r="T405" i="1"/>
  <c r="S405" i="1" s="1"/>
  <c r="L405" i="1"/>
  <c r="T404" i="1"/>
  <c r="T403" i="1"/>
  <c r="S403" i="1" s="1"/>
  <c r="L403" i="1"/>
  <c r="T402" i="1"/>
  <c r="S402" i="1" s="1"/>
  <c r="L402" i="1"/>
  <c r="I402" i="1"/>
  <c r="T401" i="1"/>
  <c r="S401" i="1" s="1"/>
  <c r="L401" i="1"/>
  <c r="I401" i="1"/>
  <c r="T400" i="1"/>
  <c r="S400" i="1" s="1"/>
  <c r="L400" i="1"/>
  <c r="T399" i="1"/>
  <c r="S399" i="1" s="1"/>
  <c r="L399" i="1"/>
  <c r="T398" i="1"/>
  <c r="S398" i="1" s="1"/>
  <c r="L398" i="1"/>
  <c r="T397" i="1"/>
  <c r="S397" i="1" s="1"/>
  <c r="L397" i="1"/>
  <c r="I397" i="1"/>
  <c r="T396" i="1"/>
  <c r="S396" i="1" s="1"/>
  <c r="L396" i="1"/>
  <c r="T395" i="1"/>
  <c r="S395" i="1" s="1"/>
  <c r="L395" i="1"/>
  <c r="T394" i="1"/>
  <c r="S394" i="1" s="1"/>
  <c r="L394" i="1"/>
  <c r="I394" i="1"/>
  <c r="T393" i="1"/>
  <c r="S393" i="1" s="1"/>
  <c r="L393" i="1"/>
  <c r="I393" i="1"/>
  <c r="T392" i="1"/>
  <c r="S392" i="1" s="1"/>
  <c r="L392" i="1"/>
  <c r="T391" i="1"/>
  <c r="G391" i="1"/>
  <c r="F391" i="1"/>
  <c r="E391" i="1"/>
  <c r="T390" i="1"/>
  <c r="S390" i="1" s="1"/>
  <c r="L390" i="1"/>
  <c r="I390" i="1"/>
  <c r="T389" i="1"/>
  <c r="S389" i="1" s="1"/>
  <c r="L389" i="1"/>
  <c r="I389" i="1"/>
  <c r="T388" i="1"/>
  <c r="S388" i="1" s="1"/>
  <c r="L388" i="1"/>
  <c r="I388" i="1"/>
  <c r="T387" i="1"/>
  <c r="S387" i="1" s="1"/>
  <c r="L387" i="1"/>
  <c r="I387" i="1"/>
  <c r="T386" i="1"/>
  <c r="S386" i="1" s="1"/>
  <c r="L386" i="1"/>
  <c r="I386" i="1"/>
  <c r="T385" i="1"/>
  <c r="S385" i="1" s="1"/>
  <c r="L385" i="1"/>
  <c r="I385" i="1"/>
  <c r="T384" i="1"/>
  <c r="S384" i="1" s="1"/>
  <c r="L384" i="1"/>
  <c r="I384" i="1"/>
  <c r="T383" i="1"/>
  <c r="S383" i="1" s="1"/>
  <c r="L383" i="1"/>
  <c r="I383" i="1"/>
  <c r="T382" i="1"/>
  <c r="S382" i="1" s="1"/>
  <c r="L382" i="1"/>
  <c r="I382" i="1"/>
  <c r="T381" i="1"/>
  <c r="S381" i="1" s="1"/>
  <c r="L381" i="1"/>
  <c r="I381" i="1"/>
  <c r="T380" i="1"/>
  <c r="S380" i="1" s="1"/>
  <c r="L380" i="1"/>
  <c r="I380" i="1"/>
  <c r="T379" i="1"/>
  <c r="S379" i="1" s="1"/>
  <c r="L379" i="1"/>
  <c r="I379" i="1"/>
  <c r="T378" i="1"/>
  <c r="S378" i="1" s="1"/>
  <c r="L378" i="1"/>
  <c r="I378" i="1"/>
  <c r="T377" i="1"/>
  <c r="S377" i="1" s="1"/>
  <c r="L377" i="1"/>
  <c r="I377" i="1"/>
  <c r="T376" i="1"/>
  <c r="S376" i="1" s="1"/>
  <c r="L376" i="1"/>
  <c r="I376" i="1"/>
  <c r="T375" i="1"/>
  <c r="S375" i="1" s="1"/>
  <c r="L375" i="1"/>
  <c r="I375" i="1"/>
  <c r="T374" i="1"/>
  <c r="S374" i="1" s="1"/>
  <c r="L374" i="1"/>
  <c r="I374" i="1"/>
  <c r="T373" i="1"/>
  <c r="S373" i="1" s="1"/>
  <c r="L373" i="1"/>
  <c r="I373" i="1"/>
  <c r="T372" i="1"/>
  <c r="S372" i="1" s="1"/>
  <c r="L372" i="1"/>
  <c r="I372" i="1"/>
  <c r="T371" i="1"/>
  <c r="S371" i="1" s="1"/>
  <c r="L371" i="1"/>
  <c r="I371" i="1"/>
  <c r="T370" i="1"/>
  <c r="S370" i="1" s="1"/>
  <c r="L370" i="1"/>
  <c r="I370" i="1"/>
  <c r="T369" i="1"/>
  <c r="S369" i="1" s="1"/>
  <c r="L369" i="1"/>
  <c r="I369" i="1"/>
  <c r="T368" i="1"/>
  <c r="S368" i="1" s="1"/>
  <c r="L368" i="1"/>
  <c r="I368" i="1"/>
  <c r="T367" i="1"/>
  <c r="S367" i="1" s="1"/>
  <c r="L367" i="1"/>
  <c r="I367" i="1"/>
  <c r="T366" i="1"/>
  <c r="S366" i="1" s="1"/>
  <c r="L366" i="1"/>
  <c r="I366" i="1"/>
  <c r="T365" i="1"/>
  <c r="S365" i="1" s="1"/>
  <c r="L365" i="1"/>
  <c r="I365" i="1"/>
  <c r="T364" i="1"/>
  <c r="S364" i="1" s="1"/>
  <c r="L364" i="1"/>
  <c r="I364" i="1"/>
  <c r="T363" i="1"/>
  <c r="S363" i="1" s="1"/>
  <c r="L363" i="1"/>
  <c r="I363" i="1"/>
  <c r="T362" i="1"/>
  <c r="S362" i="1" s="1"/>
  <c r="L362" i="1"/>
  <c r="I362" i="1"/>
  <c r="T361" i="1"/>
  <c r="S361" i="1" s="1"/>
  <c r="L361" i="1"/>
  <c r="I361" i="1"/>
  <c r="T360" i="1"/>
  <c r="S360" i="1" s="1"/>
  <c r="L360" i="1"/>
  <c r="I360" i="1"/>
  <c r="T359" i="1"/>
  <c r="S359" i="1" s="1"/>
  <c r="L359" i="1"/>
  <c r="I359" i="1"/>
  <c r="T358" i="1"/>
  <c r="S358" i="1" s="1"/>
  <c r="L358" i="1"/>
  <c r="I358" i="1"/>
  <c r="T357" i="1"/>
  <c r="S357" i="1" s="1"/>
  <c r="L357" i="1"/>
  <c r="I357" i="1"/>
  <c r="T356" i="1"/>
  <c r="S356" i="1" s="1"/>
  <c r="L356" i="1"/>
  <c r="I356" i="1"/>
  <c r="T355" i="1"/>
  <c r="S355" i="1" s="1"/>
  <c r="L355" i="1"/>
  <c r="I355" i="1"/>
  <c r="T354" i="1"/>
  <c r="S354" i="1" s="1"/>
  <c r="L354" i="1"/>
  <c r="I354" i="1"/>
  <c r="T353" i="1"/>
  <c r="S353" i="1" s="1"/>
  <c r="L353" i="1"/>
  <c r="I353" i="1"/>
  <c r="T352" i="1"/>
  <c r="S352" i="1" s="1"/>
  <c r="L352" i="1"/>
  <c r="I352" i="1"/>
  <c r="T351" i="1"/>
  <c r="S351" i="1" s="1"/>
  <c r="L351" i="1"/>
  <c r="I351" i="1"/>
  <c r="T350" i="1"/>
  <c r="S350" i="1" s="1"/>
  <c r="L350" i="1"/>
  <c r="I350" i="1"/>
  <c r="T349" i="1"/>
  <c r="S349" i="1" s="1"/>
  <c r="L349" i="1"/>
  <c r="I349" i="1"/>
  <c r="T348" i="1"/>
  <c r="S348" i="1" s="1"/>
  <c r="L348" i="1"/>
  <c r="I348" i="1"/>
  <c r="T347" i="1"/>
  <c r="S347" i="1" s="1"/>
  <c r="L347" i="1"/>
  <c r="I347" i="1"/>
  <c r="T346" i="1"/>
  <c r="S346" i="1" s="1"/>
  <c r="L346" i="1"/>
  <c r="I346" i="1"/>
  <c r="T345" i="1"/>
  <c r="S345" i="1" s="1"/>
  <c r="L345" i="1"/>
  <c r="I345" i="1"/>
  <c r="T344" i="1"/>
  <c r="S344" i="1" s="1"/>
  <c r="L344" i="1"/>
  <c r="I344" i="1"/>
  <c r="T343" i="1"/>
  <c r="S343" i="1" s="1"/>
  <c r="L343" i="1"/>
  <c r="I343" i="1"/>
  <c r="T342" i="1"/>
  <c r="S342" i="1" s="1"/>
  <c r="L342" i="1"/>
  <c r="I342" i="1"/>
  <c r="T341" i="1"/>
  <c r="S341" i="1" s="1"/>
  <c r="L341" i="1"/>
  <c r="I341" i="1"/>
  <c r="T340" i="1"/>
  <c r="S340" i="1" s="1"/>
  <c r="L340" i="1"/>
  <c r="I340" i="1"/>
  <c r="T339" i="1"/>
  <c r="S339" i="1" s="1"/>
  <c r="L339" i="1"/>
  <c r="I339" i="1"/>
  <c r="T338" i="1"/>
  <c r="S338" i="1" s="1"/>
  <c r="L338" i="1"/>
  <c r="I338" i="1"/>
  <c r="T337" i="1"/>
  <c r="S337" i="1" s="1"/>
  <c r="L337" i="1"/>
  <c r="I337" i="1"/>
  <c r="T336" i="1"/>
  <c r="S336" i="1" s="1"/>
  <c r="L336" i="1"/>
  <c r="I336" i="1"/>
  <c r="T335" i="1"/>
  <c r="S335" i="1" s="1"/>
  <c r="L335" i="1"/>
  <c r="I335" i="1"/>
  <c r="T334" i="1"/>
  <c r="S334" i="1" s="1"/>
  <c r="L334" i="1"/>
  <c r="I334" i="1"/>
  <c r="T333" i="1"/>
  <c r="S333" i="1" s="1"/>
  <c r="L333" i="1"/>
  <c r="I333" i="1"/>
  <c r="T332" i="1"/>
  <c r="S332" i="1" s="1"/>
  <c r="L332" i="1"/>
  <c r="I332" i="1"/>
  <c r="T331" i="1"/>
  <c r="S331" i="1" s="1"/>
  <c r="L331" i="1"/>
  <c r="I331" i="1"/>
  <c r="T330" i="1"/>
  <c r="S330" i="1" s="1"/>
  <c r="L330" i="1"/>
  <c r="I330" i="1"/>
  <c r="T329" i="1"/>
  <c r="S329" i="1" s="1"/>
  <c r="L329" i="1"/>
  <c r="I329" i="1"/>
  <c r="T328" i="1"/>
  <c r="S328" i="1" s="1"/>
  <c r="L328" i="1"/>
  <c r="I328" i="1"/>
  <c r="T327" i="1"/>
  <c r="S327" i="1" s="1"/>
  <c r="L327" i="1"/>
  <c r="I327" i="1"/>
  <c r="T326" i="1"/>
  <c r="S326" i="1" s="1"/>
  <c r="L326" i="1"/>
  <c r="I326" i="1"/>
  <c r="T325" i="1"/>
  <c r="S325" i="1" s="1"/>
  <c r="L325" i="1"/>
  <c r="I325" i="1"/>
  <c r="T324" i="1"/>
  <c r="S324" i="1" s="1"/>
  <c r="L324" i="1"/>
  <c r="I324" i="1"/>
  <c r="T323" i="1"/>
  <c r="S323" i="1" s="1"/>
  <c r="L323" i="1"/>
  <c r="I323" i="1"/>
  <c r="T322" i="1"/>
  <c r="S322" i="1" s="1"/>
  <c r="L322" i="1"/>
  <c r="I322" i="1"/>
  <c r="T321" i="1"/>
  <c r="S321" i="1" s="1"/>
  <c r="L321" i="1"/>
  <c r="I321" i="1"/>
  <c r="T320" i="1"/>
  <c r="S320" i="1" s="1"/>
  <c r="L320" i="1"/>
  <c r="I320" i="1"/>
  <c r="T319" i="1"/>
  <c r="S319" i="1" s="1"/>
  <c r="L319" i="1"/>
  <c r="T318" i="1"/>
  <c r="S318" i="1" s="1"/>
  <c r="L318" i="1"/>
  <c r="T317" i="1"/>
  <c r="S317" i="1" s="1"/>
  <c r="L317" i="1"/>
  <c r="I317" i="1"/>
  <c r="T316" i="1"/>
  <c r="S316" i="1" s="1"/>
  <c r="L316" i="1"/>
  <c r="I316" i="1"/>
  <c r="T315" i="1"/>
  <c r="S315" i="1" s="1"/>
  <c r="L315" i="1"/>
  <c r="T314" i="1"/>
  <c r="S314" i="1" s="1"/>
  <c r="L314" i="1"/>
  <c r="I314" i="1"/>
  <c r="T313" i="1"/>
  <c r="S313" i="1" s="1"/>
  <c r="L313" i="1"/>
  <c r="I313" i="1"/>
  <c r="T312" i="1"/>
  <c r="S312" i="1" s="1"/>
  <c r="L312" i="1"/>
  <c r="I312" i="1"/>
  <c r="T311" i="1"/>
  <c r="S311" i="1" s="1"/>
  <c r="L311" i="1"/>
  <c r="T310" i="1"/>
  <c r="S310" i="1" s="1"/>
  <c r="L310" i="1"/>
  <c r="I310" i="1"/>
  <c r="T309" i="1"/>
  <c r="S309" i="1" s="1"/>
  <c r="L309" i="1"/>
  <c r="T307" i="1"/>
  <c r="S307" i="1" s="1"/>
  <c r="L307" i="1"/>
  <c r="I307" i="1"/>
  <c r="T306" i="1"/>
  <c r="S306" i="1" s="1"/>
  <c r="L306" i="1"/>
  <c r="T305" i="1"/>
  <c r="S305" i="1" s="1"/>
  <c r="L305" i="1"/>
  <c r="T304" i="1"/>
  <c r="S304" i="1" s="1"/>
  <c r="L304" i="1"/>
  <c r="T303" i="1"/>
  <c r="S303" i="1" s="1"/>
  <c r="L303" i="1"/>
  <c r="T302" i="1"/>
  <c r="S302" i="1" s="1"/>
  <c r="L302" i="1"/>
  <c r="T301" i="1"/>
  <c r="S301" i="1" s="1"/>
  <c r="L301" i="1"/>
  <c r="T300" i="1"/>
  <c r="S300" i="1" s="1"/>
  <c r="L300" i="1"/>
  <c r="I300" i="1"/>
  <c r="T299" i="1"/>
  <c r="S299" i="1" s="1"/>
  <c r="L299" i="1"/>
  <c r="I299" i="1"/>
  <c r="T298" i="1"/>
  <c r="S298" i="1" s="1"/>
  <c r="L298" i="1"/>
  <c r="I298" i="1"/>
  <c r="T297" i="1"/>
  <c r="S297" i="1" s="1"/>
  <c r="L297" i="1"/>
  <c r="I297" i="1"/>
  <c r="T296" i="1"/>
  <c r="S296" i="1" s="1"/>
  <c r="L296" i="1"/>
  <c r="T295" i="1"/>
  <c r="S295" i="1" s="1"/>
  <c r="L295" i="1"/>
  <c r="I295" i="1"/>
  <c r="T294" i="1"/>
  <c r="S294" i="1" s="1"/>
  <c r="L294" i="1"/>
  <c r="I294" i="1"/>
  <c r="T293" i="1"/>
  <c r="S293" i="1" s="1"/>
  <c r="L293" i="1"/>
  <c r="I293" i="1"/>
  <c r="T292" i="1"/>
  <c r="S292" i="1" s="1"/>
  <c r="L292" i="1"/>
  <c r="I292" i="1"/>
  <c r="T291" i="1"/>
  <c r="S291" i="1" s="1"/>
  <c r="L291" i="1"/>
  <c r="I291" i="1"/>
  <c r="T289" i="1"/>
  <c r="S289" i="1" s="1"/>
  <c r="L289" i="1"/>
  <c r="I289" i="1"/>
  <c r="T288" i="1"/>
  <c r="S288" i="1" s="1"/>
  <c r="L288" i="1"/>
  <c r="I288" i="1"/>
  <c r="T287" i="1"/>
  <c r="S287" i="1" s="1"/>
  <c r="L287" i="1"/>
  <c r="I287" i="1"/>
  <c r="T286" i="1"/>
  <c r="S286" i="1" s="1"/>
  <c r="L286" i="1"/>
  <c r="T285" i="1"/>
  <c r="T284" i="1"/>
  <c r="S284" i="1" s="1"/>
  <c r="L284" i="1"/>
  <c r="T283" i="1"/>
  <c r="S283" i="1" s="1"/>
  <c r="L283" i="1"/>
  <c r="T282" i="1"/>
  <c r="S282" i="1" s="1"/>
  <c r="L282" i="1"/>
  <c r="I282" i="1"/>
  <c r="T281" i="1"/>
  <c r="S281" i="1" s="1"/>
  <c r="L281" i="1"/>
  <c r="I281" i="1"/>
  <c r="T280" i="1"/>
  <c r="S280" i="1" s="1"/>
  <c r="L280" i="1"/>
  <c r="I280" i="1"/>
  <c r="T279" i="1"/>
  <c r="S279" i="1" s="1"/>
  <c r="L279" i="1"/>
  <c r="I279" i="1"/>
  <c r="T278" i="1"/>
  <c r="S278" i="1" s="1"/>
  <c r="L278" i="1"/>
  <c r="I278" i="1"/>
  <c r="T277" i="1"/>
  <c r="S277" i="1" s="1"/>
  <c r="L277" i="1"/>
  <c r="I277" i="1"/>
  <c r="T276" i="1"/>
  <c r="S276" i="1" s="1"/>
  <c r="T274" i="1"/>
  <c r="S274" i="1" s="1"/>
  <c r="L274" i="1"/>
  <c r="T273" i="1"/>
  <c r="S273" i="1" s="1"/>
  <c r="L273" i="1"/>
  <c r="T272" i="1"/>
  <c r="S272" i="1" s="1"/>
  <c r="L272" i="1"/>
  <c r="T271" i="1"/>
  <c r="S271" i="1" s="1"/>
  <c r="L271" i="1"/>
  <c r="T270" i="1"/>
  <c r="S270" i="1" s="1"/>
  <c r="L270" i="1"/>
  <c r="T269" i="1"/>
  <c r="S269" i="1" s="1"/>
  <c r="L269" i="1"/>
  <c r="T267" i="1"/>
  <c r="S267" i="1" s="1"/>
  <c r="L267" i="1"/>
  <c r="T266" i="1"/>
  <c r="S266" i="1" s="1"/>
  <c r="L266" i="1"/>
  <c r="I266" i="1"/>
  <c r="T265" i="1"/>
  <c r="S265" i="1" s="1"/>
  <c r="L265" i="1"/>
  <c r="I265" i="1"/>
  <c r="T264" i="1"/>
  <c r="S264" i="1" s="1"/>
  <c r="L264" i="1"/>
  <c r="I264" i="1"/>
  <c r="T263" i="1"/>
  <c r="S263" i="1" s="1"/>
  <c r="L263" i="1"/>
  <c r="T262" i="1"/>
  <c r="S262" i="1" s="1"/>
  <c r="L262" i="1"/>
  <c r="I262" i="1"/>
  <c r="T261" i="1"/>
  <c r="S261" i="1" s="1"/>
  <c r="L261" i="1"/>
  <c r="T260" i="1"/>
  <c r="S260" i="1" s="1"/>
  <c r="L260" i="1"/>
  <c r="I260" i="1"/>
  <c r="T259" i="1"/>
  <c r="S259" i="1" s="1"/>
  <c r="L259" i="1"/>
  <c r="I259" i="1"/>
  <c r="T258" i="1"/>
  <c r="S258" i="1" s="1"/>
  <c r="L258" i="1"/>
  <c r="T257" i="1"/>
  <c r="S257" i="1" s="1"/>
  <c r="L257" i="1"/>
  <c r="T256" i="1"/>
  <c r="S256" i="1" s="1"/>
  <c r="L256" i="1"/>
  <c r="I256" i="1"/>
  <c r="T255" i="1"/>
  <c r="S255" i="1" s="1"/>
  <c r="L255" i="1"/>
  <c r="T254" i="1"/>
  <c r="S254" i="1" s="1"/>
  <c r="L254" i="1"/>
  <c r="T253" i="1"/>
  <c r="S253" i="1" s="1"/>
  <c r="L253" i="1"/>
  <c r="T252" i="1"/>
  <c r="S252" i="1" s="1"/>
  <c r="L252" i="1"/>
  <c r="I252" i="1"/>
  <c r="T251" i="1"/>
  <c r="S251" i="1" s="1"/>
  <c r="L251" i="1"/>
  <c r="T250" i="1"/>
  <c r="S250" i="1" s="1"/>
  <c r="L250" i="1"/>
  <c r="I250" i="1"/>
  <c r="T249" i="1"/>
  <c r="S249" i="1" s="1"/>
  <c r="L249" i="1"/>
  <c r="I249" i="1"/>
  <c r="T248" i="1"/>
  <c r="S248" i="1" s="1"/>
  <c r="L248" i="1"/>
  <c r="T247" i="1"/>
  <c r="S247" i="1" s="1"/>
  <c r="L247" i="1"/>
  <c r="I247" i="1"/>
  <c r="T246" i="1"/>
  <c r="S246" i="1" s="1"/>
  <c r="L246" i="1"/>
  <c r="I246" i="1"/>
  <c r="T245" i="1"/>
  <c r="S245" i="1" s="1"/>
  <c r="L245" i="1"/>
  <c r="I245" i="1"/>
  <c r="T244" i="1"/>
  <c r="S244" i="1" s="1"/>
  <c r="L244" i="1"/>
  <c r="T243" i="1"/>
  <c r="S243" i="1" s="1"/>
  <c r="L243" i="1"/>
  <c r="T242" i="1"/>
  <c r="S242" i="1" s="1"/>
  <c r="L242" i="1"/>
  <c r="I242" i="1"/>
  <c r="T241" i="1"/>
  <c r="S241" i="1" s="1"/>
  <c r="L241" i="1"/>
  <c r="I241" i="1"/>
  <c r="T240" i="1"/>
  <c r="S240" i="1" s="1"/>
  <c r="L240" i="1"/>
  <c r="I240" i="1"/>
  <c r="T239" i="1"/>
  <c r="S239" i="1" s="1"/>
  <c r="L239" i="1"/>
  <c r="I239" i="1"/>
  <c r="T238" i="1"/>
  <c r="G238" i="1"/>
  <c r="G237" i="1" s="1"/>
  <c r="T237" i="1"/>
  <c r="T236" i="1"/>
  <c r="S236" i="1" s="1"/>
  <c r="L236" i="1"/>
  <c r="T235" i="1"/>
  <c r="S235" i="1" s="1"/>
  <c r="L235" i="1"/>
  <c r="T234" i="1"/>
  <c r="S234" i="1" s="1"/>
  <c r="L234" i="1"/>
  <c r="T233" i="1"/>
  <c r="S233" i="1" s="1"/>
  <c r="L233" i="1"/>
  <c r="T232" i="1"/>
  <c r="S232" i="1" s="1"/>
  <c r="L232" i="1"/>
  <c r="T231" i="1"/>
  <c r="S231" i="1" s="1"/>
  <c r="L231" i="1"/>
  <c r="T230" i="1"/>
  <c r="S230" i="1" s="1"/>
  <c r="L230" i="1"/>
  <c r="X229" i="1"/>
  <c r="T229" i="1" s="1"/>
  <c r="S229" i="1" s="1"/>
  <c r="L229" i="1"/>
  <c r="T228" i="1"/>
  <c r="S228" i="1" s="1"/>
  <c r="L228" i="1"/>
  <c r="T227" i="1"/>
  <c r="S227" i="1" s="1"/>
  <c r="L227" i="1"/>
  <c r="T226" i="1"/>
  <c r="L226" i="1"/>
  <c r="T224" i="1"/>
  <c r="L224" i="1"/>
  <c r="E224" i="1"/>
  <c r="G224" i="1" s="1"/>
  <c r="T223" i="1"/>
  <c r="S223" i="1" s="1"/>
  <c r="L223" i="1"/>
  <c r="T222" i="1"/>
  <c r="S222" i="1" s="1"/>
  <c r="L222" i="1"/>
  <c r="T221" i="1"/>
  <c r="S221" i="1" s="1"/>
  <c r="L221" i="1"/>
  <c r="T220" i="1"/>
  <c r="S220" i="1" s="1"/>
  <c r="L220" i="1"/>
  <c r="T219" i="1"/>
  <c r="S219" i="1" s="1"/>
  <c r="L219" i="1"/>
  <c r="T218" i="1"/>
  <c r="S218" i="1" s="1"/>
  <c r="L218" i="1"/>
  <c r="T217" i="1"/>
  <c r="S217" i="1" s="1"/>
  <c r="L217" i="1"/>
  <c r="T216" i="1"/>
  <c r="S216" i="1" s="1"/>
  <c r="L216" i="1"/>
  <c r="T215" i="1"/>
  <c r="S215" i="1" s="1"/>
  <c r="L215" i="1"/>
  <c r="T214" i="1"/>
  <c r="S214" i="1" s="1"/>
  <c r="L214" i="1"/>
  <c r="T213" i="1"/>
  <c r="S213" i="1" s="1"/>
  <c r="L213" i="1"/>
  <c r="T212" i="1"/>
  <c r="S212" i="1" s="1"/>
  <c r="L212" i="1"/>
  <c r="T211" i="1"/>
  <c r="S211" i="1" s="1"/>
  <c r="L211" i="1"/>
  <c r="T210" i="1"/>
  <c r="S210" i="1" s="1"/>
  <c r="L210" i="1"/>
  <c r="T209" i="1"/>
  <c r="S209" i="1" s="1"/>
  <c r="L209" i="1"/>
  <c r="T208" i="1"/>
  <c r="S208" i="1" s="1"/>
  <c r="L208" i="1"/>
  <c r="T207" i="1"/>
  <c r="S207" i="1" s="1"/>
  <c r="L207" i="1"/>
  <c r="T206" i="1"/>
  <c r="S206" i="1" s="1"/>
  <c r="L206" i="1"/>
  <c r="I206" i="1"/>
  <c r="T205" i="1"/>
  <c r="S205" i="1" s="1"/>
  <c r="L205" i="1"/>
  <c r="T204" i="1"/>
  <c r="S204" i="1" s="1"/>
  <c r="L204" i="1"/>
  <c r="T203" i="1"/>
  <c r="L203" i="1"/>
  <c r="G203" i="1"/>
  <c r="T202" i="1"/>
  <c r="S202" i="1" s="1"/>
  <c r="L202" i="1"/>
  <c r="T201" i="1"/>
  <c r="S201" i="1" s="1"/>
  <c r="L201" i="1"/>
  <c r="T200" i="1"/>
  <c r="S200" i="1" s="1"/>
  <c r="L200" i="1"/>
  <c r="T199" i="1"/>
  <c r="L199" i="1"/>
  <c r="G199" i="1"/>
  <c r="T198" i="1"/>
  <c r="S198" i="1" s="1"/>
  <c r="L198" i="1"/>
  <c r="T197" i="1"/>
  <c r="S197" i="1" s="1"/>
  <c r="L197" i="1"/>
  <c r="T196" i="1"/>
  <c r="S196" i="1" s="1"/>
  <c r="L196" i="1"/>
  <c r="T195" i="1"/>
  <c r="S195" i="1" s="1"/>
  <c r="L195" i="1"/>
  <c r="T194" i="1"/>
  <c r="S194" i="1" s="1"/>
  <c r="L194" i="1"/>
  <c r="I194" i="1"/>
  <c r="T193" i="1"/>
  <c r="S193" i="1" s="1"/>
  <c r="L193" i="1"/>
  <c r="T192" i="1"/>
  <c r="S192" i="1" s="1"/>
  <c r="L192" i="1"/>
  <c r="T191" i="1"/>
  <c r="S191" i="1" s="1"/>
  <c r="L191" i="1"/>
  <c r="T190" i="1"/>
  <c r="S190" i="1" s="1"/>
  <c r="L190" i="1"/>
  <c r="T189" i="1"/>
  <c r="S189" i="1" s="1"/>
  <c r="L189" i="1"/>
  <c r="T187" i="1"/>
  <c r="S187" i="1" s="1"/>
  <c r="L187" i="1"/>
  <c r="T186" i="1"/>
  <c r="S186" i="1" s="1"/>
  <c r="L186" i="1"/>
  <c r="T185" i="1"/>
  <c r="S185" i="1" s="1"/>
  <c r="L185" i="1"/>
  <c r="T184" i="1"/>
  <c r="S184" i="1" s="1"/>
  <c r="L184" i="1"/>
  <c r="T183" i="1"/>
  <c r="S183" i="1" s="1"/>
  <c r="L183" i="1"/>
  <c r="T182" i="1"/>
  <c r="S182" i="1" s="1"/>
  <c r="L182" i="1"/>
  <c r="T181" i="1"/>
  <c r="S181" i="1" s="1"/>
  <c r="L181" i="1"/>
  <c r="I181" i="1"/>
  <c r="T180" i="1"/>
  <c r="S180" i="1" s="1"/>
  <c r="L180" i="1"/>
  <c r="T179" i="1"/>
  <c r="S179" i="1" s="1"/>
  <c r="L179" i="1"/>
  <c r="T178" i="1"/>
  <c r="S178" i="1" s="1"/>
  <c r="L178" i="1"/>
  <c r="T176" i="1"/>
  <c r="S176" i="1" s="1"/>
  <c r="L176" i="1"/>
  <c r="I176" i="1"/>
  <c r="T175" i="1"/>
  <c r="S175" i="1" s="1"/>
  <c r="L175" i="1"/>
  <c r="T174" i="1"/>
  <c r="S174" i="1" s="1"/>
  <c r="L174" i="1"/>
  <c r="T173" i="1"/>
  <c r="S173" i="1" s="1"/>
  <c r="L173" i="1"/>
  <c r="T172" i="1"/>
  <c r="S172" i="1" s="1"/>
  <c r="L172" i="1"/>
  <c r="T171" i="1"/>
  <c r="S171" i="1" s="1"/>
  <c r="L171" i="1"/>
  <c r="T170" i="1"/>
  <c r="S170" i="1" s="1"/>
  <c r="T169" i="1"/>
  <c r="S169" i="1" s="1"/>
  <c r="L169" i="1"/>
  <c r="I169" i="1"/>
  <c r="T168" i="1"/>
  <c r="S168" i="1" s="1"/>
  <c r="L168" i="1"/>
  <c r="T167" i="1"/>
  <c r="S167" i="1" s="1"/>
  <c r="L167" i="1"/>
  <c r="T166" i="1"/>
  <c r="S166" i="1" s="1"/>
  <c r="L166" i="1"/>
  <c r="T165" i="1"/>
  <c r="S165" i="1" s="1"/>
  <c r="L165" i="1"/>
  <c r="T164" i="1"/>
  <c r="S164" i="1" s="1"/>
  <c r="L164" i="1"/>
  <c r="T163" i="1"/>
  <c r="S163" i="1" s="1"/>
  <c r="L163" i="1"/>
  <c r="T162" i="1"/>
  <c r="S162" i="1" s="1"/>
  <c r="L162" i="1"/>
  <c r="T161" i="1"/>
  <c r="S161" i="1" s="1"/>
  <c r="L161" i="1"/>
  <c r="T160" i="1"/>
  <c r="S160" i="1" s="1"/>
  <c r="L160" i="1"/>
  <c r="T159" i="1"/>
  <c r="S159" i="1" s="1"/>
  <c r="L159" i="1"/>
  <c r="T158" i="1"/>
  <c r="S158" i="1" s="1"/>
  <c r="L158" i="1"/>
  <c r="T157" i="1"/>
  <c r="S157" i="1" s="1"/>
  <c r="T156" i="1"/>
  <c r="S156" i="1" s="1"/>
  <c r="L156" i="1"/>
  <c r="T155" i="1"/>
  <c r="S155" i="1" s="1"/>
  <c r="L155" i="1"/>
  <c r="T154" i="1"/>
  <c r="S154" i="1" s="1"/>
  <c r="L154" i="1"/>
  <c r="T153" i="1"/>
  <c r="S153" i="1" s="1"/>
  <c r="L153" i="1"/>
  <c r="T152" i="1"/>
  <c r="S152" i="1" s="1"/>
  <c r="L152" i="1"/>
  <c r="T151" i="1"/>
  <c r="S151" i="1" s="1"/>
  <c r="L151" i="1"/>
  <c r="T150" i="1"/>
  <c r="L150" i="1"/>
  <c r="G150" i="1"/>
  <c r="T149" i="1"/>
  <c r="S149" i="1" s="1"/>
  <c r="L149" i="1"/>
  <c r="T148" i="1"/>
  <c r="S148" i="1" s="1"/>
  <c r="L148" i="1"/>
  <c r="T147" i="1"/>
  <c r="S147" i="1" s="1"/>
  <c r="L147" i="1"/>
  <c r="T146" i="1"/>
  <c r="S146" i="1" s="1"/>
  <c r="L146" i="1"/>
  <c r="T145" i="1"/>
  <c r="S145" i="1" s="1"/>
  <c r="L145" i="1"/>
  <c r="I145" i="1"/>
  <c r="T144" i="1"/>
  <c r="S144" i="1" s="1"/>
  <c r="T143" i="1"/>
  <c r="S143" i="1" s="1"/>
  <c r="L143" i="1"/>
  <c r="I143" i="1"/>
  <c r="T142" i="1"/>
  <c r="S142" i="1" s="1"/>
  <c r="L142" i="1"/>
  <c r="T141" i="1"/>
  <c r="S141" i="1" s="1"/>
  <c r="L141" i="1"/>
  <c r="T140" i="1"/>
  <c r="S140" i="1" s="1"/>
  <c r="L140" i="1"/>
  <c r="I140" i="1"/>
  <c r="T139" i="1"/>
  <c r="S139" i="1" s="1"/>
  <c r="L139" i="1"/>
  <c r="I139" i="1"/>
  <c r="T138" i="1"/>
  <c r="S138" i="1" s="1"/>
  <c r="L138" i="1"/>
  <c r="T137" i="1"/>
  <c r="S137" i="1" s="1"/>
  <c r="L137" i="1"/>
  <c r="BE136" i="1"/>
  <c r="T136" i="1" s="1"/>
  <c r="L136" i="1"/>
  <c r="G136" i="1"/>
  <c r="T135" i="1"/>
  <c r="S135" i="1" s="1"/>
  <c r="L135" i="1"/>
  <c r="T134" i="1"/>
  <c r="S134" i="1" s="1"/>
  <c r="L134" i="1"/>
  <c r="I134" i="1"/>
  <c r="T133" i="1"/>
  <c r="S133" i="1" s="1"/>
  <c r="L133" i="1"/>
  <c r="T132" i="1"/>
  <c r="S132" i="1" s="1"/>
  <c r="L132" i="1"/>
  <c r="T131" i="1"/>
  <c r="S131" i="1" s="1"/>
  <c r="L131" i="1"/>
  <c r="T130" i="1"/>
  <c r="S130" i="1" s="1"/>
  <c r="L130" i="1"/>
  <c r="T129" i="1"/>
  <c r="L129" i="1"/>
  <c r="G129" i="1"/>
  <c r="T128" i="1"/>
  <c r="S128" i="1" s="1"/>
  <c r="T127" i="1"/>
  <c r="S127" i="1" s="1"/>
  <c r="T125" i="1"/>
  <c r="L124" i="1"/>
  <c r="T123" i="1"/>
  <c r="S123" i="1" s="1"/>
  <c r="L123" i="1"/>
  <c r="I123" i="1"/>
  <c r="T122" i="1"/>
  <c r="S122" i="1" s="1"/>
  <c r="L122" i="1"/>
  <c r="T121" i="1"/>
  <c r="G121" i="1"/>
  <c r="F121" i="1"/>
  <c r="E121" i="1"/>
  <c r="T120" i="1"/>
  <c r="S120" i="1" s="1"/>
  <c r="L120" i="1"/>
  <c r="I120" i="1"/>
  <c r="T119" i="1"/>
  <c r="S119" i="1" s="1"/>
  <c r="L119" i="1"/>
  <c r="T118" i="1"/>
  <c r="S118" i="1" s="1"/>
  <c r="L118" i="1"/>
  <c r="T117" i="1"/>
  <c r="S117" i="1" s="1"/>
  <c r="L117" i="1"/>
  <c r="T116" i="1"/>
  <c r="S116" i="1" s="1"/>
  <c r="T115" i="1"/>
  <c r="S115" i="1" s="1"/>
  <c r="L115" i="1"/>
  <c r="T114" i="1"/>
  <c r="S114" i="1" s="1"/>
  <c r="L114" i="1"/>
  <c r="T113" i="1"/>
  <c r="S113" i="1" s="1"/>
  <c r="L113" i="1"/>
  <c r="T112" i="1"/>
  <c r="S112" i="1" s="1"/>
  <c r="L112" i="1"/>
  <c r="T111" i="1"/>
  <c r="S111" i="1" s="1"/>
  <c r="L111" i="1"/>
  <c r="T110" i="1"/>
  <c r="S110" i="1" s="1"/>
  <c r="L110" i="1"/>
  <c r="I110" i="1"/>
  <c r="T109" i="1"/>
  <c r="S109" i="1" s="1"/>
  <c r="L109" i="1"/>
  <c r="I109" i="1"/>
  <c r="T108" i="1"/>
  <c r="S108" i="1" s="1"/>
  <c r="L108" i="1"/>
  <c r="T107" i="1"/>
  <c r="S107" i="1" s="1"/>
  <c r="L107" i="1"/>
  <c r="I107" i="1"/>
  <c r="T106" i="1"/>
  <c r="S106" i="1" s="1"/>
  <c r="L106" i="1"/>
  <c r="T105" i="1"/>
  <c r="S105" i="1" s="1"/>
  <c r="L105" i="1"/>
  <c r="I105" i="1"/>
  <c r="T104" i="1"/>
  <c r="S104" i="1" s="1"/>
  <c r="L104" i="1"/>
  <c r="T103" i="1"/>
  <c r="S103" i="1" s="1"/>
  <c r="L103" i="1"/>
  <c r="I103" i="1"/>
  <c r="T102" i="1"/>
  <c r="S102" i="1" s="1"/>
  <c r="L102" i="1"/>
  <c r="T101" i="1"/>
  <c r="S101" i="1" s="1"/>
  <c r="L101" i="1"/>
  <c r="I101" i="1"/>
  <c r="T100" i="1"/>
  <c r="S100" i="1" s="1"/>
  <c r="L100" i="1"/>
  <c r="T99" i="1"/>
  <c r="F99" i="1"/>
  <c r="E99" i="1"/>
  <c r="T98" i="1"/>
  <c r="S98" i="1" s="1"/>
  <c r="L98" i="1"/>
  <c r="T97" i="1"/>
  <c r="G97" i="1"/>
  <c r="F97" i="1"/>
  <c r="E97" i="1"/>
  <c r="T95" i="1"/>
  <c r="S95" i="1" s="1"/>
  <c r="L95" i="1"/>
  <c r="T94" i="1"/>
  <c r="S94" i="1" s="1"/>
  <c r="L94" i="1"/>
  <c r="I94" i="1"/>
  <c r="T93" i="1"/>
  <c r="S93" i="1" s="1"/>
  <c r="L93" i="1"/>
  <c r="I93" i="1"/>
  <c r="T92" i="1"/>
  <c r="S92" i="1" s="1"/>
  <c r="L92" i="1"/>
  <c r="I92" i="1"/>
  <c r="T91" i="1"/>
  <c r="S91" i="1" s="1"/>
  <c r="L91" i="1"/>
  <c r="I91" i="1"/>
  <c r="T90" i="1"/>
  <c r="S90" i="1" s="1"/>
  <c r="L90" i="1"/>
  <c r="T89" i="1"/>
  <c r="S89" i="1" s="1"/>
  <c r="L89" i="1"/>
  <c r="T88" i="1"/>
  <c r="S88" i="1" s="1"/>
  <c r="L88" i="1"/>
  <c r="I88" i="1"/>
  <c r="T87" i="1"/>
  <c r="S87" i="1" s="1"/>
  <c r="L87" i="1"/>
  <c r="I87" i="1"/>
  <c r="T86" i="1"/>
  <c r="S86" i="1" s="1"/>
  <c r="L86" i="1"/>
  <c r="I86" i="1"/>
  <c r="T85" i="1"/>
  <c r="S85" i="1" s="1"/>
  <c r="L85" i="1"/>
  <c r="T84" i="1"/>
  <c r="S84" i="1" s="1"/>
  <c r="L84" i="1"/>
  <c r="T83" i="1"/>
  <c r="S83" i="1" s="1"/>
  <c r="L83" i="1"/>
  <c r="T82" i="1"/>
  <c r="T81" i="1"/>
  <c r="S81" i="1" s="1"/>
  <c r="L81" i="1"/>
  <c r="T73" i="1"/>
  <c r="S73" i="1" s="1"/>
  <c r="L73" i="1"/>
  <c r="T72" i="1"/>
  <c r="S72" i="1" s="1"/>
  <c r="L72" i="1"/>
  <c r="T71" i="1"/>
  <c r="G71" i="1"/>
  <c r="F71" i="1"/>
  <c r="E71" i="1"/>
  <c r="T70" i="1"/>
  <c r="S70" i="1" s="1"/>
  <c r="L70" i="1"/>
  <c r="T69" i="1"/>
  <c r="S69" i="1" s="1"/>
  <c r="L69" i="1"/>
  <c r="T68" i="1"/>
  <c r="S68" i="1" s="1"/>
  <c r="L68" i="1"/>
  <c r="T67" i="1"/>
  <c r="S67" i="1" s="1"/>
  <c r="L67" i="1"/>
  <c r="T65" i="1"/>
  <c r="S65" i="1" s="1"/>
  <c r="L65" i="1"/>
  <c r="I65" i="1"/>
  <c r="T64" i="1"/>
  <c r="S64" i="1" s="1"/>
  <c r="L64" i="1"/>
  <c r="T62" i="1"/>
  <c r="S62" i="1" s="1"/>
  <c r="L62" i="1"/>
  <c r="T61" i="1"/>
  <c r="S61" i="1" s="1"/>
  <c r="L61" i="1"/>
  <c r="T60" i="1"/>
  <c r="S60" i="1" s="1"/>
  <c r="L60" i="1"/>
  <c r="T57" i="1"/>
  <c r="S57" i="1" s="1"/>
  <c r="L57" i="1"/>
  <c r="T56" i="1"/>
  <c r="S56" i="1" s="1"/>
  <c r="L56" i="1"/>
  <c r="T55" i="1"/>
  <c r="S55" i="1" s="1"/>
  <c r="L55" i="1"/>
  <c r="T54" i="1"/>
  <c r="S54" i="1" s="1"/>
  <c r="T53" i="1"/>
  <c r="G53" i="1"/>
  <c r="F53" i="1"/>
  <c r="E53" i="1"/>
  <c r="T52" i="1"/>
  <c r="S52" i="1" s="1"/>
  <c r="L52" i="1"/>
  <c r="T51" i="1"/>
  <c r="S51" i="1" s="1"/>
  <c r="L51" i="1"/>
  <c r="I51" i="1"/>
  <c r="G50" i="1"/>
  <c r="S50" i="1" s="1"/>
  <c r="F50" i="1"/>
  <c r="E50" i="1"/>
  <c r="T45" i="1"/>
  <c r="L45" i="1"/>
  <c r="T44" i="1"/>
  <c r="S44" i="1" s="1"/>
  <c r="T43" i="1"/>
  <c r="S43" i="1" s="1"/>
  <c r="T42" i="1"/>
  <c r="S42" i="1" s="1"/>
  <c r="L42" i="1"/>
  <c r="T41" i="1"/>
  <c r="L41" i="1"/>
  <c r="G41" i="1"/>
  <c r="T40" i="1"/>
  <c r="L40" i="1"/>
  <c r="G40" i="1"/>
  <c r="T39" i="1"/>
  <c r="L39" i="1"/>
  <c r="G39" i="1"/>
  <c r="T38" i="1"/>
  <c r="L38" i="1"/>
  <c r="G38" i="1"/>
  <c r="T36" i="1"/>
  <c r="S36" i="1" s="1"/>
  <c r="L36" i="1"/>
  <c r="T37" i="1"/>
  <c r="S37" i="1" s="1"/>
  <c r="L37" i="1"/>
  <c r="T34" i="1"/>
  <c r="S34" i="1" s="1"/>
  <c r="L34" i="1"/>
  <c r="T33" i="1"/>
  <c r="S33" i="1" s="1"/>
  <c r="L33" i="1"/>
  <c r="G32" i="1"/>
  <c r="S32" i="1" s="1"/>
  <c r="F32" i="1"/>
  <c r="E32" i="1"/>
  <c r="T31" i="1"/>
  <c r="S31" i="1" s="1"/>
  <c r="L31" i="1"/>
  <c r="T30" i="1"/>
  <c r="S30" i="1" s="1"/>
  <c r="L30" i="1"/>
  <c r="T29" i="1"/>
  <c r="S29" i="1" s="1"/>
  <c r="L29" i="1"/>
  <c r="T28" i="1"/>
  <c r="S28" i="1" s="1"/>
  <c r="L28" i="1"/>
  <c r="T27" i="1"/>
  <c r="S27" i="1" s="1"/>
  <c r="L27" i="1"/>
  <c r="T25" i="1"/>
  <c r="S25" i="1" s="1"/>
  <c r="L25" i="1"/>
  <c r="T24" i="1"/>
  <c r="S24" i="1" s="1"/>
  <c r="L24" i="1"/>
  <c r="T23" i="1"/>
  <c r="S23" i="1" s="1"/>
  <c r="L23" i="1"/>
  <c r="T22" i="1"/>
  <c r="S22" i="1" s="1"/>
  <c r="L22" i="1"/>
  <c r="T21" i="1"/>
  <c r="S21" i="1" s="1"/>
  <c r="L21" i="1"/>
  <c r="T20" i="1"/>
  <c r="S20" i="1" s="1"/>
  <c r="L20" i="1"/>
  <c r="T19" i="1"/>
  <c r="S19" i="1" s="1"/>
  <c r="L19" i="1"/>
  <c r="T18" i="1"/>
  <c r="S18" i="1" s="1"/>
  <c r="L18" i="1"/>
  <c r="T17" i="1"/>
  <c r="G17" i="1"/>
  <c r="F17" i="1"/>
  <c r="E17" i="1"/>
  <c r="T16" i="1"/>
  <c r="S16" i="1" s="1"/>
  <c r="L16" i="1"/>
  <c r="T15" i="1"/>
  <c r="S15" i="1" s="1"/>
  <c r="L15" i="1"/>
  <c r="T14" i="1"/>
  <c r="S14" i="1" s="1"/>
  <c r="L14" i="1"/>
  <c r="T13" i="1"/>
  <c r="S13" i="1" s="1"/>
  <c r="L13" i="1"/>
  <c r="T12" i="1"/>
  <c r="G12" i="1"/>
  <c r="F12" i="1"/>
  <c r="E12" i="1"/>
  <c r="T11" i="1"/>
  <c r="S11" i="1" s="1"/>
  <c r="L11" i="1"/>
  <c r="T10" i="1"/>
  <c r="S10" i="1" s="1"/>
  <c r="L10" i="1"/>
  <c r="T9" i="1"/>
  <c r="S9" i="1" s="1"/>
  <c r="L9" i="1"/>
  <c r="T8" i="1"/>
  <c r="S8" i="1" s="1"/>
  <c r="L8" i="1"/>
  <c r="T7" i="1"/>
  <c r="S7" i="1" s="1"/>
  <c r="L7" i="1"/>
  <c r="T6" i="1"/>
  <c r="S6" i="1" s="1"/>
  <c r="L6" i="1"/>
  <c r="G5" i="1"/>
  <c r="F5" i="1"/>
  <c r="E5" i="1"/>
  <c r="G35" i="1" l="1"/>
  <c r="S35" i="1" s="1"/>
  <c r="S237" i="1"/>
  <c r="S404" i="1"/>
  <c r="S743" i="1"/>
  <c r="S737" i="1"/>
  <c r="S41" i="1"/>
  <c r="S45" i="1"/>
  <c r="S795" i="1"/>
  <c r="S470" i="1"/>
  <c r="S82" i="1"/>
  <c r="S71" i="1"/>
  <c r="S97" i="1"/>
  <c r="S121" i="1"/>
  <c r="S39" i="1"/>
  <c r="S238" i="1"/>
  <c r="S391" i="1"/>
  <c r="S458" i="1"/>
  <c r="S509" i="1"/>
  <c r="S503" i="1"/>
  <c r="S654" i="1"/>
  <c r="S760" i="1"/>
  <c r="S656" i="1"/>
  <c r="S136" i="1"/>
  <c r="S199" i="1"/>
  <c r="S512" i="1"/>
  <c r="S515" i="1"/>
  <c r="S521" i="1"/>
  <c r="S582" i="1"/>
  <c r="S17" i="1"/>
  <c r="S226" i="1"/>
  <c r="S742" i="1"/>
  <c r="S40" i="1"/>
  <c r="S38" i="1"/>
  <c r="S285" i="1"/>
  <c r="S53" i="1"/>
  <c r="S766" i="1"/>
  <c r="S783" i="1"/>
  <c r="S99" i="1"/>
  <c r="S150" i="1"/>
  <c r="S129" i="1"/>
  <c r="S125" i="1"/>
  <c r="S12" i="1"/>
  <c r="G736" i="1"/>
  <c r="S736" i="1" s="1"/>
  <c r="S224" i="1"/>
  <c r="S203" i="1"/>
</calcChain>
</file>

<file path=xl/sharedStrings.xml><?xml version="1.0" encoding="utf-8"?>
<sst xmlns="http://schemas.openxmlformats.org/spreadsheetml/2006/main" count="9728" uniqueCount="3105">
  <si>
    <t>BIỂU 10A/CH: DANH MỤC CÔNG TRÌNH, DỰ ÁN THỰC HIỆN TRONG THỜI KỲ 2021-2030</t>
  </si>
  <si>
    <t>HUYỆN THAN UYÊN - TỈNH LAI CHÂU</t>
  </si>
  <si>
    <t>STT</t>
  </si>
  <si>
    <t>Hạng mục</t>
  </si>
  <si>
    <t>Diện tích quy hoạch (ha)</t>
  </si>
  <si>
    <t>Tăng thêm</t>
  </si>
  <si>
    <t>Sử dụng vào loại đất (ha)</t>
  </si>
  <si>
    <t>Địa điểm (đến cấp xã)</t>
  </si>
  <si>
    <t>Dự kiến năm thực hiện</t>
  </si>
  <si>
    <t>Ghi chú 2022</t>
  </si>
  <si>
    <t>Ghi chú</t>
  </si>
  <si>
    <t>Xứ đồng, thôn, bản, khu</t>
  </si>
  <si>
    <t>Diện tích (ha)</t>
  </si>
  <si>
    <t>Sử dụng vào loại đất</t>
  </si>
  <si>
    <t>LUC</t>
  </si>
  <si>
    <t>LUK</t>
  </si>
  <si>
    <t>LUN</t>
  </si>
  <si>
    <t>HNK</t>
  </si>
  <si>
    <t>CLN</t>
  </si>
  <si>
    <t>RPH</t>
  </si>
  <si>
    <t>RSX</t>
  </si>
  <si>
    <t>NTS</t>
  </si>
  <si>
    <t>NKH</t>
  </si>
  <si>
    <t>CQP</t>
  </si>
  <si>
    <t>CAN</t>
  </si>
  <si>
    <t>TMD</t>
  </si>
  <si>
    <t>SKC</t>
  </si>
  <si>
    <t>SKS</t>
  </si>
  <si>
    <t>SKX</t>
  </si>
  <si>
    <t>DGT</t>
  </si>
  <si>
    <t>DTL</t>
  </si>
  <si>
    <t>DVH</t>
  </si>
  <si>
    <t>DYT</t>
  </si>
  <si>
    <t>DGD</t>
  </si>
  <si>
    <t>DTT</t>
  </si>
  <si>
    <t>DNL</t>
  </si>
  <si>
    <t>DBV</t>
  </si>
  <si>
    <t>DDT</t>
  </si>
  <si>
    <t>DRA</t>
  </si>
  <si>
    <t>TON</t>
  </si>
  <si>
    <t>NTD</t>
  </si>
  <si>
    <t>DCH</t>
  </si>
  <si>
    <t>DDL</t>
  </si>
  <si>
    <t>ONT</t>
  </si>
  <si>
    <t>ODT</t>
  </si>
  <si>
    <t>TSC</t>
  </si>
  <si>
    <t>DTS</t>
  </si>
  <si>
    <t>SON</t>
  </si>
  <si>
    <t>MNC</t>
  </si>
  <si>
    <t>PNK</t>
  </si>
  <si>
    <t>CSD</t>
  </si>
  <si>
    <t>LUK;</t>
  </si>
  <si>
    <t>I</t>
  </si>
  <si>
    <t>Đất trồng lúa nước</t>
  </si>
  <si>
    <t>1.1</t>
  </si>
  <si>
    <t>Khai hoang vùng trồng lúa nước</t>
  </si>
  <si>
    <t>Bản Nậm Mở</t>
  </si>
  <si>
    <t>DCS</t>
  </si>
  <si>
    <t>Tà Mung</t>
  </si>
  <si>
    <t>Chuyển tiếp</t>
  </si>
  <si>
    <t>ok</t>
  </si>
  <si>
    <t>1.2</t>
  </si>
  <si>
    <t>Bản Hua Chít</t>
  </si>
  <si>
    <t>Tà Hừa</t>
  </si>
  <si>
    <t>1.3</t>
  </si>
  <si>
    <t>Khai hoang vùng trồng lúa nước - Khu vực thủy lợi Nậm Mở (bản Chát, Khiết, Nà Hay, Vi) và khai hoang trồng lúa nước</t>
  </si>
  <si>
    <t>Khu vực thủy lợi Nậm Mở (bản Chát, Khiết, Nà Hay, Vi)</t>
  </si>
  <si>
    <t>NHK</t>
  </si>
  <si>
    <t>Mường Kim</t>
  </si>
  <si>
    <t>1.4</t>
  </si>
  <si>
    <t>Đồng Phai Ta</t>
  </si>
  <si>
    <t>RSX; NHK; DCS</t>
  </si>
  <si>
    <t>RSX 3,80 ha; NHK 3,5 ha; DCS 2,70 ha</t>
  </si>
  <si>
    <t>Mường Mít</t>
  </si>
  <si>
    <t>1.6</t>
  </si>
  <si>
    <t>Bản Huổi Bắc</t>
  </si>
  <si>
    <t xml:space="preserve"> RSX; DCS</t>
  </si>
  <si>
    <t>DCS 7,00 ha</t>
  </si>
  <si>
    <t>Pha Mu</t>
  </si>
  <si>
    <t>xã đăng ký</t>
  </si>
  <si>
    <t>Bản On</t>
  </si>
  <si>
    <t>Khoen On</t>
  </si>
  <si>
    <t>Đăng ký mới</t>
  </si>
  <si>
    <t>II</t>
  </si>
  <si>
    <t>Đất trồng cây hàng năm khác</t>
  </si>
  <si>
    <t>2.1</t>
  </si>
  <si>
    <t>Thực hiện giao đất, cho thuê quỹ đất do UBND xã quản lý (Trong đó: Đất trồng cây hằng năm là 7,5 ha; Đất trồng lúa nước còn lại 12,5 ha)</t>
  </si>
  <si>
    <t>Bản Đốc</t>
  </si>
  <si>
    <t>Chuyển mục đích sang đất trồng cây hàng năm</t>
  </si>
  <si>
    <t>Các bản</t>
  </si>
  <si>
    <t>Hua Nà</t>
  </si>
  <si>
    <t>Mường Than</t>
  </si>
  <si>
    <t>Đăng ký mới 3,49 ha; Chuyển tiếp 0,06 ha</t>
  </si>
  <si>
    <t>2.2</t>
  </si>
  <si>
    <t>LUC; RSX</t>
  </si>
  <si>
    <t>LUC 0,3 ha; RSX 0,3 ha</t>
  </si>
  <si>
    <t>Thị trấn Than Uyên</t>
  </si>
  <si>
    <t>2.3</t>
  </si>
  <si>
    <t xml:space="preserve"> Bản Pá Khoang</t>
  </si>
  <si>
    <t>2.4</t>
  </si>
  <si>
    <t>Bản Nà Phái</t>
  </si>
  <si>
    <t>LUC 0,18 ha; LUK 0,16 ha</t>
  </si>
  <si>
    <t>Phúc Than</t>
  </si>
  <si>
    <t>CLN;</t>
  </si>
  <si>
    <t>III</t>
  </si>
  <si>
    <t>Đất trồng cây lâu năm</t>
  </si>
  <si>
    <t>3.1</t>
  </si>
  <si>
    <t>Trồng cây lâu năm</t>
  </si>
  <si>
    <t>3.2</t>
  </si>
  <si>
    <t>DCS; RSX</t>
  </si>
  <si>
    <t>Mường Cang</t>
  </si>
  <si>
    <t>3.3</t>
  </si>
  <si>
    <t>3.4</t>
  </si>
  <si>
    <t>NHK; RSX; DCS</t>
  </si>
  <si>
    <t>3.5</t>
  </si>
  <si>
    <t>Chuyển tiếp 270,94 ha; Đăng ký mới 107,17 ha</t>
  </si>
  <si>
    <t>3.6</t>
  </si>
  <si>
    <t>các bản</t>
  </si>
  <si>
    <t>RSX; DCS</t>
  </si>
  <si>
    <t>Ta Gia</t>
  </si>
  <si>
    <t>Chuyển tiếp 138,40 ha; Đăng ký mới 37,47 ha</t>
  </si>
  <si>
    <t>3.7</t>
  </si>
  <si>
    <t>NHK; DCS</t>
  </si>
  <si>
    <t>Chuyển tiếp 38,47 ha; Đăng ký mới 9,77 ha</t>
  </si>
  <si>
    <t>phòng TNMT đăng ký</t>
  </si>
  <si>
    <t>3.8</t>
  </si>
  <si>
    <t>3.9</t>
  </si>
  <si>
    <t>các khu</t>
  </si>
  <si>
    <t>3.10</t>
  </si>
  <si>
    <t>3.11</t>
  </si>
  <si>
    <t>DCS 7,50; RSX 9,77</t>
  </si>
  <si>
    <t>Chuyển tiếp 7,5 ha; Đăng ký mới 9,77 ha</t>
  </si>
  <si>
    <t>Xã đăng ký</t>
  </si>
  <si>
    <t>3.12</t>
  </si>
  <si>
    <t>IV</t>
  </si>
  <si>
    <t>Đất rừng phòng hộ</t>
  </si>
  <si>
    <t>4.1</t>
  </si>
  <si>
    <t>Trồng rừng gắn với đầu tư khu du lịch sinh thái xã Phúc Than, huyện Than Uyên, tỉnh Lai Châu</t>
  </si>
  <si>
    <t>4.2</t>
  </si>
  <si>
    <t>Trồng và khoanh nuôi phát triển rừng phòng hộ</t>
  </si>
  <si>
    <t>Các xã</t>
  </si>
  <si>
    <t>RSX;</t>
  </si>
  <si>
    <t>V</t>
  </si>
  <si>
    <t>Đất rừng sản xuất</t>
  </si>
  <si>
    <t>5.1</t>
  </si>
  <si>
    <t>Các xã, thị trấn</t>
  </si>
  <si>
    <t>5.2</t>
  </si>
  <si>
    <t>5.3</t>
  </si>
  <si>
    <t>Dự án trồng và phát triển cây mắc ca kết hợp với một số cây lâm nghiệp khác tại xã Pha Mu, huyện Than Uyên</t>
  </si>
  <si>
    <t>Bản Pá Khoang</t>
  </si>
  <si>
    <t>5.4</t>
  </si>
  <si>
    <t>Trồng và khoanh nuôi phát triển rừng sản xuất</t>
  </si>
  <si>
    <t>Trồng quế, cây lâm nghiệp</t>
  </si>
  <si>
    <t>DCS 6,96; RPH 0,53; NHK 0,16</t>
  </si>
  <si>
    <t>Bản Mùi, bản Mở</t>
  </si>
  <si>
    <t>DCS (14,73ha); LUK (0,53ha); NHK (4,16ha); CLN (5,62ha)</t>
  </si>
  <si>
    <t>RPH 110,5; DCS 92,8</t>
  </si>
  <si>
    <t>Xã Pha Mu, Mường Mít, Mường Kim, Tà Hừa, Mường Cang</t>
  </si>
  <si>
    <t>Minh Đan</t>
  </si>
  <si>
    <t>Khoen On, Tà Mung</t>
  </si>
  <si>
    <t>Thăng Long</t>
  </si>
  <si>
    <t>Dự án trồng cây lâm nghiệp tại xã Mường Mít, huyện Than Uyên</t>
  </si>
  <si>
    <t>Tờ trình 521; Bateco</t>
  </si>
  <si>
    <t>Dự án đầu tư phát triển cây Quế kết hợp trồng cây gỗ lớn tại huyện Than Uyên</t>
  </si>
  <si>
    <t>Tờ trình 521; Tư vấn miền núi</t>
  </si>
  <si>
    <t>Dự án phát triển rừng gỗ lớn
kết hợp trồng cây mắc ca tại
huyện Than Uyên</t>
  </si>
  <si>
    <t>RPH 427,52 ha; CLN 22,56 ha; DCS 145,76 ha</t>
  </si>
  <si>
    <t>Xã Pha Mu,
Mường Mít,
Ta Hừa, Ta
Gia</t>
  </si>
  <si>
    <t>Quyết định 388/QĐ-UBND ngày 29/3/2022</t>
  </si>
  <si>
    <t>NTS;</t>
  </si>
  <si>
    <t>VI</t>
  </si>
  <si>
    <t>Đất nuôi trồng thủy sản</t>
  </si>
  <si>
    <t>6.1</t>
  </si>
  <si>
    <t>Khu nuôi trồng thủy sản bản Pom Bó</t>
  </si>
  <si>
    <t xml:space="preserve"> Bản Pom Bó</t>
  </si>
  <si>
    <t>Quy hoạch nuôi trồng thủy sản các xã, thị trấn</t>
  </si>
  <si>
    <t>LUK; HNK; SON</t>
  </si>
  <si>
    <t>Dự phòng</t>
  </si>
  <si>
    <t>VII</t>
  </si>
  <si>
    <t>Đất nông nghiệp khác</t>
  </si>
  <si>
    <t>Xây dựng chuồng trại chăn nuôi tập trung thị trấn Than Uyên (03 vị trí)</t>
  </si>
  <si>
    <t>DCS 2,51; RSX 0,23; LUC 0,26</t>
  </si>
  <si>
    <t>7.1</t>
  </si>
  <si>
    <t>Xây dựng khu chuồng trại chăn nuôi tập trung xã Tà Mung (4 vị trí)</t>
  </si>
  <si>
    <t>bản Pá Liềng, Nậm Pắt</t>
  </si>
  <si>
    <t>NHK; DCS; LUK</t>
  </si>
  <si>
    <t>HNK 2,37 ha; DCS 1,4 ha; LUK 0,30 ha; DTL 0,01 ha</t>
  </si>
  <si>
    <t>Chuyển tiếp 3,5 ha; Đăng ký mới 0,58 ha</t>
  </si>
  <si>
    <t>7.3</t>
  </si>
  <si>
    <t>Trang trại chăn nuôi bò và cá lồng Tuyền Phương</t>
  </si>
  <si>
    <t>Bản Chát</t>
  </si>
  <si>
    <t>MNC; DCS</t>
  </si>
  <si>
    <t>MNC 32 ha; DCS 6 ha</t>
  </si>
  <si>
    <t>7.4</t>
  </si>
  <si>
    <t>Xây dựng khu chuồng trại chăn nuôi tập trung xã Mường Kim</t>
  </si>
  <si>
    <t>Bản Nà Dân, Mường 1, Chiềng Ban 1, Chiềng Ban 2</t>
  </si>
  <si>
    <t>7.5</t>
  </si>
  <si>
    <t>Xây dựng khu chuồng trại chăn nuôi tập trung xã Ta Gia</t>
  </si>
  <si>
    <t>Bản Gia, bản Mè</t>
  </si>
  <si>
    <t>LUC; RSX; DCS</t>
  </si>
  <si>
    <t>LUC 0,2 ha; RSX 0,42 ha; DCS 2,47 ha</t>
  </si>
  <si>
    <t>Chuyển tiếp 2,83 ha; Đăng ký mới 0,2 ha</t>
  </si>
  <si>
    <t>7.6</t>
  </si>
  <si>
    <t>Xây dựng khu chuồng trại chăn nuôi tập trung xã Tà Hừa</t>
  </si>
  <si>
    <t>Bản Cáp Na 1, Cáp Na 2, Hua Chít, Pa Chít Tấu, Khì, Noong Ỏ</t>
  </si>
  <si>
    <t>CLN; DCS; RSX</t>
  </si>
  <si>
    <t>CLN 0,31 ha; DCS 2,26 ha; RSX 0,18 ha</t>
  </si>
  <si>
    <t>7.7</t>
  </si>
  <si>
    <t>Xây dựng khu chuồng trại chăn nuôi tập trung xã Mường Cang</t>
  </si>
  <si>
    <t>Huổi San, Huổi Hằm, Pù Quải</t>
  </si>
  <si>
    <t>DCS; RSX; CLN; LUK</t>
  </si>
  <si>
    <t>DCS 3,24 ha; RSX 0,05 ha; CLN 0,05 ha; LUK 0,04 ha</t>
  </si>
  <si>
    <t>7.8</t>
  </si>
  <si>
    <t>Xây dựng khu chuồng trại chăn nuôi tập trung xã Mường Than</t>
  </si>
  <si>
    <t>Bản Cẩm Trung 2, Bản Xuân Phương, Bản Đông, Bản Sen Đông, Bản Én Nọi</t>
  </si>
  <si>
    <t>BHK; LUC; NTS</t>
  </si>
  <si>
    <t>HNK 0,50 ha; LUC 0,79 ha; NTS 0,31 ha; DCS 0,01 ha</t>
  </si>
  <si>
    <t>Chuyển tiếp 1,29 ha; Đăng ký mới 0,32 ha</t>
  </si>
  <si>
    <t>7.9</t>
  </si>
  <si>
    <t>Vùng sản xuất nông nghiệp công nghệ cao xã Hua Nà</t>
  </si>
  <si>
    <t>Bản Đán Đăm, Hua Nà</t>
  </si>
  <si>
    <t>7.10</t>
  </si>
  <si>
    <t>Xây dựng khu chuồng trại chăn nuôi tập trung xã Phúc Than</t>
  </si>
  <si>
    <t>Bản Sang Ngà</t>
  </si>
  <si>
    <t>DCS 1,51; HNK 16,5; CLN 0,02</t>
  </si>
  <si>
    <t>Chuyển tiếp 1,50 ha; Đăng ký mới 16,53 ha</t>
  </si>
  <si>
    <t>RPH 12; RSX 18</t>
  </si>
  <si>
    <t>Định hướng lớn của huyện</t>
  </si>
  <si>
    <t>Xây dựng khu chuồng trại chăn nuôi tập trung xã Khoen On</t>
  </si>
  <si>
    <t>Bản Mùi 2</t>
  </si>
  <si>
    <t>CLN 0,72; RSX 0,41; DCS 7,01</t>
  </si>
  <si>
    <t>Tổ hợp chăn nuôi, trồng trọt và chế biến nông sản huyện Than Uyên. Trong đó: Đất rừng sản xuất 63,37 ha; Đất sản xuất kinh doanh phi nông nghiệp 23,63 ha; Đất nông nghiệp khác 53,09 ha, Đất giao thông 3,64 ha</t>
  </si>
  <si>
    <t>CQP 76,75; DCS 30,5; RSX 36,75</t>
  </si>
  <si>
    <t>VIII</t>
  </si>
  <si>
    <t>Đất quốc phòng</t>
  </si>
  <si>
    <t>8.1</t>
  </si>
  <si>
    <t xml:space="preserve">Căn cứ A huyện Than Uyên </t>
  </si>
  <si>
    <t>Bản Mường</t>
  </si>
  <si>
    <t>RSN</t>
  </si>
  <si>
    <t>8.2</t>
  </si>
  <si>
    <t xml:space="preserve">Căn cứ B huyện Than Uyên </t>
  </si>
  <si>
    <t>DCS; LUC</t>
  </si>
  <si>
    <t>8.4</t>
  </si>
  <si>
    <t>Khu 2</t>
  </si>
  <si>
    <t>BCS; DCS</t>
  </si>
  <si>
    <t>BCS 0,45 ha; DCS 0,55 ha</t>
  </si>
  <si>
    <t>Bản Hát Nam</t>
  </si>
  <si>
    <t>CLN; DCS</t>
  </si>
  <si>
    <t>IX</t>
  </si>
  <si>
    <t>Đất an ninh</t>
  </si>
  <si>
    <t>9.1</t>
  </si>
  <si>
    <t>Xây dựng đội Phòng cháy chữa cháy huyện Than Uyên</t>
  </si>
  <si>
    <t>Khu 10</t>
  </si>
  <si>
    <t>LUC; NTS</t>
  </si>
  <si>
    <t>LUC 0,77 ha; NTS 0,03 ha</t>
  </si>
  <si>
    <t>có</t>
  </si>
  <si>
    <t>9.2</t>
  </si>
  <si>
    <t>Xây dựng trụ sở công an thị trấn</t>
  </si>
  <si>
    <t>khu 5A</t>
  </si>
  <si>
    <t>DCS 0,08 ha; RSX 0,15 ha</t>
  </si>
  <si>
    <t>9.3</t>
  </si>
  <si>
    <t>Xây dựng trụ sở công an xã</t>
  </si>
  <si>
    <t>Đội 9</t>
  </si>
  <si>
    <t>TSC 0,08; NTS 0,08; HNK 0,02; ONT 0,03</t>
  </si>
  <si>
    <t>Điều chỉnh, chuyển tiếp</t>
  </si>
  <si>
    <t>9.4</t>
  </si>
  <si>
    <t>bản Cẩm Trung 1</t>
  </si>
  <si>
    <t>9.5</t>
  </si>
  <si>
    <t>bản Ít</t>
  </si>
  <si>
    <t>Tăng diện tích từ 0,15 lên 0,25</t>
  </si>
  <si>
    <t>9.6</t>
  </si>
  <si>
    <t>bản Mạ</t>
  </si>
  <si>
    <t>9.7</t>
  </si>
  <si>
    <t>bản Tà Mung</t>
  </si>
  <si>
    <t>LUK; CSD</t>
  </si>
  <si>
    <t>LUK 0,38 ha; CSD 0,02 ha</t>
  </si>
  <si>
    <t>9.8</t>
  </si>
  <si>
    <t>Bản Nà Khương</t>
  </si>
  <si>
    <t>LUC; BCS</t>
  </si>
  <si>
    <t>LUC 0,11 ha; CSD 0,11 ha</t>
  </si>
  <si>
    <t>Điều chỉnh vị trí, chuyển tiếp</t>
  </si>
  <si>
    <t>xã điều chỉnh vị trí</t>
  </si>
  <si>
    <t>9.9</t>
  </si>
  <si>
    <t>bản Củng</t>
  </si>
  <si>
    <t>9.10</t>
  </si>
  <si>
    <t>bản On</t>
  </si>
  <si>
    <t>9.11</t>
  </si>
  <si>
    <t>bản Pu Cáy</t>
  </si>
  <si>
    <t>9.12</t>
  </si>
  <si>
    <t>bản Cáp Na I</t>
  </si>
  <si>
    <t>9.13</t>
  </si>
  <si>
    <t>bản Hua Nà</t>
  </si>
  <si>
    <t>TSC;HNK</t>
  </si>
  <si>
    <t>Tăng diện tích từ 0,15 lên 0,27</t>
  </si>
  <si>
    <t>SKN</t>
  </si>
  <si>
    <t>X</t>
  </si>
  <si>
    <t>Đất cụm công nghiệp</t>
  </si>
  <si>
    <t>10.1</t>
  </si>
  <si>
    <t>Hạ tầng kỹ thuật Cụm công nghiệp Than Uyên, tỉnh Lai Châu</t>
  </si>
  <si>
    <t>Baản Sân Bay</t>
  </si>
  <si>
    <t>LUC; LUK; BHK; CLN; SON; ONT; DCS</t>
  </si>
  <si>
    <t>LUC 6,71 ha; LUK 3,09 ha; HNK 12,66 ha; CLN 3,16 ha; NTS 0,04 ha; DGT 0,82 ha; DTL 0,31 ha; ONT 1,05 ha; NTD 0,7 ha; SON 0,5 ha; CSD 20,96 ha</t>
  </si>
  <si>
    <t>XI</t>
  </si>
  <si>
    <t>Đất thương mại, dịch vụ</t>
  </si>
  <si>
    <t>11.1</t>
  </si>
  <si>
    <t>Xây dựng điểm thương mại dịch vụ tại đồi Hạnh phúc, đồi Tình yêu khu 9</t>
  </si>
  <si>
    <t>Khu 9</t>
  </si>
  <si>
    <t>BHK; CLN</t>
  </si>
  <si>
    <t>HNK 0,63 ha; CLN 0,4 ha</t>
  </si>
  <si>
    <t>11.2</t>
  </si>
  <si>
    <t>Xây dựng điểm thương mại dich vụ (khu du lịch đồi thông Than Uyên)</t>
  </si>
  <si>
    <t>Khu 7</t>
  </si>
  <si>
    <t>11.3</t>
  </si>
  <si>
    <t>Xây dựng khu thương mại dịch vụ tại khu 4</t>
  </si>
  <si>
    <t>Khu 4</t>
  </si>
  <si>
    <t>RSX; ODT; BHK; NTS; DCS</t>
  </si>
  <si>
    <t>RSX 2,98 ha; ODT 0,12 ha; BHK 0,05 ha; NTS 0,21 ha; DCS 0,23 ha</t>
  </si>
  <si>
    <t>2026-2030</t>
  </si>
  <si>
    <t>11.4</t>
  </si>
  <si>
    <t>Xây dựng điểm thương mại dịch vụ khu 9 (giáp xã Mường Mít)</t>
  </si>
  <si>
    <t>11.5</t>
  </si>
  <si>
    <t>Xây dựng khu thương mại dich vụ tại khu 9, khu 10 (vị trí sát quy hoạch bến xe mới huyện Than Uyên)</t>
  </si>
  <si>
    <t>Khu 9, khu 10</t>
  </si>
  <si>
    <t>RSX 3,90 ha; DCS 3,95 ha</t>
  </si>
  <si>
    <t>11.6</t>
  </si>
  <si>
    <t>Xây dựng điểm thương mại dịch vụ (Chợ cũ Than Uyên)</t>
  </si>
  <si>
    <t>11.7</t>
  </si>
  <si>
    <t>Xây dựng khu thương mại dịch vụ (Chợ truyền thống kết hợp ki ốt thương mại)</t>
  </si>
  <si>
    <t>DGT; LUC; NTS; ODT; DTL; BCS BHK</t>
  </si>
  <si>
    <t>DGT 0,24  ha; LUC 2,41  ha; NTS 0,03  ha; ODT 0,5  ha; DTL 0,1  ha; BCS 0,02  ha; BHK 0,25  ha</t>
  </si>
  <si>
    <t>11.8</t>
  </si>
  <si>
    <t>Xây dựng điểm thương mại dịch vụ tại khu 1, thị trấn Than Uyên  (Trụ sở Hạt kiểm lâm, phòng Dân tộc)</t>
  </si>
  <si>
    <t>Khu 1</t>
  </si>
  <si>
    <t>Đất thương mại dịch vụ xã Tà Mung</t>
  </si>
  <si>
    <t>Bản Tà Mung</t>
  </si>
  <si>
    <t>LUK 1,94; HNK 0,64; CLN 1,17; DTL 0,01; DCS 1,3</t>
  </si>
  <si>
    <t>11.9</t>
  </si>
  <si>
    <t>Điểm thương mại dịch vụ (chợ phiên bản Nậm Pắt)</t>
  </si>
  <si>
    <t>bản Nậm Pắt</t>
  </si>
  <si>
    <t>11.10</t>
  </si>
  <si>
    <t>11.11</t>
  </si>
  <si>
    <t>Xây dựng điểm thương mại dịch vụ và bến thuyền xã Ta Gia</t>
  </si>
  <si>
    <t>Bản Khem</t>
  </si>
  <si>
    <t>11.12</t>
  </si>
  <si>
    <t>Xây dựng điểm thương mại dịch vụ kết hợp du lịch sinh thái lòng hồ thủy điện Huổi Quảng</t>
  </si>
  <si>
    <t>Bản Củng</t>
  </si>
  <si>
    <t>MNC 0,32 ha; DCS 0,68 ha</t>
  </si>
  <si>
    <t>11.13</t>
  </si>
  <si>
    <t>Xây dựng cửa hàng xăng dầu Ta Gia</t>
  </si>
  <si>
    <t>Bản Hỳ</t>
  </si>
  <si>
    <t>DCS; ONT</t>
  </si>
  <si>
    <t xml:space="preserve">DCS 0,13 ha; ONT 0,05 ha </t>
  </si>
  <si>
    <t>11.14</t>
  </si>
  <si>
    <t>Xây dựng khu thương mại dịch vụ hồ Noong Thăng, xã Phúc Than</t>
  </si>
  <si>
    <t>Bản Noong Thăng</t>
  </si>
  <si>
    <t>LUK; CLN; RSX</t>
  </si>
  <si>
    <t>11.15</t>
  </si>
  <si>
    <t>Xây dựng cửa hàng xăng dầu Phương Thủy</t>
  </si>
  <si>
    <t>BHK; ONT</t>
  </si>
  <si>
    <t>HNK 0,21 ha; ONT 0,04 ha</t>
  </si>
  <si>
    <t>11.17</t>
  </si>
  <si>
    <t>Xây dựng điểm thương mại dịch vụ du lịch sinh thái bản Thẩm Phé</t>
  </si>
  <si>
    <t>Bản Thẩm Phé</t>
  </si>
  <si>
    <t>RSX; DCS; CLN; MNC</t>
  </si>
  <si>
    <t>Mường Kim, Mường Cang</t>
  </si>
  <si>
    <t>Quy hoạch đất thương mại dịch vụ xã Tà Hừa</t>
  </si>
  <si>
    <t>11.19</t>
  </si>
  <si>
    <t>Xây dựng cửa hàng xăng dầu Tà Hừa</t>
  </si>
  <si>
    <t>Cáp Na 1</t>
  </si>
  <si>
    <t>NTS; BHK; DCS</t>
  </si>
  <si>
    <t>NTS 0,04 ha; BHK 0,08 ha; DCS 0,03 ha</t>
  </si>
  <si>
    <t>Điểm du lịch kết hợp xã Hua Nà</t>
  </si>
  <si>
    <t>Bản Đán Đăm</t>
  </si>
  <si>
    <t>11.20</t>
  </si>
  <si>
    <t>Xây dựng cửa hàng xăng dầu Khoen On</t>
  </si>
  <si>
    <t>XII</t>
  </si>
  <si>
    <t>Đất sản xuất kinh doanh phi nông nghiệp</t>
  </si>
  <si>
    <t>12.1</t>
  </si>
  <si>
    <t>Đấu giá quyền sử dụng đất sản xuất kinh doanh  thuộc Trụ sở Trung tâm chữa bệnh-Giáo dục- Lao động xã hội huyện Than Uyên</t>
  </si>
  <si>
    <t>Bản Tre Bó</t>
  </si>
  <si>
    <t>LUC;NHK; BHK; NTS; SKX; TSC</t>
  </si>
  <si>
    <t>LUC: 0,32 ha;HNK 0,13 ha; NTS: 0,15 ha; SKX:1,14 ha; TSC 0,43 ha</t>
  </si>
  <si>
    <t>12.2</t>
  </si>
  <si>
    <t>Xây dựng xưởng chế biến công nghệ cao gạo đặc sản Séng Cù</t>
  </si>
  <si>
    <t>Bản Phường</t>
  </si>
  <si>
    <t>Quy hoạch đất sản xuất kinh doanh phi nông nghiệp trên địa bàn các xã, thị trấn</t>
  </si>
  <si>
    <t>HNK; CLN; DCS</t>
  </si>
  <si>
    <t>Dự phòng (Mường than, mường cang, mường kim)</t>
  </si>
  <si>
    <t>XIII</t>
  </si>
  <si>
    <t>Đất khai thác khoáng sản</t>
  </si>
  <si>
    <t>13.1</t>
  </si>
  <si>
    <t>XIV</t>
  </si>
  <si>
    <t>Đất giao thông</t>
  </si>
  <si>
    <t>*</t>
  </si>
  <si>
    <t>Đường Quốc lộ</t>
  </si>
  <si>
    <t>14.1</t>
  </si>
  <si>
    <t xml:space="preserve">Nâng cấp và mở rộng QL 279 </t>
  </si>
  <si>
    <t>NHK; RSX; RPH; DGT; DCS</t>
  </si>
  <si>
    <t>NHK 1,00 ha; RSX 1,00 ha; RPH 1,27 ha; DCS 3,00 ha</t>
  </si>
  <si>
    <t>14.2</t>
  </si>
  <si>
    <t xml:space="preserve"> Bãi đổ thải ĐBGT Km173+500 (trái tuyến)/QL.279</t>
  </si>
  <si>
    <t>DCS 0,5 ha; RSX 0,5 ha</t>
  </si>
  <si>
    <t>14.3</t>
  </si>
  <si>
    <t>Nâng cấp, cải tạo QL.279D (Mường Kim - Ta Gia - Khoen On)</t>
  </si>
  <si>
    <t>LUK; NHK; RSX; RPH; DCS</t>
  </si>
  <si>
    <t>LUK 0,10 ha; NHK 0,35 ha; RSX 0,35 ha; RPH 0,20 ha; DCS 1,50 ha</t>
  </si>
  <si>
    <t>Mường Kim, Khoen On, Ta Gia</t>
  </si>
  <si>
    <t>14.4</t>
  </si>
  <si>
    <t xml:space="preserve">Nâng cấp và mở rộng QL 32 </t>
  </si>
  <si>
    <t>NHK; CLN; RSX; DCS</t>
  </si>
  <si>
    <t>14.5</t>
  </si>
  <si>
    <t>Cải tạo, nâng cấp QL32 đoạn từ Km 132+00 đến Km 142+00 từ Km 345+400 đến Km 352+ 500 tỉnh Lai Châu</t>
  </si>
  <si>
    <t>DCS 2 ha; RSX 0,57 ha</t>
  </si>
  <si>
    <t>14.6</t>
  </si>
  <si>
    <t>Cải tạo đường cong bán kính nhỏ, mất ATGT trên tuyến QL279 Km166-Km204</t>
  </si>
  <si>
    <t>14.7</t>
  </si>
  <si>
    <t xml:space="preserve"> Bãi đổ thải ĐBGT Km159+300/QL.279</t>
  </si>
  <si>
    <t>NHK; RSX</t>
  </si>
  <si>
    <t>NHK 0,5 ha; RSX 0,5 ha</t>
  </si>
  <si>
    <t>14.8</t>
  </si>
  <si>
    <t>Dự án Kết nối giao thông các tỉnh miền núi phía Bắc vốn vay ADB và Chính phủ Úc tài trợ</t>
  </si>
  <si>
    <t>LUC; LUK; BHK; NHK; CLN; RSX; RPH; NTS; ONT; TSC; DGD; DYT; SKX; DGT; DNL; SON; BCS; DCS</t>
  </si>
  <si>
    <t>LUC: 0,52 ha; LUK: 0.69 ha;HNK: 4.49 ha;CLN: 0,38 ha; RSX: 1,21 ha; RPH: 4.21 ha; NTS: 0,22 ha; ONT: 1,83 ha; TSC: 0,02 ha;DGD: 0,15 ha; DYT: 0,02 ha;DBV: 0.01 ha; SKX: 0,05 ha;DTL: 1.4 ha; DNL: 0,08 ha; SON: 0,12 ha; BCS: 0,90 ha;DCS: 3,85 ha</t>
  </si>
  <si>
    <t>14.9</t>
  </si>
  <si>
    <t>Cải tạo đường cong bán kính nhỏ, mất ATGT trên tuyến QL279D</t>
  </si>
  <si>
    <t>DCS 2,00 ha; RSX 2,00 ha</t>
  </si>
  <si>
    <t>14.10</t>
  </si>
  <si>
    <t>Cải tạo, nâng cấp QL279 đoạn Km 166 - Km 204 tỉnh Lai Châu</t>
  </si>
  <si>
    <t>DCS 3,00 ha; RSX 0,8 ha</t>
  </si>
  <si>
    <t>14.11</t>
  </si>
  <si>
    <t xml:space="preserve"> Bãi đổ thải ĐBGT Km189+800/QL.279</t>
  </si>
  <si>
    <t>14.12</t>
  </si>
  <si>
    <t xml:space="preserve"> Bãi đổ thải ĐBGT Km195+230/QL.279</t>
  </si>
  <si>
    <t>14.13</t>
  </si>
  <si>
    <t xml:space="preserve"> Bãi đổ thải ĐBGT Km5+800/QL.279D</t>
  </si>
  <si>
    <t>DCS 0,3 ha; LUC 0,05 ha</t>
  </si>
  <si>
    <t>14.14</t>
  </si>
  <si>
    <t xml:space="preserve"> Bãi đổ thải ĐBGT Km26+280/QL.279D</t>
  </si>
  <si>
    <t>NHK; LUC</t>
  </si>
  <si>
    <t>NHK 0,2 ha; LUC 0,05 ha</t>
  </si>
  <si>
    <t>14.15</t>
  </si>
  <si>
    <t xml:space="preserve"> Bãi đổ thải ĐBGT Km 360+750 Km 370+650 trên tuyến QL.32</t>
  </si>
  <si>
    <t>Đường huyện</t>
  </si>
  <si>
    <t>14.16</t>
  </si>
  <si>
    <t>NC, Mở rộng đường từ TT thị trấn đến xã Hua Nà</t>
  </si>
  <si>
    <t>BHK</t>
  </si>
  <si>
    <t>14.17</t>
  </si>
  <si>
    <t>Nâng cấp đường từ QL 279 Km193+300 đi bản Pá Khoang xã Pha Mu - bản Pá Chít Tấu xã Tà Hừa</t>
  </si>
  <si>
    <t>LUK; NHK; RSX; RPH; DGT; DCS</t>
  </si>
  <si>
    <t>NHK 1,70 ha;DCS 3,80 ha</t>
  </si>
  <si>
    <t>Điều chỉnh tên,Chuyển tiếp</t>
  </si>
  <si>
    <t>Danh mục đầu tư công năm 2023</t>
  </si>
  <si>
    <t>14.19</t>
  </si>
  <si>
    <t>Đường QL32 đi Tre Bó - Sang Ngà - Bản Mường, huyện Than Uyên</t>
  </si>
  <si>
    <t>LUC, LUK, HNK, CLN, RSX, RPH, NTS, ONT, DTL, SON, CSD</t>
  </si>
  <si>
    <t>LUC 1,38 ha; LUK 0,5 ha; HNK 3,59 ha; CLN 1,5 ha; RSX 0,42 ha; RPH 0,15 ha; NTS 0,3 ha; ONT 0,2 ha; DTL 0,01 ha; SON 0,25 ha; CSD 0,02 ha</t>
  </si>
  <si>
    <t>Xã Phúc Than, Xã Mường Mít</t>
  </si>
  <si>
    <t>14.21</t>
  </si>
  <si>
    <t>Dự án thành phần 6, tỉnh Lai Châu (LC:06-ĐA ĐT 03)</t>
  </si>
  <si>
    <t>LUC, LUK, LUN, NHK, RSX, NTS, ONT, DGT, DTL, SON</t>
  </si>
  <si>
    <t>LUC 0,62 ha; LUK 0,55 ha; LUN 0,1 ha; HNK 0,02 ha; RSX 0,75 ha; NTS 0,63 ha; DTL 0,36 ha; SON 0,26 ha; ONT 0,02 ha</t>
  </si>
  <si>
    <t>Xã Mường Kim, Tà Hừa</t>
  </si>
  <si>
    <t>14.22</t>
  </si>
  <si>
    <t>Nâng câp đường  vùng sản xuất mắc ca xã Mường Cang và xã Mường Mít</t>
  </si>
  <si>
    <t>DCS; CLN</t>
  </si>
  <si>
    <t>DCS 0,5 ha, CLN 0,5 ha</t>
  </si>
  <si>
    <t>Mường Cang; Mường Mít</t>
  </si>
  <si>
    <t>14.23</t>
  </si>
  <si>
    <t>Đường nối QL279 - Hua Nà - QL32 (km341)</t>
  </si>
  <si>
    <t>LUC; LUK; BHK; NHK; CLN; NTS; ONT; DGT; CSD</t>
  </si>
  <si>
    <t>LUC 0,2 ha; LUK 0,7 ha; HNK 2,61 ha; CLN 0,15 ha; NTS 0,53 ha; ONT 0,08 ha; CSD 1,0 ha</t>
  </si>
  <si>
    <t>Phúc Than, Hua Nà, Mường Than, Mường Cang</t>
  </si>
  <si>
    <t>14.25</t>
  </si>
  <si>
    <t>Nâng cấp đường Mường Kim - Tà Mung gắn với đường sản xuất khu Nà Phạ, xã Mường Kim</t>
  </si>
  <si>
    <t>LUK; BHK; NHK; CLN; RSX; NTS; ONT; BCS</t>
  </si>
  <si>
    <t>LUK 2,5 ha; HNK 7,13 ha; CLN 2,8 ha; RSX 1,70 ha; NTS 0,2 ha; ONT 10,1 ha; BCS 1,0 ha</t>
  </si>
  <si>
    <t>Mường Kim; Tà Mung</t>
  </si>
  <si>
    <t>Đường phục vụ sản xuất nối từ bản Huổi Khiết Mường kim đi Pá Liềng 1 Tà Mung</t>
  </si>
  <si>
    <t>NHK 1,48; CLN 0,32; RSX 0,29; NTS 0,07; DCS 1,09</t>
  </si>
  <si>
    <t>Mường Kim, Tà Mung</t>
  </si>
  <si>
    <t>Ban QLDA đăng ký</t>
  </si>
  <si>
    <t>Nâng cấp đường từ QL 32 Km345+300 đi Mường Mít huyện Than Uyên</t>
  </si>
  <si>
    <t>DCS 1,0; RSX 0,8; HNK 1,7</t>
  </si>
  <si>
    <t>Thị trấn Than Uyên - Mường Mít</t>
  </si>
  <si>
    <t>Nâng cấp tuyến đường liên vùng từ trung tâm xã Tà Mung đi bản Tà Lồm, Hua Đán,  bản Mùi 1,2  xã Khoen On nối tỉnh lộ 106</t>
  </si>
  <si>
    <t>NHK 0,12; RSX 1,61; DCS 3,33</t>
  </si>
  <si>
    <t>Xã Tà Mung, Khoen On</t>
  </si>
  <si>
    <t>Đường sản xuất bản Lằn đi bản Nà Phát xã Phúc Than</t>
  </si>
  <si>
    <t>RSX 1,77; SON 0,57; NTS 0,1; BHK 0,08; ONT 0,03; LUC 0,1; DCS 1,09</t>
  </si>
  <si>
    <t>Xã Mường Than, xã Phúc Than</t>
  </si>
  <si>
    <t>Đường nối từ bãi đỗ khu bến thuyền bản Pù Quải (đường 279 cũ) đi xã Mường Mít</t>
  </si>
  <si>
    <t>DCS 1,7; RSX 1,5</t>
  </si>
  <si>
    <t>Mường Cang, Pha Mu, Mường Mít</t>
  </si>
  <si>
    <t>Đường giao thông cấp xã</t>
  </si>
  <si>
    <t>Bến đò bản On</t>
  </si>
  <si>
    <t>SON 0,06; NHK 0,02</t>
  </si>
  <si>
    <t>phòng KTHT đăng ký</t>
  </si>
  <si>
    <t>Bến đò bản Đốc</t>
  </si>
  <si>
    <t>SON 0,42; LUC 0,14; DCS 0,03</t>
  </si>
  <si>
    <t>14.29</t>
  </si>
  <si>
    <t>Nâng cấp, mở mới các tuyến đường sản xuất, đường nội đồng các bản, xã Khoen On</t>
  </si>
  <si>
    <t>LUK; NHK; RPH; RSX; DCS</t>
  </si>
  <si>
    <t>Đường ra khu sản xuất bản Noong Quang xã Khoen On</t>
  </si>
  <si>
    <t>HNK 1,2; DCS 1,3</t>
  </si>
  <si>
    <t>Đường sản xuất từ Hua Đán đi Noong Quang</t>
  </si>
  <si>
    <t>Đường giao thông vùng chè bản Hua Đán, Khoen On</t>
  </si>
  <si>
    <t>Văn bản số 45/TCKH ngày 27/4/2022 về đề án phát triển hạ tầng thiết yếu</t>
  </si>
  <si>
    <t>Đường giao thông vùng chè bản Noong Quang, Khoen On</t>
  </si>
  <si>
    <t>RPH 1,33; DCS 1,48</t>
  </si>
  <si>
    <t>Đường giao thông vùng chè bản Mùi 1, 2, Khoen On</t>
  </si>
  <si>
    <t>DCS 0,3; CLN 2,38</t>
  </si>
  <si>
    <t>14.31</t>
  </si>
  <si>
    <t xml:space="preserve">Cầu dân sinh bản Lướt - bản Là 1,2 xã Mường Kim. </t>
  </si>
  <si>
    <t>Bản Lướt, bản Là</t>
  </si>
  <si>
    <t>SON; LUC</t>
  </si>
  <si>
    <t>SON 0,01; LUC 0,01</t>
  </si>
  <si>
    <t>14.32</t>
  </si>
  <si>
    <t>Hạ tầng khu du lịch bản Thẩm Phé xã Mường Kim</t>
  </si>
  <si>
    <t>NHK; LUK; LUC</t>
  </si>
  <si>
    <t>NHK 0,2; LUK 0,2; LUC 0,1</t>
  </si>
  <si>
    <t>14.33</t>
  </si>
  <si>
    <t>Nâng cấp, mở mới các tuyến đường sản xuất, đường nội đồng các bản, xã Mường Kim</t>
  </si>
  <si>
    <t>Bản Mường 2, Nà Khương</t>
  </si>
  <si>
    <t>DCS; LUC; NHK; SON;CLN</t>
  </si>
  <si>
    <t>14.34</t>
  </si>
  <si>
    <t>Bến đò Bản Hàng</t>
  </si>
  <si>
    <t xml:space="preserve"> Bản Hàng</t>
  </si>
  <si>
    <t>Bến đò bản Chát</t>
  </si>
  <si>
    <t>14.35</t>
  </si>
  <si>
    <t>Bãi đỗ xe, điểm du lịch bản Thẩm Phé</t>
  </si>
  <si>
    <t>CLN 0,2 ha; DCS 0,6 ha</t>
  </si>
  <si>
    <t>Bãi đỗ xe và các hạng mục phụ trợ khu di tích lịch sử văn hóa bản Lướt xã Mường Kim</t>
  </si>
  <si>
    <t>HNK 0,5; CLN 0,5; DCS 0,5</t>
  </si>
  <si>
    <t>Nâng cấp, sửa chữa đường sản xuất bản Là 1, bản Là 2 xã Mường Kim</t>
  </si>
  <si>
    <t xml:space="preserve">Đường giao thông vùng chè Mường Kim </t>
  </si>
  <si>
    <t xml:space="preserve">Đường giao thông vùng quế Mường Kim </t>
  </si>
  <si>
    <t>Đường bản Lướt đi Thẩm Phé, xã Mường Kim</t>
  </si>
  <si>
    <t>14.38</t>
  </si>
  <si>
    <t>Bãi đỗ xe cho du khách vào thăm quan khu di chỉ khảo cổ học Thẳm Đán Chể, xã Mường Kim</t>
  </si>
  <si>
    <t>bản Ngã Ba</t>
  </si>
  <si>
    <t>14.39</t>
  </si>
  <si>
    <t>14.40</t>
  </si>
  <si>
    <t>Nâng cấp, mở mới các tuyến đường sản xuất, đường nội đồng các bản, xã Mường Cang</t>
  </si>
  <si>
    <t>bản Co Phày</t>
  </si>
  <si>
    <t>DCS; CLN; LUC; SON ;DTL</t>
  </si>
  <si>
    <t>LUC 0,2; CLN 0,3; SON 0,5; DTL 0,2; DCS 0,35</t>
  </si>
  <si>
    <t>Đường nội đồng sản xuất vùng chè bản Lọong Co phày xã Mường Cang</t>
  </si>
  <si>
    <t>LUC, HNK, NTS, RPH, ONT, NTD, DCS</t>
  </si>
  <si>
    <t>LUC 0.06 ha; HNK 0,32 ha; NTS 0,01 ha; RPM 0,11 ha;ONT 0,01 ha; NTD: 0,39 ha; DCS 0,29 ha</t>
  </si>
  <si>
    <t>14.41</t>
  </si>
  <si>
    <t>Nâng cấp, mở mới các tuyến đường trục nội bản các bản xã Mường Cang</t>
  </si>
  <si>
    <t>BHK; ONT; LUC; DCS; RSX</t>
  </si>
  <si>
    <t>LUC 0,2; BHK 0,2; RSX 0,3; ONT 0,05; DCS 0,15</t>
  </si>
  <si>
    <t>14.42</t>
  </si>
  <si>
    <t>Mở mới đường nội đồng xã Mường Cang (bản Phiêng Cẩm)</t>
  </si>
  <si>
    <t>14.43</t>
  </si>
  <si>
    <t>14.44</t>
  </si>
  <si>
    <t>Đường sản xuất Huổi Bắc, xã Pha Mu</t>
  </si>
  <si>
    <t>HNK 2,5; DCS 2,3</t>
  </si>
  <si>
    <t>14.45</t>
  </si>
  <si>
    <t>Nâng cấp, mở mới các tuyến đường sản xuất, đường nội đồng các bản, xã Pha Mu</t>
  </si>
  <si>
    <t>DCS; RSX; RPH; LUC</t>
  </si>
  <si>
    <t>14.46</t>
  </si>
  <si>
    <t>Nâng cấp, mở mới các tuyến đường trục nội bản các bản xã Pha Mu</t>
  </si>
  <si>
    <t>DCS; NHK; RPH; RSX</t>
  </si>
  <si>
    <t>Đường nối từ TT xã Pha Mu đi tỉnh lộ 107</t>
  </si>
  <si>
    <t>Đường giao thông vùng chè Pha Mu</t>
  </si>
  <si>
    <t>14.47</t>
  </si>
  <si>
    <t>Bến đò bản Huổi Bắc, xã Pha Mu</t>
  </si>
  <si>
    <t>Bản Pu Cay</t>
  </si>
  <si>
    <t>14.48</t>
  </si>
  <si>
    <t>Bến xe huyện Than Uyên</t>
  </si>
  <si>
    <t>LUC; BHK; ODT; RSX; DCS</t>
  </si>
  <si>
    <t>LUC 0,6; BHK 0,8; ODT 0,17; RSX 0,8; DCS 0,5</t>
  </si>
  <si>
    <t>14.50</t>
  </si>
  <si>
    <t>Hạ tầng đô thị thị trấn Than Uyên</t>
  </si>
  <si>
    <t>Các khu</t>
  </si>
  <si>
    <t>BHK; ODT; RSX; LUC; DCS</t>
  </si>
  <si>
    <t>BHK 3,5; ODT 1,7; RSX 3,6; DCS 9,5 LUC 4,0; CLN 5,5; SON 2,2; SKX 0,2; NTS 1,8</t>
  </si>
  <si>
    <t>Nâng cấp đường từ QL 32 Km345+300 đi hồ Khu 9 thị trấn Than Uyên</t>
  </si>
  <si>
    <t>ODT 0,2; HNK 1,8; CSD 1,5</t>
  </si>
  <si>
    <t>Đường sản xuất kết nối khu 6 với khu du lịch sinh thái khu 9 thị trấn Than Uyên</t>
  </si>
  <si>
    <t>LUC 0,43; NTS 0,17; ODT 0,09; BHK 0,17; RSX 1,61; DCS 1,09</t>
  </si>
  <si>
    <t>14.51</t>
  </si>
  <si>
    <t>Đường nối từ QL32 (Km344+480) đi dự án chỉnh trang đô tạo quỹ đất đấu giá, tái định cư và phát triển kinh tế- xã hội khu 8 thị trấn than uyên, huyện Than Uyên</t>
  </si>
  <si>
    <t>Khu 8</t>
  </si>
  <si>
    <t>BHK; ODT; SON</t>
  </si>
  <si>
    <t>LUC 0,02 ha; ODT: 0,03 ha; BHK: 0,04 ha; SON 0,01 ha</t>
  </si>
  <si>
    <t>14.52</t>
  </si>
  <si>
    <t>Bến đò Bản Khoang</t>
  </si>
  <si>
    <t xml:space="preserve"> Bản Khoang</t>
  </si>
  <si>
    <t>Nâng cấp đường nội bản Hát Nam và đường nội đồng Huối Lò bản Lào, xã Mường Mít</t>
  </si>
  <si>
    <t>HNK 0,8; DCS 1,6; RSX 2,1</t>
  </si>
  <si>
    <t>14.53</t>
  </si>
  <si>
    <t>Nâng cấp, mở mới các tuyến đường trục nội bản các bản xã Mường Mít</t>
  </si>
  <si>
    <t>DCS; NHK; RSX</t>
  </si>
  <si>
    <t>DCS 0,85; NHK 0,5; RSX 0,4</t>
  </si>
  <si>
    <t>14.54</t>
  </si>
  <si>
    <t>Nâng cấp, mở mới các tuyến đường sản xuất, đường nội đồng các bản, xã Mường Mít</t>
  </si>
  <si>
    <t>DCS; RSX; NHK; CLN</t>
  </si>
  <si>
    <t>NHK 2,2; CLN 1,4; RSX 2,2; DCS 1,25</t>
  </si>
  <si>
    <t>Đường phục vụ trồng cây gỗ lớn Mường Mít</t>
  </si>
  <si>
    <t>RSX 1,14; NHK 0,07; DCS 1,17</t>
  </si>
  <si>
    <t>14.55</t>
  </si>
  <si>
    <t>Nâng cấp, mở mới các tuyến đường sản xuất, đường nội đồng các bản, xã Mường Than</t>
  </si>
  <si>
    <t>LUC; LUK; BHK; DGT; SON</t>
  </si>
  <si>
    <t>14.56</t>
  </si>
  <si>
    <t>Nâng cấp, mở mới các tuyến đường trục nội bản các bản xã Mường Than</t>
  </si>
  <si>
    <t>LUC; DTL; BCS; BHK; CLN</t>
  </si>
  <si>
    <t>LUC 0,2; DTL 0,2; BHK 0,2; CLN 0,2; BCS 0,07</t>
  </si>
  <si>
    <t>Nâng cấp đường từ QL 32 Km345+500 đoạn bản Đông đi Sen Đông xã Mường Than</t>
  </si>
  <si>
    <t>Đường sản xuất bản Hua Than xã Mường Than</t>
  </si>
  <si>
    <t>Đường nội đồng bản Mường - đi thủy điện Nà Khằm xã Mường Than</t>
  </si>
  <si>
    <t>14.57</t>
  </si>
  <si>
    <t>Bến đò (Bản Hỳ - bản Noong Quài)</t>
  </si>
  <si>
    <t>Bản Hỳ, Noong Qùai</t>
  </si>
  <si>
    <t>SON 0,35; ONT 0,03; DCS 0,19</t>
  </si>
  <si>
    <t>Bến đò bản Củng</t>
  </si>
  <si>
    <t>14.58</t>
  </si>
  <si>
    <t>Đường sản xuất bản Củng xã Ta Gia</t>
  </si>
  <si>
    <t>14.59</t>
  </si>
  <si>
    <t>Nâng cấp đường giao thông liên bản, nội bản, đường sản xuất xã Ta Gia</t>
  </si>
  <si>
    <t>DCS; CLN; LUC; DTL; NHK; RSX</t>
  </si>
  <si>
    <t>LUC 0,7 ha; LUK 0,1 ha; LUN 0,1 ha; HNK 2,2 ha; CLN 0,1 ha</t>
  </si>
  <si>
    <t>14.60</t>
  </si>
  <si>
    <t>Nâng cấp, mở mới các tuyến đường sản xuất, đường nội đồng các bản, xã Ta Gia</t>
  </si>
  <si>
    <t>RSX; DCS; CLN; LUC</t>
  </si>
  <si>
    <t>Đường sản xuất Huối Co Lìu bản Nam xã Ta Gia</t>
  </si>
  <si>
    <t>Đường sản xuất từ Tàng Lỏng - Huối Luồng - Đông Mạt - Phiêng Mạt bản Gia xã Ta Gia</t>
  </si>
  <si>
    <t>Đường sản xuất từ bản Huổi Cầy đi Noong Quài xã Ta Gia</t>
  </si>
  <si>
    <t>Đường giao thông vùng quế bản Hỳ, Ta Gia</t>
  </si>
  <si>
    <t>Đường giao thông vùng chè bản Nam, Ta Gia</t>
  </si>
  <si>
    <t>Đường giao thông vùng chè bản Gia, bản Mè, Ta Gia</t>
  </si>
  <si>
    <t>Đường giao thông vùng quế bản Gia, Ta Gia</t>
  </si>
  <si>
    <t>14.61</t>
  </si>
  <si>
    <t xml:space="preserve">Nâng cấp tuyến đường đồi Chè Phả Lao, Bản Hô Ta, xã Tà Mung </t>
  </si>
  <si>
    <t>LUN; BHK; NHK</t>
  </si>
  <si>
    <t>LUN 0,2 ha; HNK 9,3 ha</t>
  </si>
  <si>
    <t>14.62</t>
  </si>
  <si>
    <t>Nâng cấp, mở mới các tuyến đường sản xuất, đường nội đồng các bản, xã Tà Mung</t>
  </si>
  <si>
    <t>NHK; RSX; DGT; DCS; LUC; BHK</t>
  </si>
  <si>
    <t>LUC 0,2; BHK 1,4; NHK 0,2; RSX 1,5; DCS 1,2</t>
  </si>
  <si>
    <t>14.63</t>
  </si>
  <si>
    <t>Nâng cấp, mở mới các tuyến đường trục nội bản các bản xã Tà Mung</t>
  </si>
  <si>
    <t>RSX; DCS; LUK; NHK; ONT</t>
  </si>
  <si>
    <t>NHK 1,4; RSX 0,5; DCS 0,88</t>
  </si>
  <si>
    <t>Đường liên bản Xoong đi Lun 2, kết hợp đường nội đồng sản xuất vùng chè bản Lun 2 xã Tà Mung</t>
  </si>
  <si>
    <t>NHK 0,05; CLN 0,04; RPH 2,71; DCS 0,58</t>
  </si>
  <si>
    <t>Đường giao thông vùng chè Tà Mung</t>
  </si>
  <si>
    <t>NHK 0,87; SON 0,28; DCS 1,34</t>
  </si>
  <si>
    <t>14.64</t>
  </si>
  <si>
    <t>Đường sản xuất từ cầu bản Nà Ban đi cánh đồng Hày Lặm đến bản Đông xã Mường Than</t>
  </si>
  <si>
    <t>LUK; BHK; NHK; CLN</t>
  </si>
  <si>
    <t>LUK 0,01 ha; HNK 0,90 ha; CLN 0,1 ha</t>
  </si>
  <si>
    <t>Hua Nà, Mường Than</t>
  </si>
  <si>
    <t>14.65</t>
  </si>
  <si>
    <t>Nâng cấp, mở mới các tuyến đường sản xuất, đường nội đồng các bản, xã Hua Nà</t>
  </si>
  <si>
    <t>DCS; CLN; BHK; LUK</t>
  </si>
  <si>
    <t>LUK 0,2; BHK 0,5; CLN 0,3; DCS 0,8</t>
  </si>
  <si>
    <t>14.66</t>
  </si>
  <si>
    <t>Nâng cấp, mở mới các tuyến đường trục nội bản các bản xã Hua Nà</t>
  </si>
  <si>
    <t>CLN; BHK</t>
  </si>
  <si>
    <t>CLN 0,75; BHK 0,75</t>
  </si>
  <si>
    <t>Đường sản xuất vùng lúa Hua Nà</t>
  </si>
  <si>
    <t>LUC 0,9; BHK 0,1; NHK 0,16</t>
  </si>
  <si>
    <t>14.67</t>
  </si>
  <si>
    <t>Nâng cấp, mở mới các tuyến đường sản xuất, đường nội đồng các bản, xã Phúc Than</t>
  </si>
  <si>
    <t>DGT; DCS</t>
  </si>
  <si>
    <t>Đường sản xuất bản Nậm Sáng đi Nậm Vai xã Phúc Than</t>
  </si>
  <si>
    <t xml:space="preserve">Đường phục vụ sản xuất bản Nà Phát xã Phúc Than </t>
  </si>
  <si>
    <t>14.68</t>
  </si>
  <si>
    <t>Nâng cấp, mở mới các tuyến đường trục nội bản các bản xã Phúc Than</t>
  </si>
  <si>
    <t>BHK; LUC; NHK; DCS; CLN</t>
  </si>
  <si>
    <t>Mở mới đường nội đồng bản Noong Ma (khu người Mông) xã Tà Hừa - Ta Gia</t>
  </si>
  <si>
    <t>Nâng cấp đường sản xuất Huối Khang xã Tà Hừa</t>
  </si>
  <si>
    <t>HNK 0,8; CLN 0,5; DCS 1,3</t>
  </si>
  <si>
    <t>Mở mới đường sản xuất vùng chè bản Noong Ma xã Tà Hừa (đoạn từ Trường MN xuống khu sản xuất)</t>
  </si>
  <si>
    <t>Đường giao thông vùng chè Tà Hừa 1</t>
  </si>
  <si>
    <t>Đường giao thông vùng chè Tà Hừa 2</t>
  </si>
  <si>
    <t>14.70</t>
  </si>
  <si>
    <t>Nâng cấp, mở mới các tuyến đường sản xuất, đường nội đồng các bản, xã Tà Hừa</t>
  </si>
  <si>
    <t>DCS; RSX; NHK; RPH; CLN</t>
  </si>
  <si>
    <t>14.71</t>
  </si>
  <si>
    <t>Nâng cấp, mở mới các tuyến đường trục các bản xã Tà Hừa</t>
  </si>
  <si>
    <t>DCS; NHK; LUC; RSX; BHK; NTS</t>
  </si>
  <si>
    <t>XV</t>
  </si>
  <si>
    <t>Đất xây dựng cơ sở văn hóa</t>
  </si>
  <si>
    <t>Sửa chữa, nâng cấp và mở rộng khuôn viên Nhà văn hoá Bản Lướt xã Mường Kim huyện Than Uyên</t>
  </si>
  <si>
    <t>HNK: 0,2730 ; CLN: 0,0002 ; NTS: 0,1124 ; ONT: 0,1059 ;DVH: 0,0715; DGT: 0,1357 ; SON: 0,0093; BCS: 0,0135.</t>
  </si>
  <si>
    <t>Xã Mường Kim</t>
  </si>
  <si>
    <t>1564/TTr-UBND ngày 26/5/2022 về bổ sung QH, KH</t>
  </si>
  <si>
    <t>15.1</t>
  </si>
  <si>
    <t>Nhà văn hóa xã Mường Cang</t>
  </si>
  <si>
    <t>Bản Mạ</t>
  </si>
  <si>
    <t>15.2</t>
  </si>
  <si>
    <t>Mở rộng Nhà văn hóa bản Phiêng Cầm</t>
  </si>
  <si>
    <t>bản Phiêng Cầm</t>
  </si>
  <si>
    <t>15.3</t>
  </si>
  <si>
    <t>Nhà văn hóa bản Pù Quải</t>
  </si>
  <si>
    <t>bản Pu Quài</t>
  </si>
  <si>
    <t>15.5</t>
  </si>
  <si>
    <t>Nhà văn hóa bản Cang Mường</t>
  </si>
  <si>
    <t>bản Cang Mường</t>
  </si>
  <si>
    <t>15.6</t>
  </si>
  <si>
    <t>Khu bảo tồn văn hóa các dân tộc huyện Than Uyên</t>
  </si>
  <si>
    <t>LUC; DTL</t>
  </si>
  <si>
    <t>LUC 5,25 ha; DTL 0,25 ha</t>
  </si>
  <si>
    <t>15.7</t>
  </si>
  <si>
    <t>Nhà văn hóa các bản xã Mường Cang</t>
  </si>
  <si>
    <t>LUC; BHK; DCS</t>
  </si>
  <si>
    <t>LUC 0,2 ha; HNK 0,1 ha; CSD 0,2 ha</t>
  </si>
  <si>
    <t>15.8</t>
  </si>
  <si>
    <t>Nhà văn hóa bản Sắp Ngụa</t>
  </si>
  <si>
    <t>bản Sắp Ngụa</t>
  </si>
  <si>
    <t>15.9</t>
  </si>
  <si>
    <t>Nhà văn hóa bản Noong Thăng</t>
  </si>
  <si>
    <t>bản Noong Thăng</t>
  </si>
  <si>
    <t>15.10</t>
  </si>
  <si>
    <t>Nhà văn hóa cộng đồng bản Nậm Sáng</t>
  </si>
  <si>
    <t>bản Nậm Sáng</t>
  </si>
  <si>
    <t>15.11</t>
  </si>
  <si>
    <t>Nhà văn hóa các bản xã Phúc Than</t>
  </si>
  <si>
    <t>LUC 0,1 ha; HNK 0,2 ha; CSD 0,84 ha</t>
  </si>
  <si>
    <t>15.12</t>
  </si>
  <si>
    <t>Nhà văn hóa bản Cáp Na 2</t>
  </si>
  <si>
    <t>bản Cáp Na 2</t>
  </si>
  <si>
    <t>15.13</t>
  </si>
  <si>
    <t>Nhà văn hóa bản Noong Ỏ</t>
  </si>
  <si>
    <t>bản Noong Ỏ</t>
  </si>
  <si>
    <t>15.14</t>
  </si>
  <si>
    <t>Nhà văn hóa bản Noong Ma</t>
  </si>
  <si>
    <t>Bản Noong Ma</t>
  </si>
  <si>
    <t>15.15</t>
  </si>
  <si>
    <t>Nhà văn hóa bản Pá Chít Tấu</t>
  </si>
  <si>
    <t>Bản Pa Chít Tấu</t>
  </si>
  <si>
    <t>15.17</t>
  </si>
  <si>
    <t>Nhà văn hóa bản Cáp Na 1</t>
  </si>
  <si>
    <t>Bản Cáp Na 1</t>
  </si>
  <si>
    <t>LUC; DCS</t>
  </si>
  <si>
    <t>Nhà văn hóa bản Hua Chít</t>
  </si>
  <si>
    <t>15.18</t>
  </si>
  <si>
    <t>Nhà văn hóa các bản xã Tà Hừa</t>
  </si>
  <si>
    <t>BHK; DCS</t>
  </si>
  <si>
    <t>HNK 0,2 ha;CSD 0,3 ha</t>
  </si>
  <si>
    <t>15.19</t>
  </si>
  <si>
    <t>Nhà văn hóa xã Mường Than</t>
  </si>
  <si>
    <t>Bản Én Nọi</t>
  </si>
  <si>
    <t>15.20</t>
  </si>
  <si>
    <t>Nhà văn hóa các bản xã Mường Than</t>
  </si>
  <si>
    <t>HNK 0,1 ha; CSD 0,2 ha</t>
  </si>
  <si>
    <t>15.21</t>
  </si>
  <si>
    <t>Mở rộng nhà văn hóa bản Lướt</t>
  </si>
  <si>
    <t>Bản Lướt</t>
  </si>
  <si>
    <t>ONT; BHK</t>
  </si>
  <si>
    <t>ONT 0,03 ha, BHK 0,04 ha</t>
  </si>
  <si>
    <t>15.22</t>
  </si>
  <si>
    <t>Nhà văn hóa bản Nà Khương</t>
  </si>
  <si>
    <t>15.23</t>
  </si>
  <si>
    <t>Nhà văn hóa bản Ngã ba</t>
  </si>
  <si>
    <t>Bản Ngã Ba</t>
  </si>
  <si>
    <t>15.24</t>
  </si>
  <si>
    <t>Nhà văn hóa các bản xã Mường Kim</t>
  </si>
  <si>
    <t>LUC; BHK; NTS; ONT; DGD; DCS</t>
  </si>
  <si>
    <t>LUC 0,05 ha; HNK 0,2 ha; NTS 0,05 ha; ONT 0,05 ha; DGD 0,05 ha; CSD 0,3 ha</t>
  </si>
  <si>
    <t>15.25</t>
  </si>
  <si>
    <t>Nhà văn hóa - sân thể thao tại khu 10, thị trấn Than Uyên (phục vụ khu dân cư mới)</t>
  </si>
  <si>
    <t>15.26</t>
  </si>
  <si>
    <t>Nhà văn hóa - sân thể thao tại khu 8, thị trấn Than Uyên (phục vụ khu dân cư mới)</t>
  </si>
  <si>
    <t>RSX; BHK</t>
  </si>
  <si>
    <t>RSX 0,3 ha; BHK 0,02 ha</t>
  </si>
  <si>
    <t>15.27</t>
  </si>
  <si>
    <t>Nhà văn hóa - sân thể thao tại khu 7, thị trấn Than Uyên (phục vụ khu dân cư mới)</t>
  </si>
  <si>
    <t>15.28</t>
  </si>
  <si>
    <t>Nhà văn hóa khu 5B, thị trấn Than Uyên</t>
  </si>
  <si>
    <t>Khu 5B</t>
  </si>
  <si>
    <t>15.29</t>
  </si>
  <si>
    <t>Nhà văn hóa khu 2, thị trấn Than Uyên</t>
  </si>
  <si>
    <t>15.30</t>
  </si>
  <si>
    <t>Nhà văn hóa các khu thị trấn Than Uyên</t>
  </si>
  <si>
    <t>LUC 0,1 ha; HNK 0,2 ha; CSD 0,2 ha</t>
  </si>
  <si>
    <t>15.31</t>
  </si>
  <si>
    <t>Nhà văn hóa các bản xã Mường Mít</t>
  </si>
  <si>
    <t xml:space="preserve">BHK; DCS </t>
  </si>
  <si>
    <t>HNK 0,2ha; CSD 0,84 ha</t>
  </si>
  <si>
    <t>15.32</t>
  </si>
  <si>
    <t>Nhà văn hóa các bản xã Pha Mu</t>
  </si>
  <si>
    <t>HNK 0,3 ha; CSD 0,3 ha</t>
  </si>
  <si>
    <t>15.33</t>
  </si>
  <si>
    <t>Nhà văn hóa các bản xã Hua Nà</t>
  </si>
  <si>
    <t>LUC 0,1 ha; HNK 0,2 ha; CSD 0,3 ha</t>
  </si>
  <si>
    <t>15.34</t>
  </si>
  <si>
    <t>Nhà văn hóa các bản xã Tà Mung</t>
  </si>
  <si>
    <t>LUC 0,05 ha; HNK 0,2 ha; CSD 0,3 ha</t>
  </si>
  <si>
    <t>15.35</t>
  </si>
  <si>
    <t>Nhà văn hóa các bản xã Ta Gia</t>
  </si>
  <si>
    <t>15.36</t>
  </si>
  <si>
    <t>Nhà văn hóa các bản xã Khoen On</t>
  </si>
  <si>
    <t>XVI</t>
  </si>
  <si>
    <t>Đất xây dựng cơ sở y tế</t>
  </si>
  <si>
    <t>16.1</t>
  </si>
  <si>
    <t>Trạm y tế xã Hua Nà</t>
  </si>
  <si>
    <t>16.2</t>
  </si>
  <si>
    <t>Trạm y tế xã Khoen On</t>
  </si>
  <si>
    <t>16.3</t>
  </si>
  <si>
    <t>Trạm y tế xã Tà Hừa</t>
  </si>
  <si>
    <t>16.4</t>
  </si>
  <si>
    <t>Trạm y tế xã Pha Mu</t>
  </si>
  <si>
    <t>16.5</t>
  </si>
  <si>
    <t xml:space="preserve">Xây dựng Trạm y tế xã Mường Cang </t>
  </si>
  <si>
    <t xml:space="preserve"> Bản Mạ</t>
  </si>
  <si>
    <t>16.6</t>
  </si>
  <si>
    <t>Mở rộng Trung tâm y tế huyện Than Uyên</t>
  </si>
  <si>
    <t>BCS</t>
  </si>
  <si>
    <t>16.7</t>
  </si>
  <si>
    <t>Xây dựng Trạm y tế thị trấn Than Uyên</t>
  </si>
  <si>
    <t>Khu 5A</t>
  </si>
  <si>
    <t>RSX 0,13 ha; DCS 0,17 ha</t>
  </si>
  <si>
    <t>Quy hoạch đất xây dựng cơ sở y tế trên địa bàn các xã, thị trấn</t>
  </si>
  <si>
    <t>HNK 1,0; CLN 0,3; CSD 0,5</t>
  </si>
  <si>
    <t>XVII</t>
  </si>
  <si>
    <t>Đất xây dựng cơ sở giáo dục và đào tạo</t>
  </si>
  <si>
    <t>17.2</t>
  </si>
  <si>
    <t>Mở rộng Trường PTDTBT THCS Ta Gia</t>
  </si>
  <si>
    <t>DCS 0,44 ha; CLN 0,06 ha</t>
  </si>
  <si>
    <t>17.3</t>
  </si>
  <si>
    <t>Mở rộng điểm trường mầm non bản Huổi Cầy</t>
  </si>
  <si>
    <t>Bản Huổi Cầy</t>
  </si>
  <si>
    <t>17.4</t>
  </si>
  <si>
    <t>Mở rộng điểm trường mầm non bản Chằm Cáy</t>
  </si>
  <si>
    <t>Bản Chằm Cáy</t>
  </si>
  <si>
    <t>17.5</t>
  </si>
  <si>
    <t>Mở rộng trường mầm non trung tâm (bản Lọng Bon cũ)</t>
  </si>
  <si>
    <t xml:space="preserve"> bản Đán Đăm</t>
  </si>
  <si>
    <t>17.6</t>
  </si>
  <si>
    <t>Điểm bản Mở trường mầm non xã Phúc Than</t>
  </si>
  <si>
    <t>bản Mở</t>
  </si>
  <si>
    <t>17.7</t>
  </si>
  <si>
    <t>Điểm Sam Sẩu trường mầm non xã Phúc Than</t>
  </si>
  <si>
    <t>17.8</t>
  </si>
  <si>
    <t>Mở rộng Trường mầm non Phúc Than</t>
  </si>
  <si>
    <t>17.9</t>
  </si>
  <si>
    <t>Mở rộng Điểm trường tiểu học bản Mở 2</t>
  </si>
  <si>
    <t xml:space="preserve"> Bản Mở 2</t>
  </si>
  <si>
    <t>17.10</t>
  </si>
  <si>
    <t xml:space="preserve">Mở rộng điểm trường mầm non Sắp Ngụa </t>
  </si>
  <si>
    <t xml:space="preserve">Sắp Ngụa </t>
  </si>
  <si>
    <t>17.11</t>
  </si>
  <si>
    <t>Mở rộng trường Mầm non đội 11</t>
  </si>
  <si>
    <t>Đội 11</t>
  </si>
  <si>
    <t>BHK; LUK</t>
  </si>
  <si>
    <t>BHK 0,01 ha; LUK 0,01 ha</t>
  </si>
  <si>
    <t>17.12</t>
  </si>
  <si>
    <t>Mở rộng trường THCS thị trấn Than Uyên (Nhà văn hóa khu 7b cũ) thị trấn Than Uyên huyện Than Uyên</t>
  </si>
  <si>
    <t>17.13</t>
  </si>
  <si>
    <t>Mở rộng Trung tâm dậy nghề huyện</t>
  </si>
  <si>
    <t>17.16</t>
  </si>
  <si>
    <t>Trường mầm non thị trấn Than Uyên (điểm trung tâm)</t>
  </si>
  <si>
    <t>17.17</t>
  </si>
  <si>
    <t>17.20</t>
  </si>
  <si>
    <t>Khắc phục hậu quả thiên tai, khu nhà ở học sinh bán trú, trường PTDT bán trú tiểu học xã Khoen On</t>
  </si>
  <si>
    <t>LUC; NHK</t>
  </si>
  <si>
    <t>LUC 0,05 ha; HNK 0,05 ha</t>
  </si>
  <si>
    <t>17.21</t>
  </si>
  <si>
    <t>Trường PTDTBT THCS xã Khoen On</t>
  </si>
  <si>
    <t>Bản Mùi</t>
  </si>
  <si>
    <t>RSX; NTS</t>
  </si>
  <si>
    <t>RSX 0,2 ha; NTS 0,1 ha</t>
  </si>
  <si>
    <t>17.22</t>
  </si>
  <si>
    <t>Mở rộng trường THCS xã Khoen On</t>
  </si>
  <si>
    <t>17.23</t>
  </si>
  <si>
    <t>Mở rộng trường Tiểu học xã Khoen On</t>
  </si>
  <si>
    <t>17.24</t>
  </si>
  <si>
    <t>Mở rộng trường Mầm non Bản On</t>
  </si>
  <si>
    <t>17.25</t>
  </si>
  <si>
    <t>Xây dựng trường PTDT BT xã Khoen On (điểm trung tâm)</t>
  </si>
  <si>
    <t>17.26</t>
  </si>
  <si>
    <t>PTDTBT Tiểu học xã Khoen On (điểm trường Bản Mùi)</t>
  </si>
  <si>
    <t>17.28</t>
  </si>
  <si>
    <t>Mở rộng  trường THCS Mường Kim (Điểm trung tâm)</t>
  </si>
  <si>
    <t xml:space="preserve">BCS; BHK </t>
  </si>
  <si>
    <t>BCS 0,1 ha; BHK 0,25 ha</t>
  </si>
  <si>
    <t>17.29</t>
  </si>
  <si>
    <t>Mở rộng Trường THCS Mường Kim (Điểm bản Là)</t>
  </si>
  <si>
    <t>Bản Là 1</t>
  </si>
  <si>
    <t>17.30</t>
  </si>
  <si>
    <t>Trường mầm non Mường Kim - điểm trường Bản Là</t>
  </si>
  <si>
    <t>BHK 0,05 ha; LUK 0,05 ha</t>
  </si>
  <si>
    <t>Bản Cẩm Trung 1</t>
  </si>
  <si>
    <t>17.31</t>
  </si>
  <si>
    <t>Trường mầm non xã Mường Than (điểm trung tâm)</t>
  </si>
  <si>
    <t>Sen Đông</t>
  </si>
  <si>
    <t>17.33</t>
  </si>
  <si>
    <t>Mở rộng trường tiểu học Mường Than (điểm trường Xuân Phương)</t>
  </si>
  <si>
    <t>Xuân Phương</t>
  </si>
  <si>
    <t>17.34</t>
  </si>
  <si>
    <t>Trường PTDT bán trú tiểu học xã Tà Mung</t>
  </si>
  <si>
    <t>Hô Ta</t>
  </si>
  <si>
    <t>17.35</t>
  </si>
  <si>
    <t>Trường PTDT bán trú THCS xã Tà Mung (điều chỉnh diện tích)</t>
  </si>
  <si>
    <t>LUC; BHK; NHK; NTS</t>
  </si>
  <si>
    <t>LUC 2,1 ha; HNK 0,34 ha; NTS 1,3 ha</t>
  </si>
  <si>
    <t>17.37</t>
  </si>
  <si>
    <t>Bản Cáp Na 2</t>
  </si>
  <si>
    <t>17.38</t>
  </si>
  <si>
    <t xml:space="preserve">Điểm trường mầm non bản Pá Chít Tấu  </t>
  </si>
  <si>
    <t>17.40</t>
  </si>
  <si>
    <t>Xây dựng trường Tiểu học và Trung học cơ sở xã Pha Mu</t>
  </si>
  <si>
    <t>Pu Cay</t>
  </si>
  <si>
    <t>Thị trấn Than Uyên, Mường Than</t>
  </si>
  <si>
    <t>Quy hoạch đất cơ sở giáo dục và đạo tạo trên địa bàn các xã, thị trấn</t>
  </si>
  <si>
    <t>17.41</t>
  </si>
  <si>
    <t>Điểm trường mầm non Trung Tâm (bản Củng)</t>
  </si>
  <si>
    <t>17.42</t>
  </si>
  <si>
    <t>Điểm trường mầm non bản Mè</t>
  </si>
  <si>
    <t>Bản Mè</t>
  </si>
  <si>
    <t>17.43</t>
  </si>
  <si>
    <t>Điểm trường mầm non bản Ten Co Mư</t>
  </si>
  <si>
    <t>Bản Ten Co Mư</t>
  </si>
  <si>
    <t>17.44</t>
  </si>
  <si>
    <t>Điểm trường mầm non bản Co Cai</t>
  </si>
  <si>
    <t>Bản Co Cai</t>
  </si>
  <si>
    <t>17.45</t>
  </si>
  <si>
    <t>Điểm trường mầm non bản Noong Quài</t>
  </si>
  <si>
    <t>Bản Noong Quài</t>
  </si>
  <si>
    <t>17.46</t>
  </si>
  <si>
    <t>Điểm trường tiểu học Trung tâm (bản Củng) khu vực lớp học</t>
  </si>
  <si>
    <t>17.47</t>
  </si>
  <si>
    <t>Trường tiểu học trung tâm (bản Củng) khu bán trú</t>
  </si>
  <si>
    <t>17.48</t>
  </si>
  <si>
    <t>Điểm trường tiểu học bản Co Cai</t>
  </si>
  <si>
    <t>17.49</t>
  </si>
  <si>
    <t>Điểm trường tiểu học bản Ten Co Mư</t>
  </si>
  <si>
    <t>17.50</t>
  </si>
  <si>
    <t>Điểm trường PTDTBT THCS Trung tâm (Khu đất xây dựng nhà vệ sinh mới + bể nước)</t>
  </si>
  <si>
    <t>17.51</t>
  </si>
  <si>
    <t>Điểm trường PTDTBT THCS Trung tâm (Khu trồng rau, chăn nuôi)</t>
  </si>
  <si>
    <t>17.52</t>
  </si>
  <si>
    <t>Điểm trường mầm non bản Chằm Cáy</t>
  </si>
  <si>
    <t>17.53</t>
  </si>
  <si>
    <t>Điểm trường mầm non bản Đắc</t>
  </si>
  <si>
    <t>bản Đắc</t>
  </si>
  <si>
    <t>17.54</t>
  </si>
  <si>
    <t>Điểm trường mầm non bản Nà Ban</t>
  </si>
  <si>
    <t>Bản Nà Ban</t>
  </si>
  <si>
    <t>17.55</t>
  </si>
  <si>
    <t xml:space="preserve">Điểm trường tiểu học bản Phường </t>
  </si>
  <si>
    <t>17.56</t>
  </si>
  <si>
    <t>Trường THCS xã Hua Nà</t>
  </si>
  <si>
    <t>17.57</t>
  </si>
  <si>
    <t>Điểm trường mầm non bản Sam Sẩu</t>
  </si>
  <si>
    <t>bản Sam Sẩu</t>
  </si>
  <si>
    <t>17.58</t>
  </si>
  <si>
    <t xml:space="preserve">Điểm trường mầm non bản Noong Thăng </t>
  </si>
  <si>
    <t>17.59</t>
  </si>
  <si>
    <t>Điểm trường mầm non bản Khì dưới</t>
  </si>
  <si>
    <t>bản Khì dưới</t>
  </si>
  <si>
    <t>17.60</t>
  </si>
  <si>
    <t>Điểm trường mầm non bản Sắp Ngụa (bản Sắp Ngụa 2 cũ)</t>
  </si>
  <si>
    <t>17.61</t>
  </si>
  <si>
    <t>Điểm trường tiểu học bản Mớ</t>
  </si>
  <si>
    <t xml:space="preserve"> bản Mớ</t>
  </si>
  <si>
    <t>17.62</t>
  </si>
  <si>
    <t>Điểm trường tiểu học Đội 11</t>
  </si>
  <si>
    <t>đội 11</t>
  </si>
  <si>
    <t>17.63</t>
  </si>
  <si>
    <t>Điểm trường tiểu học bản Khì 1</t>
  </si>
  <si>
    <t>bản Khì 1</t>
  </si>
  <si>
    <t>17.64</t>
  </si>
  <si>
    <t>Điểm trường THCS Đội 9</t>
  </si>
  <si>
    <t>đội 9</t>
  </si>
  <si>
    <t>17.65</t>
  </si>
  <si>
    <t>Điểm trường mầm non Trung tâm (bản On)</t>
  </si>
  <si>
    <t>17.66</t>
  </si>
  <si>
    <t>Điểm trường mầm non bản On 1</t>
  </si>
  <si>
    <t>Bản On 1</t>
  </si>
  <si>
    <t>17.67</t>
  </si>
  <si>
    <t>Điểm trường PTDTBT tiểu học trung tâm (Khu bán trú)</t>
  </si>
  <si>
    <t>17.68</t>
  </si>
  <si>
    <t>Điểm trường PTDTBT tiểu họcTrung tâm (Bản On)</t>
  </si>
  <si>
    <t>17.69</t>
  </si>
  <si>
    <t>Điểm PTDTBT tiểu học Tái định cư bản Mùi</t>
  </si>
  <si>
    <t>Bản Mù</t>
  </si>
  <si>
    <t>17.70</t>
  </si>
  <si>
    <t>Điểm trường THCS xã Khoen On</t>
  </si>
  <si>
    <t>17.71</t>
  </si>
  <si>
    <t>Điểm trường mầm non bản Thẩm Phé</t>
  </si>
  <si>
    <t>bản Thẩm Phé</t>
  </si>
  <si>
    <t>17.72</t>
  </si>
  <si>
    <t>Điểm trường mầm non bản Nà É</t>
  </si>
  <si>
    <t>bản Nà É</t>
  </si>
  <si>
    <t>17.73</t>
  </si>
  <si>
    <t>Điểm trường mầm non bản Nà Then</t>
  </si>
  <si>
    <t>bản Nà Then</t>
  </si>
  <si>
    <t>17.74</t>
  </si>
  <si>
    <t>Điểm trường mầm non bản Khiết</t>
  </si>
  <si>
    <t>bản Khiết</t>
  </si>
  <si>
    <t>17.75</t>
  </si>
  <si>
    <t>Điểm trường mầm non bản Vi</t>
  </si>
  <si>
    <t>bản Vi</t>
  </si>
  <si>
    <t>17.76</t>
  </si>
  <si>
    <t>Điểm trường mầm non bản Mường 2</t>
  </si>
  <si>
    <t>bản Mường 2</t>
  </si>
  <si>
    <t>17.77</t>
  </si>
  <si>
    <t>Điểm trường mầm non bản Nà Khương</t>
  </si>
  <si>
    <t>bản Nà Khương</t>
  </si>
  <si>
    <t>17.78</t>
  </si>
  <si>
    <t>Điểm trường mầm non bản Là</t>
  </si>
  <si>
    <t>bản Là</t>
  </si>
  <si>
    <t>17.79</t>
  </si>
  <si>
    <t>Điểm trường tiểu học bản Vi Hày</t>
  </si>
  <si>
    <t>bản Vi Hày</t>
  </si>
  <si>
    <t>17.80</t>
  </si>
  <si>
    <t>Điểm trường tiểu học bản Chiềng Ban</t>
  </si>
  <si>
    <t>bản Chiềng Ban</t>
  </si>
  <si>
    <t>17.81</t>
  </si>
  <si>
    <t>Điểm trường THCS Trung tâm 
(bản Nà Khương)</t>
  </si>
  <si>
    <t>17.82</t>
  </si>
  <si>
    <t>Điểm trường THCS bản Là</t>
  </si>
  <si>
    <t>17.83</t>
  </si>
  <si>
    <t>Điểm trường mầm non Trung tâm (bản Cẩm Trung 1)</t>
  </si>
  <si>
    <t>17.84</t>
  </si>
  <si>
    <t>Điểm trường mầm non bản Xuân Phương (bản Phương Quang cũ)</t>
  </si>
  <si>
    <t>bản Xuân Phương</t>
  </si>
  <si>
    <t>17.85</t>
  </si>
  <si>
    <t>Điểm trường tiểu học bản Xuân Phương (bản Phương Quang cũ)</t>
  </si>
  <si>
    <t>17.86</t>
  </si>
  <si>
    <t>Điểm trường mầm non bản Pá Liềng</t>
  </si>
  <si>
    <t>bản Pá Liềng</t>
  </si>
  <si>
    <t>17.87</t>
  </si>
  <si>
    <t>Điểm trường mầm non Trung tâm 
(bản Tà Mung)</t>
  </si>
  <si>
    <t>17.88</t>
  </si>
  <si>
    <t>Điểm trường mầm non bản Nậm Mở</t>
  </si>
  <si>
    <t>bản Nậm Mở</t>
  </si>
  <si>
    <t>17.89</t>
  </si>
  <si>
    <t>Điểm trường màm non bản Đán Tọ</t>
  </si>
  <si>
    <t>bản Đán Tọ</t>
  </si>
  <si>
    <t>17.90</t>
  </si>
  <si>
    <t>Điểm trường PTDTBT tiểu học Trung tâm (bản Tà Mung)</t>
  </si>
  <si>
    <t>17.91</t>
  </si>
  <si>
    <t>Điểm trường PTDTBT tiểu học bản Nậm Mở</t>
  </si>
  <si>
    <t>17.92</t>
  </si>
  <si>
    <t>Điểm trường PTDTBT THCS Trung tâm 
(bản Tà Mung)</t>
  </si>
  <si>
    <t>17.93</t>
  </si>
  <si>
    <t>Điểm trường mầm  non Trung tâm Cáp Na 2</t>
  </si>
  <si>
    <t>17.94</t>
  </si>
  <si>
    <t>Điểm trường mầm non bản Cáp Na 3</t>
  </si>
  <si>
    <t>Bản Cáp Na 3</t>
  </si>
  <si>
    <t>17.95</t>
  </si>
  <si>
    <t>Điểm trường mầm non Noong Ma</t>
  </si>
  <si>
    <t>17.96</t>
  </si>
  <si>
    <t>Điểm trường mầm non bản Hua Chít</t>
  </si>
  <si>
    <t>17.97</t>
  </si>
  <si>
    <t>Điểm trường PTDTBT tiểu học xã Tà Hừa điểm trường bản Cáp Na 3</t>
  </si>
  <si>
    <t>17.98</t>
  </si>
  <si>
    <t>Điểm trường PTDTBT tiểu học xã Tà Hừa điểm trường bản Hua Chít</t>
  </si>
  <si>
    <t>bản Hua Chít</t>
  </si>
  <si>
    <t>17.99</t>
  </si>
  <si>
    <t>Điểm PTDTBT tiểu học xã Tà Hừa điểm Trung tâm (Khu bán trú trên)</t>
  </si>
  <si>
    <t>17.100</t>
  </si>
  <si>
    <t>Điểm trường PTDTBT THCS xã Tà Hừa điểm trường bản Cáp Na 2</t>
  </si>
  <si>
    <t>17.101</t>
  </si>
  <si>
    <t>Điểm trường mầm non Trung tâm</t>
  </si>
  <si>
    <t>17.102</t>
  </si>
  <si>
    <t>Bản trường mầm non bản Pá Khoang</t>
  </si>
  <si>
    <t>17.103</t>
  </si>
  <si>
    <t>Điểm trường mầm non bản Pá Khôm</t>
  </si>
  <si>
    <t>Bản Pá Khôm</t>
  </si>
  <si>
    <t>17.104</t>
  </si>
  <si>
    <t>Điểm trường tiểu học và THCS Trung tâm</t>
  </si>
  <si>
    <t>17.105</t>
  </si>
  <si>
    <t>Điểm trường tiểu học và THCS bản Pá Khôm</t>
  </si>
  <si>
    <t>17.106</t>
  </si>
  <si>
    <t>Điểm trường bản Huổi Hằm</t>
  </si>
  <si>
    <t>bản Huổi Hằm</t>
  </si>
  <si>
    <t>17.107</t>
  </si>
  <si>
    <t>Điểm trường THCS bản Nà Khiết</t>
  </si>
  <si>
    <t>17.108</t>
  </si>
  <si>
    <t>Điểm trường tiểu học bản Vè</t>
  </si>
  <si>
    <t>17.109</t>
  </si>
  <si>
    <t>Điểm trường tiểu học bản Hát nam</t>
  </si>
  <si>
    <t>17.110</t>
  </si>
  <si>
    <t>Điểm trường mầm non Hát Nam</t>
  </si>
  <si>
    <t>17.111</t>
  </si>
  <si>
    <t>Điểm trường mầm non Bản Vè</t>
  </si>
  <si>
    <t>Bản Vè</t>
  </si>
  <si>
    <t>XVIII</t>
  </si>
  <si>
    <t>Đất xây dựng cơ sở thể dục thể thao</t>
  </si>
  <si>
    <t>18.1</t>
  </si>
  <si>
    <t>Xây dựng sân thể thao bản Hua Than</t>
  </si>
  <si>
    <t>bản Hua Than</t>
  </si>
  <si>
    <t>BHK; LUC</t>
  </si>
  <si>
    <t>BHK 0,05  ha; LUC 0,05 ha</t>
  </si>
  <si>
    <t>18.2</t>
  </si>
  <si>
    <t>Xây dựng điểm tổ chức các hoạt động thể dục, thể thao bản Nam, xã Ta Gia</t>
  </si>
  <si>
    <t>Bản Nam</t>
  </si>
  <si>
    <t>18.3</t>
  </si>
  <si>
    <t>Xây dựng điểm tổ chức các hoạt động thể dục, thể thao bản Gia, xã Ta Gia</t>
  </si>
  <si>
    <t>Bản Gia</t>
  </si>
  <si>
    <t>18.4</t>
  </si>
  <si>
    <t>Xây dựng trung tâm thể dục - thể thao xã Ta Gia</t>
  </si>
  <si>
    <t>LUK; DCS</t>
  </si>
  <si>
    <t>LUK 0,35 ha; DCS 0,18 ha</t>
  </si>
  <si>
    <t>18.5</t>
  </si>
  <si>
    <t>Nâng cấp sân vận động bản Sân Bay</t>
  </si>
  <si>
    <t>bản Sân Bay</t>
  </si>
  <si>
    <t xml:space="preserve">NHK; BCS  </t>
  </si>
  <si>
    <t>NHK 0,25 ha; BCS 0,3  ha</t>
  </si>
  <si>
    <t>18.6</t>
  </si>
  <si>
    <t>Xây dựng sân vận động xã Tà Hừa</t>
  </si>
  <si>
    <t>18.7</t>
  </si>
  <si>
    <t>Xây dựng sân vận động xã Pha Mu</t>
  </si>
  <si>
    <t>NHK; RPH</t>
  </si>
  <si>
    <t>NHK 1,0 ha; RPH 0,2 ha</t>
  </si>
  <si>
    <t>18.8</t>
  </si>
  <si>
    <t>Xây dựng sân vận động xã Khoen On</t>
  </si>
  <si>
    <t>LUC 0,1 ha; NHK 0,2 ha</t>
  </si>
  <si>
    <t>18.9</t>
  </si>
  <si>
    <t>Xây dựng sân thể thao bản Co Phày</t>
  </si>
  <si>
    <t>LUC; BHK; NTS</t>
  </si>
  <si>
    <t>LUC 0,24 ha; BHK 0,09 ha; NTS 0,02 ha</t>
  </si>
  <si>
    <t>18.10</t>
  </si>
  <si>
    <t>Xây dựng sân vận động xã Mường Cang</t>
  </si>
  <si>
    <t>18.11</t>
  </si>
  <si>
    <t>Xây dựng sân vận động xã Mường Kim</t>
  </si>
  <si>
    <t>Xây dựng sân vận động xã Tà Mung</t>
  </si>
  <si>
    <t>Bản Hô Ta</t>
  </si>
  <si>
    <t>XIX</t>
  </si>
  <si>
    <t>Đất công trình năng lượng</t>
  </si>
  <si>
    <t>19.1</t>
  </si>
  <si>
    <t>Đường dây 110 KV Nậm Mở - Mường Kim</t>
  </si>
  <si>
    <t>LUK; NHK; CSD</t>
  </si>
  <si>
    <t>LUK 0,1 ha; HNK 0,52 ha; CSD 0,26 ha</t>
  </si>
  <si>
    <t>19.3</t>
  </si>
  <si>
    <t>Trạm biến áp bản Là</t>
  </si>
  <si>
    <t xml:space="preserve"> Bản Là</t>
  </si>
  <si>
    <t>19.4</t>
  </si>
  <si>
    <t>Lắp đặt thiết bị LBS Recloser cho lưới điện trung áp năm 2019 (Lai Châu)</t>
  </si>
  <si>
    <t>19.5</t>
  </si>
  <si>
    <t>Mở rộng và cải tạo lưới điện nông thôn vùng sâu, vùng xa tỉnh Lai Châu - Sử dụng phần vốn dư (vay vốn ADB)</t>
  </si>
  <si>
    <t>LUC; NHK; RSX; ONT</t>
  </si>
  <si>
    <t>LUC 0,10 ha; NHK 0,09 ha; RSX 0,01 ha; ONT 0,04 ha</t>
  </si>
  <si>
    <t>19.6</t>
  </si>
  <si>
    <t>LUK; NHK; ONT</t>
  </si>
  <si>
    <t>LUK 0,02 ha; NHK 0,38 ha; ONT 0,05 ha</t>
  </si>
  <si>
    <t>19.7</t>
  </si>
  <si>
    <t>Đường điện bản Nam dài 0,5 km</t>
  </si>
  <si>
    <t>19.8</t>
  </si>
  <si>
    <t>Cấp điện cho 20 hộ bản Củng, xã Ta Gia (khu Xá Cuông 2 cũ )</t>
  </si>
  <si>
    <t>19.9</t>
  </si>
  <si>
    <t>Cấp điện cho các hộ dân bản Khem xã Ta Gia</t>
  </si>
  <si>
    <t>19.10</t>
  </si>
  <si>
    <t>Cấp điện cho các hộ dân bản Huổi Cầy</t>
  </si>
  <si>
    <t>bản Huổi Cầy</t>
  </si>
  <si>
    <t>19.11</t>
  </si>
  <si>
    <t>Cấp điện cho các hộ dân bản Mỳ xã Ta Gia</t>
  </si>
  <si>
    <t>bản Mỳ</t>
  </si>
  <si>
    <t>19.12</t>
  </si>
  <si>
    <t>Trạm biến áp xã Tà Mung</t>
  </si>
  <si>
    <t>19.13</t>
  </si>
  <si>
    <t>Mở rộng và cải tạo lưới điện nông thôn vùng sâu vùng xa tỉnh Lai Châu thuộc chương trình phát triển năng lượng tái tạo, cải tạo lưới điện các xã vùng sâu vùng xa - Vay vốn ADB. Hạng mục: Cấp điện cho xã Hua Nà</t>
  </si>
  <si>
    <t>LUK; BHK; ONT; DGT</t>
  </si>
  <si>
    <t>LUK 0,02 ha; BHK 0,07 ha; ONT 0,65 ha; DGT 0,09 ha</t>
  </si>
  <si>
    <t>19.14</t>
  </si>
  <si>
    <t>Đường dây 110 Kv Phong Thổ-Than Uyên mạch 2 và đấu nối sau TBA 220kv Than Uyên (bổ sung)</t>
  </si>
  <si>
    <t>LUK; NHK; CLN; DGT; DTL; CSD</t>
  </si>
  <si>
    <t>LUK 0,1 ha; HNK 0,3 ha; CLN 0,06 ha; DGT 0,01 ha; DTL 0,01 ha; CSD 0,01 ha</t>
  </si>
  <si>
    <t>Phúc Than; Mường Kim</t>
  </si>
  <si>
    <t>19.15</t>
  </si>
  <si>
    <t>LUC; BHK; NHK; CLN; RSX</t>
  </si>
  <si>
    <t xml:space="preserve">LUC 0,2 ha; HNK 0,15 ha; CLN 0,1 ha; RSX 0,1 ha </t>
  </si>
  <si>
    <t>19.16</t>
  </si>
  <si>
    <t>Trạm biến áp bản Sang Ngà</t>
  </si>
  <si>
    <t>Sang Ngà</t>
  </si>
  <si>
    <t>19.17</t>
  </si>
  <si>
    <t>Mở rộng và cải tạo lưới điện cho các xã vùng sâu, vùng xa tại tỉnh Lai Châu vay vốn ADB - giai đoạn 3</t>
  </si>
  <si>
    <t xml:space="preserve">NHK; CLN; BCS </t>
  </si>
  <si>
    <t>NHK 0,10 ha; CLN 0,10 ha; BCS 0,20 ha</t>
  </si>
  <si>
    <t>19.18</t>
  </si>
  <si>
    <t>Xây dựng trạm biến áp Tre Bó + đường dây điện</t>
  </si>
  <si>
    <t>19.19</t>
  </si>
  <si>
    <t xml:space="preserve">Cấp điện chiếu dọc QL32 xã Phúc Than </t>
  </si>
  <si>
    <t>19.20</t>
  </si>
  <si>
    <t>Nhà trực vận hành điện lực</t>
  </si>
  <si>
    <t>ONT 0,05 ha; CSD 0,10 ha</t>
  </si>
  <si>
    <t>HNK, ONT, CSD</t>
  </si>
  <si>
    <t>HNK 0,08 ha; ONT 0,08 ha; CSD 0,08 ha</t>
  </si>
  <si>
    <t>Tà Hừa, Khoen On</t>
  </si>
  <si>
    <t>19.21</t>
  </si>
  <si>
    <t>Trạm biến áp Bản Pá Chít Tấu</t>
  </si>
  <si>
    <t xml:space="preserve"> Pa Chít Tấu</t>
  </si>
  <si>
    <t>19.22</t>
  </si>
  <si>
    <t>Xây dựng hệ thống điện quốc gia bản Pa Chít Tấu xã Tà Hừa</t>
  </si>
  <si>
    <t>bản Pa Chít Tấu</t>
  </si>
  <si>
    <t>19.23</t>
  </si>
  <si>
    <t>Nâng cao độ tin cậy cung cấp điện của lưới điện khu vực huyện Than Uyên, Phong Thổ, Nậm Nhùn tỉnh Lai Châu theo phương pháp đa chia, đa nối</t>
  </si>
  <si>
    <t>BHK; NHK; CLN</t>
  </si>
  <si>
    <t>HNK 0,08 ha; CLN 0,04 ha, LUC 0,02 ha; RSX 0,01</t>
  </si>
  <si>
    <t>Xã Mường Than, Mường Kim, Mường cang</t>
  </si>
  <si>
    <t>Giảm bán kính cấp điện, giảm tổn thất điện năng và mở rộng phạm vi cấp điện cho các TBA khu vực than uyên năm 2022</t>
  </si>
  <si>
    <t>LUC; LUK; HNK; CLN; ONT; DGT</t>
  </si>
  <si>
    <t>LUC 0,14 ha; LUK 0,21 ha; HNK; 0,42 ha; CLN 0,14 ha; ONT 0,07 ha; DGT 0,07 ha</t>
  </si>
  <si>
    <t>Xã Mường kim, Phúc Than, Thị trấn Than Uyên, Hua Nà, Tà Hừa, Ta Gia, Khoen On</t>
  </si>
  <si>
    <t>19.26</t>
  </si>
  <si>
    <t>Cấp điện chiếu sáng dọc QL32 xã Mường Than (từ bản Cẩm Trung 1 đến cầu Nậm Phang bản Mường)</t>
  </si>
  <si>
    <t>Bản Cẩm Trung 1, Cẩm Trung 2</t>
  </si>
  <si>
    <t>19.27</t>
  </si>
  <si>
    <t>Cấp điện sinh hoạt cho bản Xuân Phương</t>
  </si>
  <si>
    <t>19.28</t>
  </si>
  <si>
    <t>19.29</t>
  </si>
  <si>
    <t>19.31</t>
  </si>
  <si>
    <t>Giảm bán kính cấp điện, chống quá tải cho các TBA: Bản Khoang, Bản Vè, Kẽm Quang, huyện Than Uyên năm 2020</t>
  </si>
  <si>
    <t xml:space="preserve">LUC; LUK; HNK; CLN </t>
  </si>
  <si>
    <t>LUC 0,03 ha; LUK 0,02 ha; HNK 0,07 ha; CLN 0,03 ha</t>
  </si>
  <si>
    <t>19.33</t>
  </si>
  <si>
    <t>Giảm bán kính cấp điện, chống quá tải cho các TBA: Bản Hát Nam</t>
  </si>
  <si>
    <t>19.35</t>
  </si>
  <si>
    <t>Công trình: Cải tạo nâng cao độ tin cậy cung cấp điện cho các TBA: Mường Than 1, Cẩm Trung huyện Than Uyên</t>
  </si>
  <si>
    <t>LUC; HNK; CLN; ONT</t>
  </si>
  <si>
    <t>LUC 0,02 ha; HNK 0,07 ha; CLN 0,05 ha; ONT 0,02 ha</t>
  </si>
  <si>
    <t>Xã Mường Than, xã Phúc Than</t>
  </si>
  <si>
    <t>19.37</t>
  </si>
  <si>
    <t>Giảm bán kính cấp điện, chống quá tải cho các TBA: Bản Đông, Hua Nà và mở rộng phạm vi cấp điện cho TBA Than Uyên</t>
  </si>
  <si>
    <t>LUC; LUK; HNK; CLN; ONT; ODT</t>
  </si>
  <si>
    <t>LUC 0,03 ha; LUK 0,05 ha; HNK 0,09 ha; CLN 0,03 ha; ONT 0,02 ha; ODT 0,02 ha</t>
  </si>
  <si>
    <t>Thị trấn Than Uyên, Hua Nà, Mường Than</t>
  </si>
  <si>
    <t>19.38</t>
  </si>
  <si>
    <t>Giảm bán kính cấp điện, chống quá tải cho các TBA: Sam Sẩu, bản Khoang, Bản Vè, Kẽm Quang, Én Nọi Than Uyên</t>
  </si>
  <si>
    <t>LUC; LUK; HNK; CLN; ONT</t>
  </si>
  <si>
    <t>LUC 0,03 ha; LUK 0,05 ha; HNK 0,09 ha; CLN 0,03 ha; ONT 0,03 ha</t>
  </si>
  <si>
    <t>Phúc Than, Mường Mít, Mường Than</t>
  </si>
  <si>
    <t>19.39</t>
  </si>
  <si>
    <t>Giảm bán kính cấp điện, chống quá tải cho các TBA: Mường Kim 1, Mường Kim 2, Mường Kim 4, huyện Than Uyên</t>
  </si>
  <si>
    <t>LUC; LUK; HNK; NTS; ONT; DGT</t>
  </si>
  <si>
    <t>LUC 0,02 ha; LUK 0,02 ha; HNK 0,07 ha; CLN 0,03 ha</t>
  </si>
  <si>
    <t>19.40</t>
  </si>
  <si>
    <t xml:space="preserve"> Cải tạo, Chống quá tải và mở rộng phạm vi cấp điện các TBA khu vực thị trấn Than Uyên huyện Than Uyên</t>
  </si>
  <si>
    <t>LUC; HNK; CLN; RSX; ONT; ODT; DGT; SON; NTD; DTS; CSD</t>
  </si>
  <si>
    <t>LUC 0,01 ha; HNK 0,06 ha; CLN 0,01 ha; RSX 0,01 ha; ONT 0,01 ha; ODT 0,01 ha; DGT 0,03 ha; SON 0,01 ha; NTD 0,01 ha; DSN 0,01 ha; CSD 0,03 ha</t>
  </si>
  <si>
    <t>TT Than Uyên, Xã Mường Than, Hua Nà, Mường Cang</t>
  </si>
  <si>
    <t>19.41</t>
  </si>
  <si>
    <t>Cải tạo, nâng cao độ tin cậy cung cấp điện cho các TBA Mường Than1, Cẩm Trung huyện Than Uyên( bổ sung diện tích)</t>
  </si>
  <si>
    <t>BHK; NHK; DSN; CSD</t>
  </si>
  <si>
    <t>HNK 0,04 ha; DSN 0,01 ha; CSD 0,01 ha</t>
  </si>
  <si>
    <t>Xã Phúc Than, Mường Than</t>
  </si>
  <si>
    <t>19.42</t>
  </si>
  <si>
    <t>Cấp điện cho các thôn bản chưa có điện tỉnh Lai châu ( điều chỉnh diện tích)</t>
  </si>
  <si>
    <t>LUC 0,02 ha; LUK 0,01 ha; HNK 0,02 ha; CLN 0,01 ha; ONT 0,01 ha</t>
  </si>
  <si>
    <t>TT Than Uyên, Xã Mường Than, Phúc Than</t>
  </si>
  <si>
    <t>19.44</t>
  </si>
  <si>
    <t>Cải tạo, nâng cao độ tin cậy cung cấp điện cho các TBA UB xã Hua Nà, Mường Cang, Ban QLDA thủy điện 1 huyện Than Uyên ( bổ sung diện tích)</t>
  </si>
  <si>
    <t>LUC; HNK; CLN; DGT; DVH</t>
  </si>
  <si>
    <t>LUC 0,03 ha; HNK 0,04 ha; CLN 0,01 ha; DGT 0,01 ha; DVH 0,01 ha</t>
  </si>
  <si>
    <t>TT Than Uyên, Mường Cang, Hua Nà</t>
  </si>
  <si>
    <t>19.46</t>
  </si>
  <si>
    <t>Giảm bán kính cấp điện, chống quá tải 
cho các TBA: Than Uyên 2.1, Sám Sẩu, Én Nọi và cải tạo, mở rộng phạm vi cấp điện cho các TBA Than Uyên 1, Than Uyên 3, huyện Than Uyên năm 2020</t>
  </si>
  <si>
    <t>LUC, LUK, BHK, NHK, NTS</t>
  </si>
  <si>
    <t>LUC 0,06 ha; LUK 0,06 ha; HNK 0,21 ha; CLN 0,09 ha</t>
  </si>
  <si>
    <t>TT Than Uyên, Phúc Than, Mường Than</t>
  </si>
  <si>
    <t>19.47</t>
  </si>
  <si>
    <t>Trạm biến áp 220KV và tuyến đường dây 220 KV</t>
  </si>
  <si>
    <t>DCS; RSX; RPH; NHK; LUC</t>
  </si>
  <si>
    <t>DCS 6,43 ha; RSX 2,5  ha; NHK 2  ha; LUC 0,1 ha</t>
  </si>
  <si>
    <t>19.48</t>
  </si>
  <si>
    <t>Trạm biến áp 110KV và tuyến đường dây 110 KV</t>
  </si>
  <si>
    <t>DCS 4; RSX 4,98</t>
  </si>
  <si>
    <t>19.49</t>
  </si>
  <si>
    <t>Giảm bán kính cấp điện, nâng cao chất lượng điện áp cuối nguồn và mở rộng phạm vi cấp điện cho các TBA khu vực huyện Tân Uyên và huyện Than Uyên năm 2021</t>
  </si>
  <si>
    <t>LUC; LUK; BHK; NHK; CLN</t>
  </si>
  <si>
    <t>LUC 0,06 ha; LUK 0,1 ha; HNK 0,2 ha; CLN 0,08 ha</t>
  </si>
  <si>
    <t>Mường Kim, Mường Than, Tà Mung, Khoen On</t>
  </si>
  <si>
    <t>19.50</t>
  </si>
  <si>
    <t>Xuất tuyến 35kV lộ 373E29.2than uyên và cải tạo đường dây 35kV Than uyên - mường Mít</t>
  </si>
  <si>
    <t xml:space="preserve">LUC 0,06 ha; LUK 0,06 ha; HNK 0,15 ha; CLN 0,09 ha </t>
  </si>
  <si>
    <t>Mường Mít, Phúc Than</t>
  </si>
  <si>
    <t>19.51</t>
  </si>
  <si>
    <t>Đường dây 35kV Tà Hừa- Ta Gia, tạo mạch vòng lộ 371E29.2 với lộ 376 E29.2</t>
  </si>
  <si>
    <t>LUC; LUK; BHK; CLN; NHK</t>
  </si>
  <si>
    <t>LUC 0,08 ha; LUK 0,04 ha; HNK 0,13 ha; CLN 0,01 ha; RSX 0,04 ha</t>
  </si>
  <si>
    <t>Xã Tà Hừa, Ta Gia, Khoen on, Thị trấn</t>
  </si>
  <si>
    <t>19.53</t>
  </si>
  <si>
    <t>Đường dây 220Kv Phong Thổ - Than Uyên</t>
  </si>
  <si>
    <t>LUC 0,05 ha; RSX 0,11 ha</t>
  </si>
  <si>
    <t>Xã Phúc Than</t>
  </si>
  <si>
    <t>19.54</t>
  </si>
  <si>
    <t>Đường dây 220Kv Than Uyên - TBA 500Kv Lào Cai</t>
  </si>
  <si>
    <t>LUC 0,32 ha; RSX 0,5 ha</t>
  </si>
  <si>
    <t>19.55</t>
  </si>
  <si>
    <t>Đường dây 110kV Khao Mang-Than Uyên và mở rộng ngăn lộ tại trạm 110Kv Than Uyên</t>
  </si>
  <si>
    <t>LUC; LUK; HNK; CLN; RSX; NTS; ONT; DGT; DTL; SON; BCS; DCS</t>
  </si>
  <si>
    <t>LUC 6,0 ha; LUK 1,0 ha; HNK 3,1 ha; CLN 0,5 ha; RSX 5,2 ha; NTS 0,2 ha; ONT 0,07 ha; DGT 0,22 ha; DTL 0,08 ha; SON 0,3 ha; BCS 0,45 ha; DCS 0,12 ha</t>
  </si>
  <si>
    <t>Xã Phúc Than, Xã Mường Than, xã Hua Nà</t>
  </si>
  <si>
    <t>19.56</t>
  </si>
  <si>
    <t>Đường dây 110 KV từ TBA 220 KV Than Uyên đến TBA 220kv Than Uyên đến TBA 110kv Than Uyên</t>
  </si>
  <si>
    <t>RSX; LUC</t>
  </si>
  <si>
    <t xml:space="preserve">RSX 0,1; LUC 0,1, </t>
  </si>
  <si>
    <t>19.58</t>
  </si>
  <si>
    <t>Thủy điện Nậm Lưng</t>
  </si>
  <si>
    <t>19.59</t>
  </si>
  <si>
    <t>Thủy điện Nậm Mở 2</t>
  </si>
  <si>
    <t>LUK; RSX; RPH; CLN; SON; CSD</t>
  </si>
  <si>
    <t>LUK 5,01 ha; RSX 2,47 ha; RPH 6,14 ha; CLN 7,46 ha; SON 2,01 ha; CSD 15,95 ha</t>
  </si>
  <si>
    <t>19.60</t>
  </si>
  <si>
    <t>Điện gió Than Uyên</t>
  </si>
  <si>
    <t>DCS 12,5; RSX 3</t>
  </si>
  <si>
    <t>19.61</t>
  </si>
  <si>
    <t>Thủy điện Nậm Mùa</t>
  </si>
  <si>
    <t>19.62</t>
  </si>
  <si>
    <t>Thủy điện Nậm Mở 1A</t>
  </si>
  <si>
    <t>LUC; RPH; DCS; SON</t>
  </si>
  <si>
    <t>LUC: 0,09 ha; RPH: 18,21 ha; DCS: 11,1 ha; SON: 2,01 ha</t>
  </si>
  <si>
    <t>Đường dây 35KV từ TBA 110KV Than Uyên đến thủy điện Suối Lĩnh</t>
  </si>
  <si>
    <t>LUC: 0,0056; LUK: 0,0192; HNK: 0,0112;CLN: 0,004; NTS: 0,0012; ONT: 0,0012; CSD: 0,01760</t>
  </si>
  <si>
    <t>1564/TTr-UBND ngày 26/5/2022</t>
  </si>
  <si>
    <t>Đường dây 110Kv mạch 2 từ TBA 220Kv Than Uyên - TBA 110Kv Than Uyên (bổ sung)</t>
  </si>
  <si>
    <t>Quy hoạch đất công trình năng lượng trên địa bàn các xã, thị trấn</t>
  </si>
  <si>
    <t>LUC; HNK; CLN; DCS</t>
  </si>
  <si>
    <t>XX</t>
  </si>
  <si>
    <t>Đất công trình bưu chính viễn thông</t>
  </si>
  <si>
    <t>20.1</t>
  </si>
  <si>
    <t>Trạm thu phát sóng truyền hình</t>
  </si>
  <si>
    <t>Bản Nậm Pắt</t>
  </si>
  <si>
    <t>20.2</t>
  </si>
  <si>
    <t>Trạm viễn thông điện lực</t>
  </si>
  <si>
    <t>Sân Bay</t>
  </si>
  <si>
    <t>20.3</t>
  </si>
  <si>
    <t>Trạm BTS VNPT Điện Biên - Lai Châu</t>
  </si>
  <si>
    <t xml:space="preserve"> Cáp Na 1</t>
  </si>
  <si>
    <t>20.4</t>
  </si>
  <si>
    <t>Trạm BTS Mobie phone</t>
  </si>
  <si>
    <t>Hua Chít</t>
  </si>
  <si>
    <t>NHK; CLN</t>
  </si>
  <si>
    <t>NHK 0,03 ha; CLN 0,02 ha</t>
  </si>
  <si>
    <t>20.5</t>
  </si>
  <si>
    <t>Trạm truyền hình xã Mường Kim</t>
  </si>
  <si>
    <t>20.6</t>
  </si>
  <si>
    <t>Trạm thu phát sóng truyền hình xã Tà Hừa</t>
  </si>
  <si>
    <t>Bản Khì</t>
  </si>
  <si>
    <t>20.7</t>
  </si>
  <si>
    <t>Trạm thu phát sóng truyền hình xã Ta Gia</t>
  </si>
  <si>
    <t>20.8</t>
  </si>
  <si>
    <t>Trạm BTS Viettel Lai Châu</t>
  </si>
  <si>
    <t>20.9</t>
  </si>
  <si>
    <t>Trạm phát sóng Vinaphone</t>
  </si>
  <si>
    <t>Quy hoạch đất công trình bưu chính viễn thông trên địa bàn các xã, thị trấn</t>
  </si>
  <si>
    <t>XXI</t>
  </si>
  <si>
    <t>Đất thủy lợi</t>
  </si>
  <si>
    <t>21.1</t>
  </si>
  <si>
    <t>Xây mới và nâng cấp các công trình thủy lợi xã Khoen On</t>
  </si>
  <si>
    <t>NHK 0,02 ha; DCS 0,10 ha</t>
  </si>
  <si>
    <t>21.2</t>
  </si>
  <si>
    <t>Công trình nước sinh hoạt các bản xã Khoen On</t>
  </si>
  <si>
    <t>21.3</t>
  </si>
  <si>
    <t>Kè suối bảo vệ đất nông nghiệp và khu dân cư tại các bản xã Khoen On</t>
  </si>
  <si>
    <t>bản Mùi 2</t>
  </si>
  <si>
    <t>21.4</t>
  </si>
  <si>
    <t>Kè suối bảo vệ đất nông nghiệp và khu dân cư tại các bản xã Mường Kim</t>
  </si>
  <si>
    <t>LUC; SON; DCS; LUC; BHK</t>
  </si>
  <si>
    <t>21.5</t>
  </si>
  <si>
    <t>Công trình nước sinh hoạt các bản xã Mường Kim</t>
  </si>
  <si>
    <t>LUC; NHK; DCS; BHK; DGT</t>
  </si>
  <si>
    <t>21.6</t>
  </si>
  <si>
    <t>Xây mới và nâng cấp các công trình thủy lợi xã Mường Kim</t>
  </si>
  <si>
    <t>LUK; NHK; BHK; DCS</t>
  </si>
  <si>
    <t>21.7</t>
  </si>
  <si>
    <t>Công trình nước sinh hoạt các bản xã Mường Mít</t>
  </si>
  <si>
    <t>21.8</t>
  </si>
  <si>
    <t>Hồ chứa nước thủy lợi Huổi Lò</t>
  </si>
  <si>
    <t>Huổi Lò</t>
  </si>
  <si>
    <t>LUK; RSX; DTL</t>
  </si>
  <si>
    <t>21.9</t>
  </si>
  <si>
    <t>Xây mới và nâng cấp các công trình thủy lợi xã Mường Mít</t>
  </si>
  <si>
    <t>21.10</t>
  </si>
  <si>
    <t>Xây mới và nâng cấp các công trình thủy lợi xã Ta Gia</t>
  </si>
  <si>
    <t>LUK; SON; NHK; DCS</t>
  </si>
  <si>
    <t>LUK 0,1; SON 0,2; NHK 0,2; DCS 0,32</t>
  </si>
  <si>
    <t>21.11</t>
  </si>
  <si>
    <t>Công trình nước sinh hoạt các bản xã Ta Gia</t>
  </si>
  <si>
    <t>NHK 0,3; DCS 0,3</t>
  </si>
  <si>
    <t>21.12</t>
  </si>
  <si>
    <t>Nâng cấp, sửa chữa, đầu tư các tuyến kênh mương tại các bản xã Mường Cang</t>
  </si>
  <si>
    <t>LUC; NHK; DCS</t>
  </si>
  <si>
    <t>LUC 0,15;NHK 0,2; DCS 0,18</t>
  </si>
  <si>
    <t>21.13</t>
  </si>
  <si>
    <t>Kè bảo vệ đất nông nghiệp và khu dân cư xã Mường Cang</t>
  </si>
  <si>
    <t>LUC; SON</t>
  </si>
  <si>
    <t>LUC 0,2; SON 0,2</t>
  </si>
  <si>
    <t>21.14</t>
  </si>
  <si>
    <t>Cống tràn liên hợp nội bản Đội 9, xã Phúc Than</t>
  </si>
  <si>
    <t>21.15</t>
  </si>
  <si>
    <t>Cụm công trình nước sinh hoạt các bản xã Phúc Than</t>
  </si>
  <si>
    <t>21.16</t>
  </si>
  <si>
    <t>Xây mới và nâng cấp các công trình thủy lợi xã Phúc Than</t>
  </si>
  <si>
    <t xml:space="preserve">LUK; BCS </t>
  </si>
  <si>
    <t>LUK 0,3; BCS 0,3</t>
  </si>
  <si>
    <t>21.17</t>
  </si>
  <si>
    <t>Kè bảo vệ đất nông nghiệp và khu dân cư các bản xã Phúc Than</t>
  </si>
  <si>
    <t>LUC; SON; DCS</t>
  </si>
  <si>
    <t>LUC 0,2; SON 0,3; DCS 0,31</t>
  </si>
  <si>
    <t>21.18</t>
  </si>
  <si>
    <t>Nâng cấp sửa chữa hệ thống thủy lợi xã Tà Hừa</t>
  </si>
  <si>
    <t>RPH; LUK</t>
  </si>
  <si>
    <t>RPH 0,2; LUK 0,47</t>
  </si>
  <si>
    <t>21.19</t>
  </si>
  <si>
    <t>Kè bảo vệ khu dân cư, đất nông nghiệp tại các bản xã Mường Than</t>
  </si>
  <si>
    <t>21.20</t>
  </si>
  <si>
    <t>Nâng cấp sửa chữa hệ thống thủy lợi xã Mường Than</t>
  </si>
  <si>
    <t>LUC; LUK; HNK DGT; SON</t>
  </si>
  <si>
    <t>21.21</t>
  </si>
  <si>
    <t>Hồ bản Lằn xã Mường Than</t>
  </si>
  <si>
    <t>DCS; LUC; BHK</t>
  </si>
  <si>
    <t>DCS 0,13; LUC 0,1; BHK 0,1</t>
  </si>
  <si>
    <t>21.22</t>
  </si>
  <si>
    <t>Làm mới công trình cấp nước sinh hoạt cho bản Hua Than</t>
  </si>
  <si>
    <t>BHK 0,06; LUC 0,06</t>
  </si>
  <si>
    <t>21.23</t>
  </si>
  <si>
    <t>Kè bảo vệ khu dân cư các bản xã Tà Mung</t>
  </si>
  <si>
    <t>LUC; SON; BCS ; BHK</t>
  </si>
  <si>
    <t>LUC 0,02; SON 0,02; BCS 0,09; BHK 0,02</t>
  </si>
  <si>
    <t>21.24</t>
  </si>
  <si>
    <t>Xây mới và nâng cấp các công trình thủy lợi xã Tà Mung</t>
  </si>
  <si>
    <t>21.25</t>
  </si>
  <si>
    <t>21.26</t>
  </si>
  <si>
    <t>Kè bảo vệ đất lúa suối Nậm Bốn bản Đán Đăm, xã Hua Nà</t>
  </si>
  <si>
    <t>21.27</t>
  </si>
  <si>
    <t>Xây mới và nâng cấp các công trình thủy lợi xã Hua Nà</t>
  </si>
  <si>
    <t>21.28</t>
  </si>
  <si>
    <t>Xây mới và nâng cấp các công trình cấp nước sinh hoạt xã Hua Nà</t>
  </si>
  <si>
    <t>Bản Chằm Cháy, bản Đán Đăm</t>
  </si>
  <si>
    <t xml:space="preserve">BHK; NHK; DGT; BCS </t>
  </si>
  <si>
    <t>BHK 0,05; NHK 0,05; DGT 0,1; BCS 0,15</t>
  </si>
  <si>
    <t>21.29</t>
  </si>
  <si>
    <t>Thuỷ lợi Bản Chít</t>
  </si>
  <si>
    <t>Bản Chít</t>
  </si>
  <si>
    <t>21.30</t>
  </si>
  <si>
    <t>Kè hồ Khu 9</t>
  </si>
  <si>
    <t>21.31</t>
  </si>
  <si>
    <t>SON 0,2; BHK 0,3, LUC 0,2</t>
  </si>
  <si>
    <t>Điều chỉnh tên gọi, quy mô, chuyển tiếp</t>
  </si>
  <si>
    <t>Dự án kè chống sạt lở bảo về dân cư, cơ sở hạ tầng tại các huyện Phong Thổ, Than Uyên và Mường Tè huyện Than Uyên</t>
  </si>
  <si>
    <t>LUC: 0,770; LUK: 0,402; HNK: 1,379; CLN: 0,094; NTS: 0,635; ONT: 0,262; SKX: 0,208; DGT: 0,015; NTD: 0,003; SON: 0,340; CSD: 0,213</t>
  </si>
  <si>
    <t>Xã Mường Kim, Mường Cang</t>
  </si>
  <si>
    <t>1564/ttr-UBND ngày 26/5/2022</t>
  </si>
  <si>
    <t>21.33</t>
  </si>
  <si>
    <t>Cụm công trình thủy lợi điểm Cù Thàng xã Tà Mung, huyện Than Uyên</t>
  </si>
  <si>
    <t>LUC; LUK; HNK; CLN; NTS; ONT; DCS</t>
  </si>
  <si>
    <t>Tà Mung, Mường Kim</t>
  </si>
  <si>
    <t>XXII</t>
  </si>
  <si>
    <t>Đất chợ</t>
  </si>
  <si>
    <t>22.1</t>
  </si>
  <si>
    <t>Xây dựng chợ trung tâm xã Tà Hừa</t>
  </si>
  <si>
    <t>NTS; LUK; DCS</t>
  </si>
  <si>
    <t>22.2</t>
  </si>
  <si>
    <t>Xây dựng chợ trung tâm xã Mường Kim</t>
  </si>
  <si>
    <t>Chợ Pha Mu</t>
  </si>
  <si>
    <t>DCS 0,18 ha; NHK 0,15 ha; RSX 0,17 ha</t>
  </si>
  <si>
    <t>22.3</t>
  </si>
  <si>
    <t>Xây dựng chợ trung tâm xã Khoen On</t>
  </si>
  <si>
    <t>XXIII</t>
  </si>
  <si>
    <t>Đất cơ sở tôn giáo</t>
  </si>
  <si>
    <t>Đất cơ sở tôn giáo Phúc Than</t>
  </si>
  <si>
    <t>Đất cơ sở tôn giáo Thị trấn Than Uyên</t>
  </si>
  <si>
    <t>Đất có di tích lịch sử - văn hóa</t>
  </si>
  <si>
    <t>23.1</t>
  </si>
  <si>
    <t>Xây dựng điểm di tích văn hóa Thẩm Đán Chể</t>
  </si>
  <si>
    <t xml:space="preserve"> Khu Ngã Ba</t>
  </si>
  <si>
    <t>CLN; NHK; LUC; NTS; ONT; DCS</t>
  </si>
  <si>
    <t>CLN 0,3 ha; NHK 0,81 ha; LUC 2,00 ha; NTS 0,27 ha; ONT 0,24 ha; DCS 20,38</t>
  </si>
  <si>
    <t>23.2</t>
  </si>
  <si>
    <t>Khu di tích lịch sử cách mạng bản Lướt</t>
  </si>
  <si>
    <t>LUK; NHK; CLN; RSX; DGT; DCS</t>
  </si>
  <si>
    <t>LUK 1,3 ha; NHK 0,65 ha; CLN 0,82 ha; RSX 0,76 ha; DGT 0,11 ha; DCS 2,86</t>
  </si>
  <si>
    <t>XXIV</t>
  </si>
  <si>
    <t>Đất danh lam thắng cảnh</t>
  </si>
  <si>
    <t>24.1</t>
  </si>
  <si>
    <t>Khu công viên tâm linh tại xã Phúc Than</t>
  </si>
  <si>
    <t>LUK; NHK; CLN; RSX; DCS</t>
  </si>
  <si>
    <t>LUK 0,85 ha; NHK 4,14 ha; CLN 2,66 ha; RSX 14,74 ha; DCS 2,93 ha</t>
  </si>
  <si>
    <t>24.2</t>
  </si>
  <si>
    <t>Khu công viên tâm linh tại thị trấn Than Uyên</t>
  </si>
  <si>
    <t>Khu 6, khu 4</t>
  </si>
  <si>
    <t>RSX; DCS; BHK; NTS; ODT; DTL; DGT</t>
  </si>
  <si>
    <t>RSX 12,86 ha; DCS 4,3 ha; BHK 0,46 ha; NTS 0,3 ha; ODT 0,83 ha; DTL 0,03 ha; DGT 0,04 ha</t>
  </si>
  <si>
    <t>24.3</t>
  </si>
  <si>
    <t>Khu quần thể hang động bản Mè</t>
  </si>
  <si>
    <t>LUC; SON; DTL; RSX; DCS</t>
  </si>
  <si>
    <t>LUC 1,2  ha, SON 0,8  ha, DTL 0,3  ha, RSX 4,9 ha; DCS 1,25 ha</t>
  </si>
  <si>
    <t>24.4</t>
  </si>
  <si>
    <t xml:space="preserve">Khu quần thể hang động Thẳm Nánh </t>
  </si>
  <si>
    <t>24.5</t>
  </si>
  <si>
    <t>Khu quần thể hang động Nậm Bó</t>
  </si>
  <si>
    <t>Bản Lun 1</t>
  </si>
  <si>
    <t>XXV</t>
  </si>
  <si>
    <t>Đất bãi thải, xử lý chất thải</t>
  </si>
  <si>
    <t>25.1</t>
  </si>
  <si>
    <t>25.2</t>
  </si>
  <si>
    <t>CLN 0,2 ha; DCS 0,3 ha</t>
  </si>
  <si>
    <t>25.3</t>
  </si>
  <si>
    <t>25.4</t>
  </si>
  <si>
    <t>Bản Huổi Hằm</t>
  </si>
  <si>
    <t>sửa loại đất lấy vào: DCS</t>
  </si>
  <si>
    <t>25.5</t>
  </si>
  <si>
    <t>Xử lý hệ thống thoát nước thải thị trấn và lòng hồ nâng cấp, sửa chữa công viên và khuân viên hồ thị trấn Than Uyên</t>
  </si>
  <si>
    <t>25.6</t>
  </si>
  <si>
    <t>Bãi rác thải tập trung xã Phúc Than</t>
  </si>
  <si>
    <t>bản Khì 2</t>
  </si>
  <si>
    <t>RSX; NHK</t>
  </si>
  <si>
    <t>RSX 0,5 ha; NHK 0,5 ha</t>
  </si>
  <si>
    <t>25.7</t>
  </si>
  <si>
    <t>XXVI</t>
  </si>
  <si>
    <t>Đất ở tại nông thôn</t>
  </si>
  <si>
    <t>26.1</t>
  </si>
  <si>
    <t>Dự án tạo quỹ đất ở xây dựng khu dân cư nông thôn dọc hai bên đường QL 279D (tại diện tích công trường thủy điện Huổi Quảng trả lại để Đấu giá, TĐC, giao đất có thu tiền sử dụng đất)</t>
  </si>
  <si>
    <t>DCS; LUC; NHK</t>
  </si>
  <si>
    <t>DCS 2,0 ha; LUC 0,25  ha; NHK 0,25  ha</t>
  </si>
  <si>
    <t>26.2</t>
  </si>
  <si>
    <t>Chuyển mục đích đất ở, giãn dân tại các bản xã Khoen On</t>
  </si>
  <si>
    <t>Đất ở bản On</t>
  </si>
  <si>
    <t>CSD (1,38 ha); HNK (0,69 ha); LUC (0,25 ha)</t>
  </si>
  <si>
    <t>Đất ở bản Mở</t>
  </si>
  <si>
    <t>Đất ở bản Mùi 2</t>
  </si>
  <si>
    <t>NTS 0,08; LUC 0,46; DCS 0,3</t>
  </si>
  <si>
    <t>Đất ở bản Mùi 1</t>
  </si>
  <si>
    <t>Bản Mùi 1</t>
  </si>
  <si>
    <t>LUC 0,08; NHK 0,35</t>
  </si>
  <si>
    <t>Dãn dân bản Chế Hạng</t>
  </si>
  <si>
    <t>Bản Chế Hạng</t>
  </si>
  <si>
    <t>RSX 0,1; LUC 0,38; NTS 0,04; NHK 0,54</t>
  </si>
  <si>
    <t>Dãn dân bản Sàng</t>
  </si>
  <si>
    <t>Bản Sàng</t>
  </si>
  <si>
    <t>DCS 0,42; RSX 0,04; NHK 0,37</t>
  </si>
  <si>
    <t>26.2.1</t>
  </si>
  <si>
    <t>Bản Hua Đán</t>
  </si>
  <si>
    <t>DCS; NHK</t>
  </si>
  <si>
    <t>DCS 1,75 ha; NHK 0,3 ha</t>
  </si>
  <si>
    <t>26.2.2</t>
  </si>
  <si>
    <t>BHK 2,13 ha; LUC 0,05 ha</t>
  </si>
  <si>
    <t>26.2.4</t>
  </si>
  <si>
    <t xml:space="preserve">Bản Chế Hạng </t>
  </si>
  <si>
    <t>DCS 0,85 ha; RSX 0,15 ha</t>
  </si>
  <si>
    <t>26.2.5</t>
  </si>
  <si>
    <t>Bản Mở</t>
  </si>
  <si>
    <t>NHK; LUC; RSX; DCS</t>
  </si>
  <si>
    <t>NHK 0,45 ha; LUC 0,15 ha; RSX 0,2 ha; DCS 0,7 ha</t>
  </si>
  <si>
    <t>26.2.6</t>
  </si>
  <si>
    <t>DCS 0,1 ha; CLN 0,5 ha</t>
  </si>
  <si>
    <t>26.2.7</t>
  </si>
  <si>
    <t>DCS 0,65 ha; NHK 0,15 ha</t>
  </si>
  <si>
    <t>26.3</t>
  </si>
  <si>
    <t>Đất ở xen kẹp trong các khu dân cư xã Khoen On</t>
  </si>
  <si>
    <t>BHK; NHK; CLN; RSX; NTS; DCS</t>
  </si>
  <si>
    <t>BHK 0,5; NHK 0,5; CLN 0,5; RSX 0,7; NTS 0,2; DCS 1,1</t>
  </si>
  <si>
    <t>26.5</t>
  </si>
  <si>
    <t>Dự án tạo quỹ đất ở xây dựng khu dân cư nông thôn dọc QL32 (để Đấu giá, TĐC, giao đất có thu tiền sử dụng đất)</t>
  </si>
  <si>
    <t>Bản Là</t>
  </si>
  <si>
    <t>CLN; LUC; BHK; DCS; DTL</t>
  </si>
  <si>
    <t>26.6</t>
  </si>
  <si>
    <t>Dự án tạo quỹ đất ở xây dựng khu dân cư nông thôn tại bản Mường 2, xã Mường Kim (để Đấu giá, TĐC, giao đất có thu tiền sử dụng đất)</t>
  </si>
  <si>
    <t>Bản Mường 2</t>
  </si>
  <si>
    <t>LUC; DGT; DTL; BHK</t>
  </si>
  <si>
    <t>LUC 2,14 ha; DGT 0,2 ha; DTL 0,2 ha; BHK 0,05 ha</t>
  </si>
  <si>
    <t>26.7</t>
  </si>
  <si>
    <t>Dự án tạo quỹ đất ở xây dựng khu dân cư nông thôn tại bản Ngã Ba xã Mường Kim (để Đấu giá, TĐC, giao đất có thu tiền sử dụng đất)</t>
  </si>
  <si>
    <t>DYT LUC; NHK; DGT; DTL; NTS</t>
  </si>
  <si>
    <t>26.8</t>
  </si>
  <si>
    <t>Dự án tạo quỹ đất ở xây dựng khu dân cư nông thôn tại bản Ngã Ba xã Mường Kim để Đấu giá, TĐC, giao đất có thu tiền sử dụng đất (Trường mầm non cũ)</t>
  </si>
  <si>
    <t>ONT; BHK; DGD</t>
  </si>
  <si>
    <t>BHK 0,02 ha; DGD 0,08 ha</t>
  </si>
  <si>
    <t>26.9</t>
  </si>
  <si>
    <t>Chuyển mục đích đất ở, giãn dân tại các bản xã Mường Kim</t>
  </si>
  <si>
    <t>Đất ở bản Là</t>
  </si>
  <si>
    <t>HNK 1,68; LUK 0,11</t>
  </si>
  <si>
    <t>Đất ở tại nông thôn bản Ngã Ba</t>
  </si>
  <si>
    <t>Đất ở tại nông thôn bản Nà Đình</t>
  </si>
  <si>
    <t>Đất ở tại nông thôn bản Chiềng Ban 1</t>
  </si>
  <si>
    <t>Đất ở tại nông thôn bản Chiềng Ban 2</t>
  </si>
  <si>
    <t xml:space="preserve"> HNK 0,72; CLN 0,2; NTS 0,13; DCS 0,39</t>
  </si>
  <si>
    <t>Xã đăng ký, điều chỉnh giảm từ 6,06 xuống còn 2,06</t>
  </si>
  <si>
    <t>Đất ở tại nông thôn bản Nà Khương</t>
  </si>
  <si>
    <t>HNK 0,86; LUC 0,07; LUK 0,08</t>
  </si>
  <si>
    <t>Đất ở tại nông thôn bản Mường 1</t>
  </si>
  <si>
    <t>NTS 0,02; DCS 0,12; LUK 0,02</t>
  </si>
  <si>
    <t>Đất ở tại nông thôn bản Nà Dân</t>
  </si>
  <si>
    <t>LUK 0,16; BHK 1,18; RSX 0,51; DCS 1,02</t>
  </si>
  <si>
    <t>Xã đăng ký, điều chỉnh giảm từ 4,83 xuống còn 2,83</t>
  </si>
  <si>
    <t>26.9.1</t>
  </si>
  <si>
    <t>DCS; CLN; NHK; LUC</t>
  </si>
  <si>
    <t>DCS 1,15 ha; CLN 0,45 ha; NHK 0,9 ha</t>
  </si>
  <si>
    <t>26.9.2</t>
  </si>
  <si>
    <t>LUK; HNK; CLN; DCS</t>
  </si>
  <si>
    <t>HNK 0,5 ha;  CLN 0,3 ha; DCS 0,5 ha</t>
  </si>
  <si>
    <t>26.9.3</t>
  </si>
  <si>
    <t>Bản Nà  Đình</t>
  </si>
  <si>
    <t>Bản Nà Đình</t>
  </si>
  <si>
    <t>LUK; NHK; DCS</t>
  </si>
  <si>
    <t>NHK 0,45 ha; DCS 1,1 ha</t>
  </si>
  <si>
    <t>26.9.4</t>
  </si>
  <si>
    <t>NHK; NTS; LUC</t>
  </si>
  <si>
    <t>NHK 0,85 ha; NTS 0,32 ha; LUC 0,1 ha</t>
  </si>
  <si>
    <t>26.9.5</t>
  </si>
  <si>
    <t>Khu Ngã Ba</t>
  </si>
  <si>
    <t>BHK; NHK; CLN; RSX; BCS DCS; LUC</t>
  </si>
  <si>
    <t>BHK 0,20 ha; NHK 0,30 ha; CLN 0,10 ha; RSX 0,50 ha; BCS 0,06 ha; DCS 0,34; LUC 0,4</t>
  </si>
  <si>
    <t>26.9.6</t>
  </si>
  <si>
    <t>Bản Mường 1</t>
  </si>
  <si>
    <t>26.9.7</t>
  </si>
  <si>
    <t>LUK; LUC; NTS</t>
  </si>
  <si>
    <t>LUK 0,4 ha; LUC 0,4 ha; NTS 0,4 ha</t>
  </si>
  <si>
    <t>26.11</t>
  </si>
  <si>
    <t>Đất ở xen kẹp trong khu dân cư xã Mường Kim</t>
  </si>
  <si>
    <t>LUC; LUK; BHK; RSX; NTS; DCS</t>
  </si>
  <si>
    <t>LUC, LUK, BHK, RSX, NTS, DCS</t>
  </si>
  <si>
    <t>26.12</t>
  </si>
  <si>
    <t>Chuyển mục đích đất ở, giãn dân tại các bản xã Mường Mít</t>
  </si>
  <si>
    <t>26.12.1</t>
  </si>
  <si>
    <t>CLN; LUC; DCS</t>
  </si>
  <si>
    <t>CLN 1,4 ha; DCS 0,1 ha</t>
  </si>
  <si>
    <t>26.12.2</t>
  </si>
  <si>
    <t>Bản Khoang</t>
  </si>
  <si>
    <t>NTS; RSX; DCS; NHK</t>
  </si>
  <si>
    <t>NTS 0,2 ha; RSX 0,2 ha; DCS 0,3 ha, NHK  1,8 ha</t>
  </si>
  <si>
    <t>26.12.3</t>
  </si>
  <si>
    <t>CLN; NTS; LUC; DCS; NHK; RSX</t>
  </si>
  <si>
    <t>CLN 0,38 ha; NTS 0,05 ha; DCS 0,93 ha; NHK 0,61; RSX 0,35 ha</t>
  </si>
  <si>
    <t>26.12.4</t>
  </si>
  <si>
    <t>Bản Mường (Phai Ta)</t>
  </si>
  <si>
    <t>LUC; DCS; NHK; NTS</t>
  </si>
  <si>
    <t>LUC 0,02 ha; DCS 0,1 ha; NHK 1,82 ha; NTS 0,03 ha</t>
  </si>
  <si>
    <t>26.12.5</t>
  </si>
  <si>
    <t>Bản Lào</t>
  </si>
  <si>
    <t>26.12.6</t>
  </si>
  <si>
    <t>Bản It</t>
  </si>
  <si>
    <t>26.12.7</t>
  </si>
  <si>
    <t>Trục đường thị trấn Than Uyên đi xã Mường Mít</t>
  </si>
  <si>
    <t>Bản Hát Nam, bản Mường, bản Khoang, bản Ít, bản Lào</t>
  </si>
  <si>
    <t>LUC; NHK; NTS; DCS</t>
  </si>
  <si>
    <t>LUC 0,14 ha; NHK 1,36 ha; NTS 0,01 ha; DCS 1,04 ha</t>
  </si>
  <si>
    <t>26.12.8</t>
  </si>
  <si>
    <t>Trục đường Tre Bó, bản Mường</t>
  </si>
  <si>
    <t>Bản Hát Nam, bản Mường</t>
  </si>
  <si>
    <t>RSX; DCS; NTS; NHK</t>
  </si>
  <si>
    <t xml:space="preserve">RSX 0,5 ha; DCS 0,89 ha; NTS 0,1 ha; NHK 0,7 ha </t>
  </si>
  <si>
    <t>Đất ở bản Hát Nam 2</t>
  </si>
  <si>
    <t>RSX 0,2; NTS 0,58; HNK 0,75; DGT 0,2; DCS 1,42</t>
  </si>
  <si>
    <t>Đất ở bản Hát Nam, Mường</t>
  </si>
  <si>
    <t>Đất ở bản Mường</t>
  </si>
  <si>
    <t>LUK 0,2; HNK 1,38; NTS 0,28; DTL 0,06; DGT 0,03; DCS 0,16</t>
  </si>
  <si>
    <t>Đất ở bản Lào</t>
  </si>
  <si>
    <t>NHK 0,42; NTS 0,5; DGT 0,1; DTL 0,05; DCS 2,11</t>
  </si>
  <si>
    <t>Đất ở bản Vè</t>
  </si>
  <si>
    <t>LUK 0,2; BHK 1,78; RSX 0,47; DTL 0,03; DGT 0,04; DCS 0,22</t>
  </si>
  <si>
    <t>Đất ở trục đường tt-Mường Mít</t>
  </si>
  <si>
    <t>NHK 0,23; LUK 0,1; NTS 0,06; RSX 0,43; DCS 0,64</t>
  </si>
  <si>
    <t>Đấu giá vị trí các nhà văn hóa các bản</t>
  </si>
  <si>
    <t>26.13</t>
  </si>
  <si>
    <t>Đất ở xen kẹp trong các khu dân cư xã Mường Mít</t>
  </si>
  <si>
    <t>BHK; NHK; CLN; RSX; NTS; LUC</t>
  </si>
  <si>
    <t>BHK, NHK, CLN, RSX, NTS, LUC</t>
  </si>
  <si>
    <t>26.14</t>
  </si>
  <si>
    <t>Dự án tạo quỹ đất ở xây dựng khu dân cư nông thôn tại bản Mường xã Mường Than(để Đấu giá, TĐC, giao đất có thu tiền sử dụng đất)</t>
  </si>
  <si>
    <t>BHK 0,1 ha; LUC 0,15 ha</t>
  </si>
  <si>
    <t>26.15</t>
  </si>
  <si>
    <t>Cẩm Trung 1</t>
  </si>
  <si>
    <t>BCS; SON; LUC; DTL</t>
  </si>
  <si>
    <t>BCS 0,03 ha; SON 0,01 ha; LUC 1,05 ha; DTL 0,01 ha</t>
  </si>
  <si>
    <t>26.16</t>
  </si>
  <si>
    <t>Dự án xây dựng khu dân cư nông thôn mới( tạo quỹ đất ở để đấu giá quyền sử dụng đất dọc ven đường QL32)</t>
  </si>
  <si>
    <t>LUC; BHK; NHK; DGT; DTL; DNL; CSD</t>
  </si>
  <si>
    <t>LUC 0,85 ha; HNK 0,15 ha; DGT 0,05 ha; DTL 0,05 ha; DNL 0,01 ha; CSD 0,02 ha</t>
  </si>
  <si>
    <t>Giải phóng mặt bằng tạo quỹ đất để xây dựng khu dân cư nông thôn mới (Tạo quỹ đất ở để đấu giá quyền sử dụng đất dọc ven QL32) đoạn từ đường vào Én nọi đến trạm xăng số 13 xã Mường Than, huyện Than Uyên</t>
  </si>
  <si>
    <t>LUC; HNK ; DGT; DTL; DNL; SON; BCS</t>
  </si>
  <si>
    <t xml:space="preserve">LUC 1,96 ha; HNK 0,01 ha; DGT 0,15 ha; DTL 0,05 ha; DNL 0,03 ha; SON 0.03; BCS 0,02 ha </t>
  </si>
  <si>
    <t>26.17</t>
  </si>
  <si>
    <t>Dự án xây dựng khu dân cư nông thôn mới (tạo quỹ đất ở để đấu giá quyền sử dụng đất dọc ven đường QL32), xã Mường Than, huyện Than Uyên (GĐ 2)</t>
  </si>
  <si>
    <t>Bản Cẩm Trung 2</t>
  </si>
  <si>
    <t>LUC; NTS; ONT; BCS</t>
  </si>
  <si>
    <t>LUC 0,18 ha; NTS 0,08 ha; BCS 0,02 ha</t>
  </si>
  <si>
    <t>26.18</t>
  </si>
  <si>
    <t>Chuyển mục đích đất ở, giãn dân tại các bản xã Mường Than</t>
  </si>
  <si>
    <t>DCS 0,14; BHK 0,74</t>
  </si>
  <si>
    <t>NTS 0,12; BHK 0,14</t>
  </si>
  <si>
    <t>LUC 0,21; NTS 0,04; BHK 0,56</t>
  </si>
  <si>
    <t>LUC 0,08; NTS 0,09; BHK 0,41</t>
  </si>
  <si>
    <t>Đất ở bản Én Luông</t>
  </si>
  <si>
    <t>NTS 0,01; BHK 0,07</t>
  </si>
  <si>
    <t>26.18.1</t>
  </si>
  <si>
    <t xml:space="preserve">Dọc đường vành đai đi QL279 </t>
  </si>
  <si>
    <t>Bản Én Nọi, bản Én Luông, bản Xuân Phương bản Sen Đông</t>
  </si>
  <si>
    <t>BHK; RSX; DCS</t>
  </si>
  <si>
    <t>BHK 0,20 ha; RSX 0,20 ha; DCS 0,10 ha</t>
  </si>
  <si>
    <t>26.18.2</t>
  </si>
  <si>
    <t>26.18.3</t>
  </si>
  <si>
    <t>LUC; BHK</t>
  </si>
  <si>
    <t>LUC 0,05 ha; BHK 0,05 ha</t>
  </si>
  <si>
    <t>26.18.4</t>
  </si>
  <si>
    <t>Cẩm Trung 2</t>
  </si>
  <si>
    <t>BHK; LUC; NTS; DCS</t>
  </si>
  <si>
    <t>BHK 0,09 ha; LUC 0,04 ha; NTS 0,16 ha; DCS 0,01  ha</t>
  </si>
  <si>
    <t>26.18.5</t>
  </si>
  <si>
    <t>Bản Hua Than</t>
  </si>
  <si>
    <t>Hua Than</t>
  </si>
  <si>
    <t>26.18.6</t>
  </si>
  <si>
    <t>Bản Lằn</t>
  </si>
  <si>
    <t>26.18.7</t>
  </si>
  <si>
    <t>LUC 1,27 ha; NHK 0,13 ha</t>
  </si>
  <si>
    <t>26.19</t>
  </si>
  <si>
    <t>Đất ở xen kẹp trong các khu dân cư xã Mường Than</t>
  </si>
  <si>
    <t>LUC; BHK; NHK; CLN; RSX; NTS; DCS</t>
  </si>
  <si>
    <t>LUC 0,5 ha, BHK 0,5 ha, NHK 0,2 ha, CLN 0,1 ha, RSX 2,5 ha, NTS 0,2 ha, DCS 4,2 ha</t>
  </si>
  <si>
    <t>26.20</t>
  </si>
  <si>
    <t>Chuyển mục đích đất ở, giãn dân tại các bản xã Ta Gia</t>
  </si>
  <si>
    <t>Đất ở bản Mỳ</t>
  </si>
  <si>
    <t>LUK 0,2; BHK 0,02; NHK 0,01; NTS 0,36; DCS 0,89</t>
  </si>
  <si>
    <t>Đất ở bản Khem</t>
  </si>
  <si>
    <t>RSX 0,2; DGT 0,05; LUK 0,2; DCS 0,08</t>
  </si>
  <si>
    <t>Đất ở bản Nam</t>
  </si>
  <si>
    <t>RSX 0,2; HNK0,2; NTS 0,02; DCS 0,34</t>
  </si>
  <si>
    <t>Đất ở bản Mè</t>
  </si>
  <si>
    <t>Đất ở bản Gia</t>
  </si>
  <si>
    <t>Đất ở bản Huổi Cầy</t>
  </si>
  <si>
    <t>Đất ở bản Co Cai</t>
  </si>
  <si>
    <t>LUK 0,2; NTS 0,02; DCS 0,65</t>
  </si>
  <si>
    <t>Đất ở bản Củng</t>
  </si>
  <si>
    <t xml:space="preserve"> LUC 0,09; BHK 0,03; DCS 0,89</t>
  </si>
  <si>
    <t>Đất ở bản Hỳ</t>
  </si>
  <si>
    <t>NTS 0,02; BHK 0,09; LUC 0,1; DCS 1,27</t>
  </si>
  <si>
    <t>Đất ở bản Noong Quài</t>
  </si>
  <si>
    <t>LUC 0,21; BHK 0,62; DGT 0,2; DCS 0,77</t>
  </si>
  <si>
    <t>26.20.1</t>
  </si>
  <si>
    <t>Bản Mỳ</t>
  </si>
  <si>
    <t>NHK 0,25 ha; DCS 1,11 ha</t>
  </si>
  <si>
    <t>26.20.2</t>
  </si>
  <si>
    <t>LUK; RSX; DCS; LUC</t>
  </si>
  <si>
    <t>RSX 0,23 ha; DCS 1,47 ha</t>
  </si>
  <si>
    <t>26.20.3</t>
  </si>
  <si>
    <t>DCS; SON; RSX</t>
  </si>
  <si>
    <t xml:space="preserve">DCS 1,66 ha, SON 0,23 ha, RSX 0,35 ha; </t>
  </si>
  <si>
    <t>26.20.4</t>
  </si>
  <si>
    <t xml:space="preserve">LUK; NHK; NTS; LUC; RSX; DCS </t>
  </si>
  <si>
    <t>NHK 1,24 ha; NTS 0,06 ha; RSX 0,70 ha; DCS 0,33 ha</t>
  </si>
  <si>
    <t>26.20.5</t>
  </si>
  <si>
    <t>NHK 0,6 ha; DCS 1,02 ha</t>
  </si>
  <si>
    <t>26.20.6</t>
  </si>
  <si>
    <t>RSX 0,14 ha; DCS 2,41 ha</t>
  </si>
  <si>
    <t>26.20.7</t>
  </si>
  <si>
    <t>LUK 0,3 ha; RSX 0,4 ha; DCS 1,02 ha; LUC 0,18</t>
  </si>
  <si>
    <t>26.20.8</t>
  </si>
  <si>
    <t>RSX 0,17 ha; DCS 0,78 ha</t>
  </si>
  <si>
    <t>26.20.9</t>
  </si>
  <si>
    <t>RSX 0,66 ha; DCS 1,42 ha</t>
  </si>
  <si>
    <t>26.20.10</t>
  </si>
  <si>
    <t>LUC; BHK; DCS; NTS</t>
  </si>
  <si>
    <t>LUC 0,06 ha; BHK 0,16 ha; DCS 1,44 ha; NTS 0,05 ha</t>
  </si>
  <si>
    <t>26.20.11</t>
  </si>
  <si>
    <t>Bản Hua Mỳ</t>
  </si>
  <si>
    <t>26.20.12</t>
  </si>
  <si>
    <t>26.21</t>
  </si>
  <si>
    <t>Đất ở xen kẹp trong các khu dân cư xã Ta Gia</t>
  </si>
  <si>
    <t>LUC; BHK; CLN; NTS; LUC; RSX</t>
  </si>
  <si>
    <t>LUC 0,5; BHK 0,5; CLN 0,2; NTS 0,8; RSX 0,3; DCS 1,2</t>
  </si>
  <si>
    <t>26.24</t>
  </si>
  <si>
    <t>Dự án khu dân cư mới tại xóm Mới, xã Mường Cang</t>
  </si>
  <si>
    <t>Xóm Mới</t>
  </si>
  <si>
    <t>LUC 4,0 ha; DTL 0,35 ha</t>
  </si>
  <si>
    <t>26.25</t>
  </si>
  <si>
    <t>Dự án khu dân cư mới tại bản Cang Mường (sau nhà công vụ thủy điện Huổi Quảng, Bản Chát)</t>
  </si>
  <si>
    <t>Bản Cang Mường</t>
  </si>
  <si>
    <t>LUC 0,9 ha; DTL 0,02 ha</t>
  </si>
  <si>
    <t>26.26</t>
  </si>
  <si>
    <t>Chuyển mục đích đất ở, giãn dân tại các bản xã Mường Cang</t>
  </si>
  <si>
    <t>26.26.1</t>
  </si>
  <si>
    <t>Nà Khiết</t>
  </si>
  <si>
    <t>26.26.2</t>
  </si>
  <si>
    <t>BHK 0,52 ha; LUC 1,48 ha</t>
  </si>
  <si>
    <t>26.26.3</t>
  </si>
  <si>
    <t>Phiêng Cẩm</t>
  </si>
  <si>
    <t>BHK; DCS; RSX</t>
  </si>
  <si>
    <t>BHK 0,6 ha; DCS 1,83 ha; RSX 1,89 ha</t>
  </si>
  <si>
    <t>26.26.4</t>
  </si>
  <si>
    <t>Pù Quải</t>
  </si>
  <si>
    <t>RSX 0,40 ha; NHK 0,60 ha</t>
  </si>
  <si>
    <t>26.26.5</t>
  </si>
  <si>
    <t>Huổi Hằm</t>
  </si>
  <si>
    <t>RSX 0,7 ha; DCS 0,3 ha</t>
  </si>
  <si>
    <t>26.26.6</t>
  </si>
  <si>
    <t>Bản Mé</t>
  </si>
  <si>
    <t>DTL; BCS; BHK; NTS; LUC</t>
  </si>
  <si>
    <t>DTL 0,1 ha; BCS 0,15 ha; BHK 0,02 ha, NTS 0,01 ha; LUC 2,42 ha</t>
  </si>
  <si>
    <t>26.26.7</t>
  </si>
  <si>
    <t>Bản Pom Bó</t>
  </si>
  <si>
    <t>26.26.8</t>
  </si>
  <si>
    <t>Bản Co Phày</t>
  </si>
  <si>
    <t>LUC; NTS; BHK</t>
  </si>
  <si>
    <t>LUC 0,76 ha; NTS 0,61 ha; BHK 0,13 ha</t>
  </si>
  <si>
    <t>Đất ở bản Lả Mường</t>
  </si>
  <si>
    <t>LUK 0,2; BHK 0,22; NTS 0,13; DTL 0,05; BCS 0,02</t>
  </si>
  <si>
    <t>Đất ở bản Co Nọi</t>
  </si>
  <si>
    <t>BHK 0,07; NTS 0,05; DCS 0,21</t>
  </si>
  <si>
    <t>26.26.9</t>
  </si>
  <si>
    <t>BHK (0,15 ha); NTS (0,05 ha); LUC (2,54)</t>
  </si>
  <si>
    <t>26.26.10</t>
  </si>
  <si>
    <t>Bản Lả Mường</t>
  </si>
  <si>
    <t>LUC 0,93 ha; SON 0,2 ha; DCS 0,1 ha</t>
  </si>
  <si>
    <t>26.26.11</t>
  </si>
  <si>
    <t>Chuyển mục đích giãn dân theo tuyến đường Quốc lộ 279</t>
  </si>
  <si>
    <t>DCS; RSX; NHK</t>
  </si>
  <si>
    <t>DCS 0,42 ha; RSX 1,54 ha; NHK 0,35 ha</t>
  </si>
  <si>
    <t>26.27</t>
  </si>
  <si>
    <t>Đất ở xen kẹp trong các khu dân cư xã Mường Cang</t>
  </si>
  <si>
    <t>LUC; BHK; NHK; CLN; NTS; RSX</t>
  </si>
  <si>
    <t>LUC, BHK, NHK, CLN, NTS, RSX; DCS</t>
  </si>
  <si>
    <t>26.28</t>
  </si>
  <si>
    <t>Dự án tạo quỹ đất ở xây dựng khu dân cư nông thôn ven QL 279 (để Đấu giá, TĐC, giao đất có thu tiền sử dụng đất)</t>
  </si>
  <si>
    <t>Đội 9, bản Nậm Ngùa</t>
  </si>
  <si>
    <t>LUK; NHK; BHK; BCS; DGT</t>
  </si>
  <si>
    <t>LUK 3,5 ha; NHK 0,3 ha; BHK 0,2; BCS 0,2 ha; DGT 0,3 ha</t>
  </si>
  <si>
    <t>26.29</t>
  </si>
  <si>
    <t>LUC; CLN; BHK; LUK</t>
  </si>
  <si>
    <t>26.30</t>
  </si>
  <si>
    <t>Dự án tạo quỹ đất ở xây dựng khu dân cư nông thôn đội 9 ven QL 32 (để Đấu giá, TĐC, giao đất có thu tiền sử dụng đất)</t>
  </si>
  <si>
    <t>LUC 0,1 ha; BHK 0,1 ha</t>
  </si>
  <si>
    <t>26.31</t>
  </si>
  <si>
    <t>Đất ở đội 9 (San gạt tạo quỹ đất ở đội 9 xã Phúc Than)</t>
  </si>
  <si>
    <t>HNK: 0,08 ha; BCS: 0,08 ha</t>
  </si>
  <si>
    <t>26.32</t>
  </si>
  <si>
    <t>Chuyển mục đích đất ở, giãn dân tại các bản xã Phúc Than</t>
  </si>
  <si>
    <t>LUK 0,2; BHK 0,21; CSD 0,67</t>
  </si>
  <si>
    <t>BHK (0,23 ha); NTS (0,08 ha); RSX 0,07</t>
  </si>
  <si>
    <t>NHK (0,27 ha); CLN (0,17 ha); BCS (0,01 ha)</t>
  </si>
  <si>
    <t>Đất ở bản Nậm Ngùa</t>
  </si>
  <si>
    <t>LUK 0,32; BHK 0,11; BCS 0,05</t>
  </si>
  <si>
    <t>Đất ở bản Nậm Vai</t>
  </si>
  <si>
    <t>LUK 0,12; HNK 0,11; NTS 0,01; DTL 0,03; BCS 0,15</t>
  </si>
  <si>
    <t>LUC 0,26; LUK 0,18; BHK 0,58; NHK 0,42; NTS 0,06</t>
  </si>
  <si>
    <t>BHK 1,63; LUC 0,33</t>
  </si>
  <si>
    <t>NHK 0,61; LUC 0,12; NTS 0,05</t>
  </si>
  <si>
    <t>BHK 0,24; NTS 0,05; DGT 0,04; DTL 0,03; BCS 0,08; LUK 0,26</t>
  </si>
  <si>
    <t>26.32.1</t>
  </si>
  <si>
    <t>Bản Sắp Ngụa</t>
  </si>
  <si>
    <t>NHK; NTS; LUK</t>
  </si>
  <si>
    <t>NHK 1,7; NTS 0,1; LUK 0,2</t>
  </si>
  <si>
    <t>26.32.2</t>
  </si>
  <si>
    <t>Bản Nậm Ngùa</t>
  </si>
  <si>
    <t>26.32.3</t>
  </si>
  <si>
    <t>Bản Nà Xa</t>
  </si>
  <si>
    <t xml:space="preserve">BHK; NHK; CLN; BCS </t>
  </si>
  <si>
    <t>BHK 0,60 ha; NHK 0,48 ha; CLN 0,79 ha; BCS 0,54 ha</t>
  </si>
  <si>
    <t>26.32.4</t>
  </si>
  <si>
    <t>LUK 0,40 ha; BHK 0,43 ha; NHK 2,18 ha; CLN 0,2 ha</t>
  </si>
  <si>
    <t>26.32.5</t>
  </si>
  <si>
    <t>Bản Sân Bay</t>
  </si>
  <si>
    <t>26.32.6</t>
  </si>
  <si>
    <t>Khu vực bản Noong Thăng</t>
  </si>
  <si>
    <t>NHK 0,10 ha; CLN 0,20 ha</t>
  </si>
  <si>
    <t>26.32.7</t>
  </si>
  <si>
    <t>NTS; BHK; CLN</t>
  </si>
  <si>
    <t>NTS  0,2  ha; BHK 0,3  ha; CLN 0,2  ha</t>
  </si>
  <si>
    <t>26.33</t>
  </si>
  <si>
    <t>26.34</t>
  </si>
  <si>
    <t>Đất ở xen kẹp trong khu dân cư xã Phúc Than</t>
  </si>
  <si>
    <t>LUC; LUK; BHK; CLN; RSX; NTS; DCS</t>
  </si>
  <si>
    <t>LUC 2,5; LUK 2,5; BHK 3,5; CLN 0,5; RSX 0,3; NTS 0,5; DCS 2,8</t>
  </si>
  <si>
    <t>26.35</t>
  </si>
  <si>
    <t>Chuyển mục đích đất ở, giãn dân tại các bản xã Tà Mung</t>
  </si>
  <si>
    <t>Đất ở bản Xoong</t>
  </si>
  <si>
    <t>HNK (0,12); DCS (0,24)</t>
  </si>
  <si>
    <t>Đất ở bản Lun 1</t>
  </si>
  <si>
    <t>NHK 0,03; CLN 0,05; DCS 0,09; LUC 0,21</t>
  </si>
  <si>
    <t>Đất ở bản Lun 2</t>
  </si>
  <si>
    <t>NHK 0,27; BCS 0,02; DTL 0,02; LUK 0,22</t>
  </si>
  <si>
    <t>Đất ở bản Pá Liềng</t>
  </si>
  <si>
    <t>LUK 0,11; NHK 0,04; DCS 0,49</t>
  </si>
  <si>
    <t>NHK 0,09; LUK 0,16</t>
  </si>
  <si>
    <t>NHK 0,09; DCS 0,56</t>
  </si>
  <si>
    <t>Đất ở bản Nậm Mở</t>
  </si>
  <si>
    <t>LUK 0,21; DCS 0,59</t>
  </si>
  <si>
    <t>Đất ở bản Đán Tọ</t>
  </si>
  <si>
    <t>CLN 0,5; NHK 0,42; SON 0,04; DCS 2,11</t>
  </si>
  <si>
    <t>DCS 0,03; LUK 0,03; NHK 0,43</t>
  </si>
  <si>
    <t>26.35.1</t>
  </si>
  <si>
    <t>NHK; LUK; DCS</t>
  </si>
  <si>
    <t>NHK 0,59 ha, LUK 0,7 ha; DCS 2,83 ha</t>
  </si>
  <si>
    <t>26.35.2</t>
  </si>
  <si>
    <t>Bản tà Mung</t>
  </si>
  <si>
    <t>NTS; LUC</t>
  </si>
  <si>
    <t>NTS 0,06 ha; LUC 4,12 ha</t>
  </si>
  <si>
    <t>26.35.3</t>
  </si>
  <si>
    <t>Bản Đán Tọ</t>
  </si>
  <si>
    <t>LUC 0,6 ha; BHK 0,6 ha; DCS 0,37 ha</t>
  </si>
  <si>
    <t>26.35.4</t>
  </si>
  <si>
    <t>Bản Tu San</t>
  </si>
  <si>
    <t>DCS; LUK</t>
  </si>
  <si>
    <t>DCS 0,36 ha; LUK 0,14 ha</t>
  </si>
  <si>
    <t>26.35.5</t>
  </si>
  <si>
    <t xml:space="preserve">Bản Pá Liềng </t>
  </si>
  <si>
    <t>Bản Pá Liềng</t>
  </si>
  <si>
    <t>LUK; HNK; DCS</t>
  </si>
  <si>
    <t>26.35.6</t>
  </si>
  <si>
    <t>Bản Xoong</t>
  </si>
  <si>
    <t>NHK 0,3 ha; LUC 0,2 ha</t>
  </si>
  <si>
    <t>26.35.7</t>
  </si>
  <si>
    <t>LUK 0,4 ha; NHK 0,3 ha; DCS 0,8 ha</t>
  </si>
  <si>
    <t>26.35.8</t>
  </si>
  <si>
    <t>BHK; NHK; DCS</t>
  </si>
  <si>
    <t>BHK 0,46 ha; NHK 0,25 ha; DCS 0,1 ha</t>
  </si>
  <si>
    <t>26.35.9</t>
  </si>
  <si>
    <t>Đất ở khu trung tâm xã</t>
  </si>
  <si>
    <t>26.35.10</t>
  </si>
  <si>
    <t>Bản Lum 1</t>
  </si>
  <si>
    <t>NTS; NHK; LUC</t>
  </si>
  <si>
    <t>NTS 0,01 ha; NHK 0,05 ha; LUC 0,94 ha</t>
  </si>
  <si>
    <t>26.35.11</t>
  </si>
  <si>
    <t>Bản Lun 2</t>
  </si>
  <si>
    <t>Bản Lum 2</t>
  </si>
  <si>
    <t>NHK 0,32 ha; LUC 0,77 ha</t>
  </si>
  <si>
    <t>26.35.12</t>
  </si>
  <si>
    <t>Bản Khá</t>
  </si>
  <si>
    <t>LUC 1,6 ha; DCS 0,3 ha</t>
  </si>
  <si>
    <t>26.36</t>
  </si>
  <si>
    <t>Đất ở xen kẹp trong các khu dân cư xã Tà Mung</t>
  </si>
  <si>
    <t>LUC; BHK; NHK; CLN; RSX; NTS; LUK</t>
  </si>
  <si>
    <t>LUC, BHK, NHK, CLN, RSX, NTS, LUK</t>
  </si>
  <si>
    <t>Khu dân cư giãn dân bản Đán Đăm</t>
  </si>
  <si>
    <t>BHK (0,94 ha); LUC (0,29 ha); CLN (0,15 ha); DCS (0,48 ha)</t>
  </si>
  <si>
    <t>26.37</t>
  </si>
  <si>
    <t>Dự án khu dân cư mới bản Hua Nà, xã Hua Nà</t>
  </si>
  <si>
    <t>Bản Hua Nà</t>
  </si>
  <si>
    <t xml:space="preserve">LUC; DTL; BHK; BCS </t>
  </si>
  <si>
    <t>LUC 5,0; DTL 0,5; BHK 0,5; BCS 0,06</t>
  </si>
  <si>
    <t>26.38</t>
  </si>
  <si>
    <t>Chuyển mục đích đất ở, giãn dân tại các bản xã Hua Nà</t>
  </si>
  <si>
    <t>26.28.1</t>
  </si>
  <si>
    <t>LUC 0,2; HNK 1; NTS 0,17; BCS 0,27</t>
  </si>
  <si>
    <t>Đất ở bản Phường, bản Hua Nà</t>
  </si>
  <si>
    <t>Bản Phường, bản Hua  Nà</t>
  </si>
  <si>
    <t>BHK (0,75 ha); NTS (0,21 ha); LUC (0,25 ha)</t>
  </si>
  <si>
    <t>Đất ở bản Nà Ban</t>
  </si>
  <si>
    <t>LUC (0,62 ha); BHK (0,31 ha); NTS (0,16 ha); BCS (0,05 ha)</t>
  </si>
  <si>
    <t>Đất ở bản Đắc</t>
  </si>
  <si>
    <t>Bản Đắc</t>
  </si>
  <si>
    <t>LUC 0,2; HNK 0,25; NTS 0,3; BCS 0,35</t>
  </si>
  <si>
    <t>Đất ở bản Chằm Cáy</t>
  </si>
  <si>
    <t>LUC 0,23; BHK 0,41; NHK 0,05; NTS 0,11; BCS 0,51</t>
  </si>
  <si>
    <t>26.38.2</t>
  </si>
  <si>
    <t>Dọc đường cứu hộ, cứu nạn</t>
  </si>
  <si>
    <t>Giáp mầm non Hua Nà</t>
  </si>
  <si>
    <t xml:space="preserve">CLN; DCS; HNK </t>
  </si>
  <si>
    <t>CLN 0,4 ha; DCS 0,1 ha; HNK 0,1 ha</t>
  </si>
  <si>
    <t>26.38.3</t>
  </si>
  <si>
    <t>Khu dân cư ven đồi Nà Ban( khu vực Huổi Ban)</t>
  </si>
  <si>
    <t>LUC 0,08 ha; DCS 0,02 ha</t>
  </si>
  <si>
    <t>26.38.4</t>
  </si>
  <si>
    <t>02 bên đường (từ Trường THCS Hua Nà - UBND xã Hua Nà</t>
  </si>
  <si>
    <t>NHK; CLN; DCS</t>
  </si>
  <si>
    <t>NHK 0,4 ha; CLN 0,3 ha; DCS 0,05 ha</t>
  </si>
  <si>
    <t>26.38.5</t>
  </si>
  <si>
    <t>Dọc đường kè Nậm Bốn mới mở (Đoạn giáp khu dân cư)</t>
  </si>
  <si>
    <t>26.38.6</t>
  </si>
  <si>
    <t>Nhà văn hóa bản Lọng Bon cũ</t>
  </si>
  <si>
    <t>26.39</t>
  </si>
  <si>
    <t>Đất ở xen kẹp trong các khu dân cư xã Hua Nà</t>
  </si>
  <si>
    <t>LUC 1,5; LUK 0,4; BHK 1,6; NHK 0,2; CLN 0,2; RSX 0,5; NTS 0,3, DCS 2,5</t>
  </si>
  <si>
    <t>Chuyển mục đích đất ở, giãn dân tại các bản xã Tà Hừa</t>
  </si>
  <si>
    <t>LUC (0,15 ha); BHK (0,17 ha); DCS 1,07; NTS 0,07</t>
  </si>
  <si>
    <t>LUC 0,18; DCS 0,49</t>
  </si>
  <si>
    <t>DCS 1,29; NHK 0,63</t>
  </si>
  <si>
    <t>DCS 0,31; CLN 0,46</t>
  </si>
  <si>
    <t>26.40.1</t>
  </si>
  <si>
    <t>LUK; DCS; RSX;</t>
  </si>
  <si>
    <t>LUK 0,55 ha; DCS 0,15 ha; RSX 0,8 ha</t>
  </si>
  <si>
    <t>26.40.2</t>
  </si>
  <si>
    <t xml:space="preserve"> Bản Cáp Na 2</t>
  </si>
  <si>
    <t>26.40.3</t>
  </si>
  <si>
    <t>Bản Noong Ỏ</t>
  </si>
  <si>
    <t>NHK; RSX; LUC; DCS</t>
  </si>
  <si>
    <t>NHK 1,0 ha; RSX 0,75 ha; LUC 0,65 ha; DCS 0,1 ha</t>
  </si>
  <si>
    <t>26.40.4</t>
  </si>
  <si>
    <t>NHK; LUK; RSX; RPH</t>
  </si>
  <si>
    <t>NHK 0,45 ha; LUK 0,1 ha; RSX 0,35 ha; RPH 3,10 ha</t>
  </si>
  <si>
    <t>26.40.5</t>
  </si>
  <si>
    <t>26.40.6</t>
  </si>
  <si>
    <t>26.40.7</t>
  </si>
  <si>
    <t>Bản Cáp Na 1 (dọc đường 279)</t>
  </si>
  <si>
    <t>SON; RSX</t>
  </si>
  <si>
    <t>SON 0,1 ha; RSX 0,6 ha</t>
  </si>
  <si>
    <t>26.40.8</t>
  </si>
  <si>
    <t>Bản Cáp Na 1 (Hai bên đường từ đường 279 - Bản Cáp Na 3)</t>
  </si>
  <si>
    <t>LUK; NTS; RSX</t>
  </si>
  <si>
    <t>LUK 0,47 ha; NTS 0,09 ha; RSX 1,89 ha</t>
  </si>
  <si>
    <t>26.41</t>
  </si>
  <si>
    <t>Đất ở xen kẹp trong các khu dân cư xã Tà Hừa</t>
  </si>
  <si>
    <t>LUC; LUK; BHK; NHK; CLN; NTS; RSX</t>
  </si>
  <si>
    <t>LUC, LUK, BHK, NHK, CLN, NTS, RSX, DCS</t>
  </si>
  <si>
    <t>26.42</t>
  </si>
  <si>
    <t>Chuyển mục đích đất ở, giãn dân tại các bản xã Pha Mu</t>
  </si>
  <si>
    <t>Đất ở bản Pá Khoang</t>
  </si>
  <si>
    <t>NHK 0,47 ha; RSX 3,17 ha; DCS 1,77</t>
  </si>
  <si>
    <t>26.42.1</t>
  </si>
  <si>
    <t>DCS; NHK; RPH</t>
  </si>
  <si>
    <t>DCS 3  ha; NHK 1  ha; RPH 1  ha</t>
  </si>
  <si>
    <t>26.42.2</t>
  </si>
  <si>
    <t>RSX; DCS; NHK</t>
  </si>
  <si>
    <t>RSX 2  ha; DCS 1  ha; NHK 1  ha</t>
  </si>
  <si>
    <t>26.42.3</t>
  </si>
  <si>
    <t>DCS 1; RSX 1</t>
  </si>
  <si>
    <t>26.42.4</t>
  </si>
  <si>
    <t>RPH; RSX; DCS</t>
  </si>
  <si>
    <t>RPH 2  ha; RSX 2  ha; DCS 2  ha</t>
  </si>
  <si>
    <t>26.42.5</t>
  </si>
  <si>
    <t>26.43</t>
  </si>
  <si>
    <t>Đất ở xen kẹp trong các khu dân cư xã Pha Mu</t>
  </si>
  <si>
    <t>LUC 0,5; LUK 0,2; BHK 0,3; RSX 1,00; NTS 0,2, DCS 0,6</t>
  </si>
  <si>
    <t>26.44</t>
  </si>
  <si>
    <t>Thực hiện Đấu giá, giao đất, cho thuê và tái định cư quỹ đất do UBND xã quản lý</t>
  </si>
  <si>
    <t>XXVII</t>
  </si>
  <si>
    <t>Đất ở tại đô thị</t>
  </si>
  <si>
    <t>27.1</t>
  </si>
  <si>
    <t>Dự án xây dựng khu dân cư 5A-7B, thị trấn Than Uyên, huyện Than Uyên (Trong đó: Đất ở mới là 20,5 ha Đất cây xanh là 8,5 ha Đất giao thông 9,5 ha Đất thủy lợi 1,14 ha)</t>
  </si>
  <si>
    <t>Khu 5A-khu 7</t>
  </si>
  <si>
    <t>LUC; LUK; BHK; CLN; RSX; NTS; DGT; DTL; ODT; SON; DCS; SKX</t>
  </si>
  <si>
    <t>LUC 0,8 ha; LUK 0,5 ha; HNK 12,44 ha; RSX 14,70 ha; NTS 0,5 ha; CLN 0,6 ha; DGT 1,5 ha; SON 0,5 ha; DCS 3,2 ha; SKX 2,4 ha</t>
  </si>
  <si>
    <t>27.2</t>
  </si>
  <si>
    <t>Dự án xây dựng khu dân cư mới tại khu 10, thị trấn Than Uyên (Trong đó: Đất ở mới 10,5 ha Đất cây xanh 5,0 ha Đất giao thông 7,5 ha Đất thủy lợi 1 ha)</t>
  </si>
  <si>
    <t>LUC 1,96 ha; RSX 18,00 ha; DCS 4,04 ha</t>
  </si>
  <si>
    <t>27.3</t>
  </si>
  <si>
    <t>Dự án xây dựng khu dân cư mới tại khu 9, thị trấn Than Uyên</t>
  </si>
  <si>
    <t>LUC; BHK; DTL; RSX</t>
  </si>
  <si>
    <t>LUC 1 ha; BHK 0,8 ha; DTL 0,2 ha; RSX 1,24 ha</t>
  </si>
  <si>
    <t>27.4</t>
  </si>
  <si>
    <t>Dự án xây dựng khu dân cư mới tại khu 8, thị trấn Than Uyên</t>
  </si>
  <si>
    <t>RSX; BHK; DCS</t>
  </si>
  <si>
    <t>RSX 10 ha; BHK 1,5 ha; DCS 1,36 ha</t>
  </si>
  <si>
    <t>27.5</t>
  </si>
  <si>
    <t>Dự án xây dựng khu dân cư mới tại khu 6, thị trấn Than Uyên</t>
  </si>
  <si>
    <t>Khu 6</t>
  </si>
  <si>
    <t>RSX 8 ha; BHK 0,8 ha; DCS 0,29 ha</t>
  </si>
  <si>
    <t>27.6</t>
  </si>
  <si>
    <t>Dự án chỉnh trang đô thị tạo quỹ đất đấu giá, tái định cư và phát triển kinh tế-xã hội khu 8 thị trấn Than Uyên huyện Than Uyên</t>
  </si>
  <si>
    <t>LUC; HNK; CLN; RSX; NTS; ODT; DGT; DTL; SON; CSD</t>
  </si>
  <si>
    <t>LUC 0,12 ha; HNK 1,2 ha; CLN 0,2 ha; RSX 0,35 ha; NTS 0,35 ha; DGT 0,01 ha; DTL 0,1 ha; SON 0,08 ha; CSD 0,08 ha</t>
  </si>
  <si>
    <t>27.8</t>
  </si>
  <si>
    <t>Dự án chỉnh trang đô thị,tạo quỹ đất đấu giá, TĐC và phát triển KT_XH khu 10 thị trấn Than Uyên ( chạy song song với quy hoạch bến xe mới)</t>
  </si>
  <si>
    <t>LUC; HNK; CLN; RSX; NTS; DGT; DTL; SON; BCS</t>
  </si>
  <si>
    <t>LUC 0,23 ha; HNK 0,82 ha; CLN 0,06 ha; RSX 2,21 ha; NTS 0,36 ha; DGT 0,19 ha; DTL 0,06 ha; SON 0,07 ha; BCS 0,05 ha</t>
  </si>
  <si>
    <t>27.9</t>
  </si>
  <si>
    <t>Dự án chỉnh trang đô thị, tạo quỹ đất ở tại khu 5B (để TĐC đấu giá, giao đất có thu tiền sử dụng đất- sau điện lực và trạm vật tư nông nghiệp)</t>
  </si>
  <si>
    <t>27.10</t>
  </si>
  <si>
    <t>Dự án tạo quỹ đất ở xây dựng khu dân cư tại khu 2, thị trấn Than Uyên để Đấu giá, TĐC, giao đất có thu tiền sử dụng đất (Trụ sở công an huyện cũ)</t>
  </si>
  <si>
    <t>27.11</t>
  </si>
  <si>
    <t>Dự án tạo quỹ đất ở xây dựng khu dân cư tại khu 2, thị trấn Than Uyên để Đấu giá, TĐC, giao đất có thu tiền sử dụng đất (sau quy hoạch chợ mới)</t>
  </si>
  <si>
    <t>LUC; DTL; BHK</t>
  </si>
  <si>
    <t>LUC 1,7 ha; DTL 0,02 ha; BHK 0,17 ha</t>
  </si>
  <si>
    <t>27.12</t>
  </si>
  <si>
    <t>27.13</t>
  </si>
  <si>
    <t>Đấu giá quyền sử dụng đất (tại trụ sở Tòa án cũ, Viện kiểm sát cũ, Trụ sở UBND thị trấn, trụ sở công an thị trấn và một phần chợ Than Uyên cũ)</t>
  </si>
  <si>
    <t xml:space="preserve">TSC; CAN; DCH </t>
  </si>
  <si>
    <t>TSC 0,4 ha; CAN; 0,11 ha; DCH 0,05 ha</t>
  </si>
  <si>
    <t>LUC 2,5; NTD 1,5; SKX 2,2; HNK 3,5; DGT 0,5; DTL 0,5; DCS 2,56; RSX 7,8</t>
  </si>
  <si>
    <t>QHPK phía Bắc thị trấn</t>
  </si>
  <si>
    <t>27.14</t>
  </si>
  <si>
    <t>Đất ở xen kẹp trong các khu dân cư</t>
  </si>
  <si>
    <t>LUC 2,42;LUK 1,38;  BHK 3,5; RSX 2,2; NTS 1,2; DCS 4,56</t>
  </si>
  <si>
    <t>27.15</t>
  </si>
  <si>
    <t>Thực hiện đấu giá, giao đất, cho thuê và tái định cư quỹ đất do UBND thị trấn quản lý</t>
  </si>
  <si>
    <t xml:space="preserve">DCS; BCS </t>
  </si>
  <si>
    <t>XXVIII</t>
  </si>
  <si>
    <t>Đất xây dựng trụ sở cơ quan</t>
  </si>
  <si>
    <t>28.1</t>
  </si>
  <si>
    <t>Trụ sở UBND xã Mường Cang</t>
  </si>
  <si>
    <t>Trung tâm hành chính mới huyện Than Uyên</t>
  </si>
  <si>
    <t>28.3</t>
  </si>
  <si>
    <t>Trụ sở Viện kiểm sát huyện</t>
  </si>
  <si>
    <t>RSX 0,47 ha; DCS 0,25 ha</t>
  </si>
  <si>
    <t>28.4</t>
  </si>
  <si>
    <t>Trụ sở Tòa án nhân dân huyện</t>
  </si>
  <si>
    <t>28.5</t>
  </si>
  <si>
    <t>Trụ sở UBND thị trấn Than Uyên</t>
  </si>
  <si>
    <t>RSX; DCS; BHK; ODT; DGT</t>
  </si>
  <si>
    <t>RSX 0,65 ha; DCS 0,22 ha; BHK 0,08 ha; ODT 0,04 ha; DGT 0,02 ha</t>
  </si>
  <si>
    <t xml:space="preserve"> Thị trấn Than Uyên</t>
  </si>
  <si>
    <t>28.6</t>
  </si>
  <si>
    <t xml:space="preserve">Mở rộng hội trường trung tâm huyện Than Uyên </t>
  </si>
  <si>
    <t>XXIX</t>
  </si>
  <si>
    <t>Đất xây dựng trụ sở của tổ chức sự nghiệp</t>
  </si>
  <si>
    <t>Điểm hỗ trợ sản xuất nông nghiệp xã Tà Mung</t>
  </si>
  <si>
    <t>Điểm hỗ trợ sản xuất nông nghiệp xã Khoen On</t>
  </si>
  <si>
    <t>Điểm hỗ trợ sản xuất nông nghiệp xã Hua Nà</t>
  </si>
  <si>
    <t>29.1</t>
  </si>
  <si>
    <t>Chốt kiểm dịch động vật</t>
  </si>
  <si>
    <t>NHK; NTS</t>
  </si>
  <si>
    <t>NHK 0,09 ha; NTS 0,01 ha</t>
  </si>
  <si>
    <t>29.2</t>
  </si>
  <si>
    <t xml:space="preserve">Chốt kiểm dịch động vật </t>
  </si>
  <si>
    <t xml:space="preserve"> Khu Ngã Ba, đối diện trường THCS Bản Là</t>
  </si>
  <si>
    <t>XXX</t>
  </si>
  <si>
    <t>Đất làm nghĩa trang, nghĩa địa</t>
  </si>
  <si>
    <t>30.1</t>
  </si>
  <si>
    <t>Mở rộng nghĩa trang nhân dân thị trấn Than Uyên</t>
  </si>
  <si>
    <t>DCS 2 ha; RSX 2,1 ha</t>
  </si>
  <si>
    <t>30.2</t>
  </si>
  <si>
    <t>Nghĩa trang nhân dân bản Đán Tọ + Tu San + Nậm Mở</t>
  </si>
  <si>
    <t xml:space="preserve"> Bản Nậm Mở</t>
  </si>
  <si>
    <t>Mở rộng nghĩa trang nhân dân xã Mường Cang</t>
  </si>
  <si>
    <t>NHK 0,33; DCS 0,69</t>
  </si>
  <si>
    <t>Mở rộng nghĩa trang nhân dân bản Mùi 2, xã Khoen On</t>
  </si>
  <si>
    <t>30.4</t>
  </si>
  <si>
    <t>Nghĩa trang nhân dân bản Hua Mỳ, xã Ta Gia</t>
  </si>
  <si>
    <t>bản Hua Mỳ</t>
  </si>
  <si>
    <t>30.5</t>
  </si>
  <si>
    <t>Nghĩa trang nhân dân bản Mè, xã Ta Gia</t>
  </si>
  <si>
    <t>30.6</t>
  </si>
  <si>
    <t>Nghĩa trang nhân dân bản Co Cai, xã Ta Gia</t>
  </si>
  <si>
    <t>30.7</t>
  </si>
  <si>
    <t>Nghĩa trang nhân dân bản Khem, xã Ta Gia</t>
  </si>
  <si>
    <t>30.8</t>
  </si>
  <si>
    <t>Mở rộng nghĩa trang nhân dân Noong Thăng + Đội 11, xã Phúc Than</t>
  </si>
  <si>
    <t>Noong Thăng + Đội 11</t>
  </si>
  <si>
    <t>CLN 0,11 ha; DCS 0,59 ha</t>
  </si>
  <si>
    <t>30.9</t>
  </si>
  <si>
    <t>Nghĩa trang nhân dân Bản Cáp Na 1 - Pu Thong Sàn, xã Tà Hừa</t>
  </si>
  <si>
    <t>Bản Pu Thong Sàn</t>
  </si>
  <si>
    <t>30.10</t>
  </si>
  <si>
    <t>Nghĩa trang nhân dân bản Noong Ma, xã Tà Hừa</t>
  </si>
  <si>
    <t>30.11</t>
  </si>
  <si>
    <t>Nghĩa trang nhân dân bản Pa Chít Tấu, xã Tà Hừa</t>
  </si>
  <si>
    <t>Nghĩa trang nhân dân bản Hua Chít, xã Tà Hừa</t>
  </si>
  <si>
    <t>Nghĩa trang nhân dân bản Pá Khôm, xã Pha Mu</t>
  </si>
  <si>
    <t>30.12</t>
  </si>
  <si>
    <t>Nghĩa trang nhân dân bản bản Pá Khoang, xã Pha Mu</t>
  </si>
  <si>
    <t>30.13</t>
  </si>
  <si>
    <t>Nghĩa trang nhân dân bản Hát Nam, xã Mường Mít</t>
  </si>
  <si>
    <t>bản Hát Nam</t>
  </si>
  <si>
    <t>XXXI</t>
  </si>
  <si>
    <t>Đất sản xuất vật liệu xây dựng</t>
  </si>
  <si>
    <t>31.1</t>
  </si>
  <si>
    <t>Khai thác đá vôi làm VLXD thông thường mỏ đá Mường Cang - Công ty cổ phần Huy Ngọc</t>
  </si>
  <si>
    <t>Bản Muông</t>
  </si>
  <si>
    <t>LUC 1,93 ha; HNK 0,07 ha; CSD 1,5 ha</t>
  </si>
  <si>
    <t>Mỏ đá Tà Hừa</t>
  </si>
  <si>
    <t>Dự kiến quy hoạch VLXD sở XD</t>
  </si>
  <si>
    <t>Mỏ đất xã Tà Hừa</t>
  </si>
  <si>
    <t>Mỏ đất xã Phúc Than</t>
  </si>
  <si>
    <t>Mỏ vật liệu san lấp các xã, thị trấn</t>
  </si>
  <si>
    <t>31.2</t>
  </si>
  <si>
    <t>Khai thác vật liệu xây dựng (mỏ đá)</t>
  </si>
  <si>
    <t>NCS; NHK; DCS</t>
  </si>
  <si>
    <t>NCS 3,25  ha; NHK 1  ha; DCS 0,75  ha</t>
  </si>
  <si>
    <t>31.3</t>
  </si>
  <si>
    <t>Mở rộng mỏ đá Phương Nhung, xã Phúc Than</t>
  </si>
  <si>
    <t>NHK 1,86  ha;  DCS 0,64  ha</t>
  </si>
  <si>
    <t>31.4</t>
  </si>
  <si>
    <t>Cát khu 1 lòng hồ thủy điện Bản Chát, xã Mường Mít</t>
  </si>
  <si>
    <t>QĐ 107, KH PT VLXD</t>
  </si>
  <si>
    <t>31.5</t>
  </si>
  <si>
    <t>Cát khu 4 lòng hồ thủy điện Huội Quảng, xã Mường Kim</t>
  </si>
  <si>
    <t>31.6</t>
  </si>
  <si>
    <t>Cát khu 3 lòng hồ thủy điện Huội Quảng, xã Khoen On</t>
  </si>
  <si>
    <t>Bãi tập kết điểm mỏ cát, sỏi làm vật liệu xây dựng thông thường tại khu vực lòng hồ thủy điện bản Chát và thủy điện Huổi Quảng</t>
  </si>
  <si>
    <t>HNK 0,03 ha; DCS 0,23 ha</t>
  </si>
  <si>
    <t>Xã Mường
Mít, Mường
Cang, Ta Gia,
Khoen On</t>
  </si>
  <si>
    <t>DKV</t>
  </si>
  <si>
    <t>XXXII</t>
  </si>
  <si>
    <t>Đất khu vui chơi, giải trí công cộng</t>
  </si>
  <si>
    <t>Khu vui chơi, giải trí công cộng xã Hua Nà</t>
  </si>
  <si>
    <t>Phòng TNMT đề xuất, xã nhất trí</t>
  </si>
  <si>
    <t>32.1</t>
  </si>
  <si>
    <t xml:space="preserve">CLN; BCS </t>
  </si>
  <si>
    <t>CLN 1,00 ha; BCS 0,03 ha</t>
  </si>
  <si>
    <t>32.2</t>
  </si>
  <si>
    <t>Khu vui chơi, giải trí công cộng và cây xanh đô thị</t>
  </si>
  <si>
    <t>LUC; NTS; ODT; RSX; DGT; DTL; SON; DCS; BHK</t>
  </si>
  <si>
    <t>LUC 3,44 ha; NTS 0,22 ha; ODT 0,13 ha; RSX 4,48 ha; DGT 0,18 ha; DTL 0,03 ha; SON 0,23 ha; DCS 2,99 ha; BHK 3,86 ha</t>
  </si>
  <si>
    <t>32.4</t>
  </si>
  <si>
    <t>Dự án khu công viên cây xanh dọc QL 32 tại khu 5A, thị trấn Than Uyên</t>
  </si>
  <si>
    <t>XXXIII</t>
  </si>
  <si>
    <t>Đất mặt nước chuyên dùng</t>
  </si>
  <si>
    <t>33.1</t>
  </si>
  <si>
    <t>Xây dựng hồ sinh thái bản Tà Mung</t>
  </si>
  <si>
    <t>LUK; NTS; SON; DCS</t>
  </si>
  <si>
    <t>LUK 0,17 ha;NTS 0,03 ha; SON 0,36 ha;DCS 2,44 ha</t>
  </si>
  <si>
    <t>1.5</t>
  </si>
  <si>
    <t>2.5</t>
  </si>
  <si>
    <t>2.6</t>
  </si>
  <si>
    <t>3.13</t>
  </si>
  <si>
    <t>3.14</t>
  </si>
  <si>
    <t>5.5</t>
  </si>
  <si>
    <t>5.6</t>
  </si>
  <si>
    <t>5.7</t>
  </si>
  <si>
    <t>5.8</t>
  </si>
  <si>
    <t>5.9</t>
  </si>
  <si>
    <t>5.10</t>
  </si>
  <si>
    <t>5.11</t>
  </si>
  <si>
    <t>5.12</t>
  </si>
  <si>
    <t>6.2</t>
  </si>
  <si>
    <t>7.2</t>
  </si>
  <si>
    <t>7.11</t>
  </si>
  <si>
    <t>7.12</t>
  </si>
  <si>
    <t>7.13</t>
  </si>
  <si>
    <t>7.14</t>
  </si>
  <si>
    <t>11.16</t>
  </si>
  <si>
    <t>11.18</t>
  </si>
  <si>
    <t>11.21</t>
  </si>
  <si>
    <t>12.3</t>
  </si>
  <si>
    <t>14.18</t>
  </si>
  <si>
    <t>14.20</t>
  </si>
  <si>
    <t>14.24</t>
  </si>
  <si>
    <t>14.26</t>
  </si>
  <si>
    <t>14.27</t>
  </si>
  <si>
    <t>14.28</t>
  </si>
  <si>
    <t>14.30</t>
  </si>
  <si>
    <t>14.36</t>
  </si>
  <si>
    <t>14.37</t>
  </si>
  <si>
    <t>14.49</t>
  </si>
  <si>
    <t>14.69</t>
  </si>
  <si>
    <t>14.72</t>
  </si>
  <si>
    <t>14.73</t>
  </si>
  <si>
    <t>14.74</t>
  </si>
  <si>
    <t>14.75</t>
  </si>
  <si>
    <t>14.76</t>
  </si>
  <si>
    <t>14.77</t>
  </si>
  <si>
    <t>14.78</t>
  </si>
  <si>
    <t>14.79</t>
  </si>
  <si>
    <t>14.80</t>
  </si>
  <si>
    <t>14.81</t>
  </si>
  <si>
    <t>14.82</t>
  </si>
  <si>
    <t>14.83</t>
  </si>
  <si>
    <t>14.84</t>
  </si>
  <si>
    <t>14.85</t>
  </si>
  <si>
    <t>14.86</t>
  </si>
  <si>
    <t>14.87</t>
  </si>
  <si>
    <t>14.88</t>
  </si>
  <si>
    <t>14.89</t>
  </si>
  <si>
    <t>14.90</t>
  </si>
  <si>
    <t>14.92</t>
  </si>
  <si>
    <t>14.93</t>
  </si>
  <si>
    <t>14.94</t>
  </si>
  <si>
    <t>14.95</t>
  </si>
  <si>
    <t>14.96</t>
  </si>
  <si>
    <t>14.97</t>
  </si>
  <si>
    <t>14.98</t>
  </si>
  <si>
    <t>14.99</t>
  </si>
  <si>
    <t>14.100</t>
  </si>
  <si>
    <t>14.101</t>
  </si>
  <si>
    <t>14.102</t>
  </si>
  <si>
    <t>14.103</t>
  </si>
  <si>
    <t>14.104</t>
  </si>
  <si>
    <t>14.105</t>
  </si>
  <si>
    <t>14.106</t>
  </si>
  <si>
    <t>15.4</t>
  </si>
  <si>
    <t>15.16</t>
  </si>
  <si>
    <t>15.37</t>
  </si>
  <si>
    <t>16.8</t>
  </si>
  <si>
    <t>17.1</t>
  </si>
  <si>
    <t>17.27</t>
  </si>
  <si>
    <t>17.36</t>
  </si>
  <si>
    <t>17.39</t>
  </si>
  <si>
    <t>18.12</t>
  </si>
  <si>
    <t>19.2</t>
  </si>
  <si>
    <t>19.24</t>
  </si>
  <si>
    <t>19.25</t>
  </si>
  <si>
    <t>19.30</t>
  </si>
  <si>
    <t>19.32</t>
  </si>
  <si>
    <t>19.34</t>
  </si>
  <si>
    <t>19.36</t>
  </si>
  <si>
    <t>19.43</t>
  </si>
  <si>
    <t>19.45</t>
  </si>
  <si>
    <t>19.52</t>
  </si>
  <si>
    <t>20.10</t>
  </si>
  <si>
    <t>21.32</t>
  </si>
  <si>
    <t>22.4</t>
  </si>
  <si>
    <t>26.4</t>
  </si>
  <si>
    <t>27.2.1</t>
  </si>
  <si>
    <t>27.2.2</t>
  </si>
  <si>
    <t>27.2.3</t>
  </si>
  <si>
    <t>27.2.4</t>
  </si>
  <si>
    <t>27.2.5</t>
  </si>
  <si>
    <t>27.2.6</t>
  </si>
  <si>
    <t>27.2.7</t>
  </si>
  <si>
    <t>27.2.8</t>
  </si>
  <si>
    <t>27.2.9</t>
  </si>
  <si>
    <t>27.2.10</t>
  </si>
  <si>
    <t>27.2.11</t>
  </si>
  <si>
    <t>27.2.12</t>
  </si>
  <si>
    <t>27.7</t>
  </si>
  <si>
    <t>27.10.1</t>
  </si>
  <si>
    <t>27.10.2</t>
  </si>
  <si>
    <t>27.10.3</t>
  </si>
  <si>
    <t>27.10.4</t>
  </si>
  <si>
    <t>27.10.5</t>
  </si>
  <si>
    <t>27.10.6</t>
  </si>
  <si>
    <t>27.10.7</t>
  </si>
  <si>
    <t>27.10.8</t>
  </si>
  <si>
    <t>27.10.9</t>
  </si>
  <si>
    <t>27.10.10</t>
  </si>
  <si>
    <t>27.10.11</t>
  </si>
  <si>
    <t>27.10.12</t>
  </si>
  <si>
    <t>27.10.13</t>
  </si>
  <si>
    <t>27.10.14</t>
  </si>
  <si>
    <t>27.10.15</t>
  </si>
  <si>
    <t>27.16</t>
  </si>
  <si>
    <t>27.17</t>
  </si>
  <si>
    <t>27.18</t>
  </si>
  <si>
    <t>27.19</t>
  </si>
  <si>
    <t>27.20</t>
  </si>
  <si>
    <t>27.20.1</t>
  </si>
  <si>
    <t>27.20.2</t>
  </si>
  <si>
    <t>27.20.3</t>
  </si>
  <si>
    <t>27.20.4</t>
  </si>
  <si>
    <t>27.20.5</t>
  </si>
  <si>
    <t>27.20.6</t>
  </si>
  <si>
    <t>27.20.7</t>
  </si>
  <si>
    <t>27.20.8</t>
  </si>
  <si>
    <t>27.20.9</t>
  </si>
  <si>
    <t>27.20.10</t>
  </si>
  <si>
    <t>27.20.11</t>
  </si>
  <si>
    <t>27.20.12</t>
  </si>
  <si>
    <t>27.20.13</t>
  </si>
  <si>
    <t xml:space="preserve"> Bản Lằn</t>
  </si>
  <si>
    <t>bản Lằn Giẳng</t>
  </si>
  <si>
    <t>Bản Xuân Phương, Bản Én Nọi</t>
  </si>
  <si>
    <t>Đất ở bản Đông</t>
  </si>
  <si>
    <t>27.21</t>
  </si>
  <si>
    <t>27.22</t>
  </si>
  <si>
    <t>27.23</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</si>
  <si>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</si>
  <si>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</si>
  <si>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</si>
  <si>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</si>
  <si>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</si>
  <si>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</si>
  <si>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</si>
  <si>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</si>
  <si>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</si>
  <si>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</si>
  <si>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</si>
  <si>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</si>
  <si>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</si>
  <si>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</si>
  <si>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</si>
  <si>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</si>
  <si>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</si>
  <si>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</si>
  <si>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</si>
  <si>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</si>
  <si>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</si>
  <si>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</si>
  <si>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28.2</t>
  </si>
  <si>
    <t>28.7</t>
  </si>
  <si>
    <t>28.8</t>
  </si>
  <si>
    <t>28.9</t>
  </si>
  <si>
    <t>28.10</t>
  </si>
  <si>
    <t>28.11</t>
  </si>
  <si>
    <t>28.12</t>
  </si>
  <si>
    <t>28.13</t>
  </si>
  <si>
    <t>28.14</t>
  </si>
  <si>
    <t>28.15</t>
  </si>
  <si>
    <t>29.3</t>
  </si>
  <si>
    <t>29.4</t>
  </si>
  <si>
    <t>29.5</t>
  </si>
  <si>
    <t>29.6</t>
  </si>
  <si>
    <t>29.7</t>
  </si>
  <si>
    <t>30.3</t>
  </si>
  <si>
    <t>31.7</t>
  </si>
  <si>
    <t>31.8</t>
  </si>
  <si>
    <t>31.9</t>
  </si>
  <si>
    <t>31.10</t>
  </si>
  <si>
    <t>31.11</t>
  </si>
  <si>
    <t>31.12</t>
  </si>
  <si>
    <t>31.13</t>
  </si>
  <si>
    <t>31.14</t>
  </si>
  <si>
    <t>31.15</t>
  </si>
  <si>
    <t>31.16</t>
  </si>
  <si>
    <t>32.5</t>
  </si>
  <si>
    <t>32.6</t>
  </si>
  <si>
    <t>32.7</t>
  </si>
  <si>
    <t>32.8</t>
  </si>
  <si>
    <t>32.9</t>
  </si>
  <si>
    <t>32.10</t>
  </si>
  <si>
    <t>32.11</t>
  </si>
  <si>
    <t>33.2</t>
  </si>
  <si>
    <t>33.3</t>
  </si>
  <si>
    <t>XXXIV</t>
  </si>
  <si>
    <t>34.1</t>
  </si>
  <si>
    <t>Biểu 10B/CH: DANH MỤC CÔNG TRÌNH, DỰ ÁN THỰC HIỆN TRONG NĂM 2022</t>
  </si>
  <si>
    <t>CỦA HUYỆN THAN UYÊN - TỈNH LAI CHÂU</t>
  </si>
  <si>
    <t xml:space="preserve">STT
</t>
  </si>
  <si>
    <t>Mã loại đất</t>
  </si>
  <si>
    <t>vị trí</t>
  </si>
  <si>
    <t>Diện tích hiện trạng (ha)</t>
  </si>
  <si>
    <t>Địa điểm
(đến cấp xã)</t>
  </si>
  <si>
    <t>Căn cứ pháp lý</t>
  </si>
  <si>
    <t>Diện
 tích 
(ha)</t>
  </si>
  <si>
    <t xml:space="preserve">Đất nông nghiệp </t>
  </si>
  <si>
    <t xml:space="preserve">Đất phi nông nghiệp </t>
  </si>
  <si>
    <t xml:space="preserve">Đất chưa sử dụng </t>
  </si>
  <si>
    <t>Loại đất lấy vào</t>
  </si>
  <si>
    <t>Lấy vào loại đất</t>
  </si>
  <si>
    <t>DSH</t>
  </si>
  <si>
    <t>DSN</t>
  </si>
  <si>
    <t>TỔNG 207 CÔNG TRÌNH, DỰ ÁN CHUYỂN TIẾP</t>
  </si>
  <si>
    <t>A</t>
  </si>
  <si>
    <t>Công trình, dự án được phân bổ từ quy hoạch sử dụng đất cấp tỉnh</t>
  </si>
  <si>
    <t>Công trình, dự án mục đích quốc phòng, an ninh</t>
  </si>
  <si>
    <t>Xây dựng Trụ sở Công an xã</t>
  </si>
  <si>
    <t xml:space="preserve"> Xã Phúc Than</t>
  </si>
  <si>
    <t>chưa thực hiện</t>
  </si>
  <si>
    <t>Công an huyện</t>
  </si>
  <si>
    <t>Xã Mường Than</t>
  </si>
  <si>
    <t>Nghị quyết 45/NQ-HĐND; Nghị quyết 46/NQ-HĐND, chuyển tiếp KH2022</t>
  </si>
  <si>
    <t>Công trình, dự án để phát triển kinh tế - xã hội vì lợi ích quốc gia, công cộng</t>
  </si>
  <si>
    <t>Công trình, dự án quan trọng quốc gia do Quốc hội quyết định chủ trương đầu tư mà phải thu hồi đất</t>
  </si>
  <si>
    <t>Công trình, dự án do Thủ tướng Chính phủ chấp thuận, quyết định đầu tư mà phải thu hồi đất</t>
  </si>
  <si>
    <t>Quyết định số 754/QĐ-UBND, Nghị quyết số 06/NQ-HĐND, chuyển tiếp KH2022</t>
  </si>
  <si>
    <t>Đang thực hiện</t>
  </si>
  <si>
    <t>Trung tâm PTQĐ</t>
  </si>
  <si>
    <r>
      <t>LUC: 0,37 ha;</t>
    </r>
    <r>
      <rPr>
        <b/>
        <sz val="12"/>
        <rFont val="Times New Roman"/>
        <family val="1"/>
      </rPr>
      <t xml:space="preserve"> </t>
    </r>
    <r>
      <rPr>
        <sz val="12"/>
        <rFont val="Times New Roman"/>
        <family val="1"/>
      </rPr>
      <t>LUK:0,84 ha;HNK: 3,89 ha;CLN: 0,38 ha; RSX: 1,21 ha; RPH: 4,17 ha; NTS: 0,17 ha; ONT: 1,83 ha; TSC: 0,02 ha;DGD: 0,15 ha; DYT: 0,02 ha; SKX: 0,05 ha;DGT: 19,55 ha;DNL: 0,08 ha; SON: 0,12 ha; BCS: 0,80 ha;DCS: 3,85 ha; DTL: 1,2 ha; DBV: 0,01 ha; MNC: 0.03</t>
    </r>
  </si>
  <si>
    <t>Công trình, dự án do Hội đồng nhân dân cấp tỉnh chấp thuận mà phải thu hồi đất</t>
  </si>
  <si>
    <t>B</t>
  </si>
  <si>
    <t>Công trình, dự án cấp huyện</t>
  </si>
  <si>
    <t>Công trình, dự án do Hội đồng nhân dân cấp tỉnh chấp thuận mà phải thu hồi đất</t>
  </si>
  <si>
    <t>Chuyển tiếp KHSDĐ 2022; Nghị quyết 65/NQ-HĐND ngày 10/12/2022 của HĐND tỉnh Lai Châu</t>
  </si>
  <si>
    <t>Đất cơ sở giáo dục - đào tạo</t>
  </si>
  <si>
    <t>Xã Tà Mung</t>
  </si>
  <si>
    <t>Quyết định số 940/QĐ-UBND; Nghị quyết 46/NQ-HĐND, chuyển tiếp KH2022</t>
  </si>
  <si>
    <t>Phòng GD-ĐT</t>
  </si>
  <si>
    <t>Xã Khoen On</t>
  </si>
  <si>
    <t>Quyết định số 1599/QĐ-UBND, chuyển tiếp KH2022</t>
  </si>
  <si>
    <t>Quyết định số 1055/QĐ-UBND, Nghị quyết số 16/NQ-HĐND, chuyển tiếp KH2022</t>
  </si>
  <si>
    <t>Sửa chữa, nâng cấp, mở rộng trường PTDTBT THCS xã Tà Hừa, huyện Than Uyên</t>
  </si>
  <si>
    <t>Xã Tà Hừa</t>
  </si>
  <si>
    <t>Nghị quyết số 51/NQ-HĐND, chuyển tiếp KH2022</t>
  </si>
  <si>
    <t>Bản Củng, Xã Ta Gia</t>
  </si>
  <si>
    <t>Chuyển tiếp KH2022, thực hiện các thủ tục về giao đất</t>
  </si>
  <si>
    <t>Bản Mè, Xã Ta Gia</t>
  </si>
  <si>
    <t>Bản Ten Co Mư, Xã Ta Gia</t>
  </si>
  <si>
    <t>Bản Co Cai, Xã Ta Gia</t>
  </si>
  <si>
    <t>Bản Noong Quài, Xã Ta Gia</t>
  </si>
  <si>
    <t>Trường tiểu học trung tâm (bản Củng) 
khu bán trú</t>
  </si>
  <si>
    <t>Xã Ta Gia</t>
  </si>
  <si>
    <t>Bản Chằm Cáy, xã Hua Nà</t>
  </si>
  <si>
    <t>bản Đắc, xã Hua Nà</t>
  </si>
  <si>
    <t>Bản Nà Ban, xã Hua Nà</t>
  </si>
  <si>
    <t>Xã Hua Nà</t>
  </si>
  <si>
    <t>bản Sam Sẩu, Xã Phúc Than</t>
  </si>
  <si>
    <t>bản Noong Thăng, Xã Phúc Than</t>
  </si>
  <si>
    <t>bản Khì dưới, Xã Phúc Than</t>
  </si>
  <si>
    <t>Điểm trường mầm non bản Sắp Ngụa 2</t>
  </si>
  <si>
    <t>bản Sắp Ngụa 2, Xã Phúc Than</t>
  </si>
  <si>
    <t xml:space="preserve"> bản Mớ, Xã Phúc Than</t>
  </si>
  <si>
    <t>đội 11, Xã Phúc Than</t>
  </si>
  <si>
    <t>bản Khì 1, Xã Phúc Than</t>
  </si>
  <si>
    <t>đội 9, Xã Phúc Than</t>
  </si>
  <si>
    <t>Bản On, Xã Khoen On</t>
  </si>
  <si>
    <t>Bản On 1,  Xã Khoen On</t>
  </si>
  <si>
    <t>Bản Mùi, Xã Khoen On</t>
  </si>
  <si>
    <t>Bản Mùi 2, Xã Khoen On</t>
  </si>
  <si>
    <t>bản Thẩm Phé, Xã Mường Kim</t>
  </si>
  <si>
    <t>bản Nà É, Xã Mường Kim</t>
  </si>
  <si>
    <t>bản Nà Then, Xã Mường Kim</t>
  </si>
  <si>
    <t>bản Khiết, Xã Mường Kim</t>
  </si>
  <si>
    <t>bản Vi, Xã Mường Kim</t>
  </si>
  <si>
    <t>bản Mường 2, Xã Mường Kim</t>
  </si>
  <si>
    <t>bản Nà Khương, Xã Mường Kim</t>
  </si>
  <si>
    <t>bản Là, Xã Mường Kim</t>
  </si>
  <si>
    <t>bản Vi Hày, Xã Mường Kim</t>
  </si>
  <si>
    <t>bản Chiềng Ban, Xã Mường Kim</t>
  </si>
  <si>
    <t>Điểm trường mầm non bản Phương Quang</t>
  </si>
  <si>
    <t>bản Phương Quang, xã Mường Than</t>
  </si>
  <si>
    <t>Điểm trường tiểu học bản Phương Quang</t>
  </si>
  <si>
    <t>bản Pá Liềng, Xã Tà Mung</t>
  </si>
  <si>
    <t>bản Tà Mung, Xã Tà Mung</t>
  </si>
  <si>
    <t>bản Nậm Mở, Xã Tà Mung</t>
  </si>
  <si>
    <t>bản Đán Tọ, Xã Tà Mung</t>
  </si>
  <si>
    <t>Điểm trường PTDTBT tiểu học Trung tâm 
(bản Tà Mung)</t>
  </si>
  <si>
    <t>Bản Cáp Na 2, xã Tà Hừa</t>
  </si>
  <si>
    <t>Bản Cáp Na 3, xã Tà Hừa</t>
  </si>
  <si>
    <t>Bản Noong Ma, Xã Tà Hừa</t>
  </si>
  <si>
    <t>Bản Hua Chít, Xã Tà Hừa</t>
  </si>
  <si>
    <t>Điểm trường PTDTBT tiểu học xã Tà Hừa điểm trường bản Hua  Chít</t>
  </si>
  <si>
    <t>bản Hua Chít, Xã Tà Hừa</t>
  </si>
  <si>
    <t>Xã Pha Mu</t>
  </si>
  <si>
    <t>Bản Pá Khoang, xã Pha Mu</t>
  </si>
  <si>
    <t>Bản Pá Khôm, xã Pha Mu</t>
  </si>
  <si>
    <t>bản Huổi Hằm, Xã Mường Cang</t>
  </si>
  <si>
    <t>Xã Mường Cang</t>
  </si>
  <si>
    <t>Xã Mường Mít</t>
  </si>
  <si>
    <t>Bản Hát Nam, xã Mường Mít</t>
  </si>
  <si>
    <t>Bản Vè, xã Mường Mít</t>
  </si>
  <si>
    <t>Đất cơ sở thể dục - thể thao</t>
  </si>
  <si>
    <t>Sân vận động xã Hua Nà</t>
  </si>
  <si>
    <t>LUC 0,2 ha; CSD 0,07 ha</t>
  </si>
  <si>
    <t>Quyết định số 940/QĐ-UBND; Nghị quyết 18/NQ-HĐND, chuyển tiếp KH2022</t>
  </si>
  <si>
    <t>Đã thục hiện</t>
  </si>
  <si>
    <t>UBND xã Hua Nà</t>
  </si>
  <si>
    <t>Nghị quyết 46/NQ-HĐND, chuyển tiếp KH2022</t>
  </si>
  <si>
    <t>Nghị quyết 142/NQ-HĐND, Nghị Quyết 30/ NQ-HĐND, Quyết định số 940/QĐ-UBND, chuyển tiếp KH2022</t>
  </si>
  <si>
    <t>Ban QLDA ĐTXD</t>
  </si>
  <si>
    <t>Dự án thành phần 6(LC:06-ĐA ĐT 03)</t>
  </si>
  <si>
    <t>Nghị quyết 46/NQ-HĐND; Quyết định số 1055/QĐ-UBND; Nghị quyết số 16/NQ-HĐND, chuyển tiếp KH2022 (4,48 ha); Nghị quyết 52/NQ-HĐND</t>
  </si>
  <si>
    <t>Chuyển tiếp KH2022; Nghị quyết 46/NQ-HĐND</t>
  </si>
  <si>
    <t>Đường sản xuất bản Củng, xã Ta Gia</t>
  </si>
  <si>
    <t xml:space="preserve">Chuyển tiếp KHSDĐ 2022; Nghị quyết số 51/NQ-HĐND </t>
  </si>
  <si>
    <t>Chưa thực hiện</t>
  </si>
  <si>
    <t>Xã Mường Kim, Tà Mung</t>
  </si>
  <si>
    <t xml:space="preserve">Chuyển tiếp KHSDĐ 2022, Nghị quyết 51/NQ-HĐND </t>
  </si>
  <si>
    <t>Xã Hua Nà; Mường Than</t>
  </si>
  <si>
    <t xml:space="preserve"> Xã Tà Mung</t>
  </si>
  <si>
    <t xml:space="preserve"> Xã Pha Mu</t>
  </si>
  <si>
    <t>Bãi đỗ xe bản Pù Quải, xã Mường Cang (Đường QL279 cũ)</t>
  </si>
  <si>
    <t>LUC: 0.02 ha; ODT: 0.03 ha; BHK: 0.04 ha; SON: 0.01 ha</t>
  </si>
  <si>
    <t>Đường nội đống sản xuất vùng chè bản Loong Co phày xã Mường Cang</t>
  </si>
  <si>
    <t>LUC: 0.06 ha; BHK: 0.16 ha; NHK: 0.16 ha; NTS: 0.01 ha; RPM: 0.11 ha;ONT: 0.01 h NTD: 0.39 ha; DCS; 0.29 ha</t>
  </si>
  <si>
    <t>Xã Mường Cang, xã Hua Nà</t>
  </si>
  <si>
    <t xml:space="preserve">Kè chống sạt lở bảo vệ dân cư, cơ sở hạ tầng tại các huyện Phong Thổ, Than Uyên và mường Tè, tỉnh Lai Châu </t>
  </si>
  <si>
    <t>LUC 0.61 ha; HNK 0,16 ha; CLN 0,05 ha; NTS 0.07 ha, ONT 0,04 ha; SKX 0.12 ha; DGT 0.05 ha; DTL 0,01 ha SON 0.46 ha; CSD  0.02 ha</t>
  </si>
  <si>
    <t>1.7</t>
  </si>
  <si>
    <t>Xã Tà Hừa; Khoen On</t>
  </si>
  <si>
    <t>Nghị Quyết 41/NQ-HĐND; Nghị Quyết 51/NQ-HĐND; Chuyển tiếp KHSDĐ 2022</t>
  </si>
  <si>
    <t>Điện lực Lai Châu</t>
  </si>
  <si>
    <t>Xã Phúc Than; Mường Kim</t>
  </si>
  <si>
    <t>Nghị Quyết 41/NQ-HĐND, Nghị Quyết 27/ NQ-HĐND, chuyển tiếp KH2022; Nghị quyết 52/NQ-HĐND</t>
  </si>
  <si>
    <t xml:space="preserve"> Công trình: Cải tạo nâng cao độ tin cậy cung cấp điện cho các TBA: Mường Than 1, Cẩm Trung huyện Than Uyên</t>
  </si>
  <si>
    <t>LUC 0,02 ha; HNK 0,1 ha; CLN 0,05 ha; ONT 0,02 ha</t>
  </si>
  <si>
    <t>Quyết định số 1394/QĐ-UBND, chuyển tiếp KH2022</t>
  </si>
  <si>
    <t xml:space="preserve"> Đang thực hiện</t>
  </si>
  <si>
    <t>Nghị Quyết 30/NQ-HĐND, chuyển tiếp KH2022</t>
  </si>
  <si>
    <t>Nghị Quyết 27/NQ-HĐND, chuyển tiếp KH2022</t>
  </si>
  <si>
    <t>Xã Phúc Than, Mường Mít, Mường Than</t>
  </si>
  <si>
    <t>Cải tạo, nâng cao độ tin cậy cung cấp điện cho các TBA Mường Than 1, Cẩm Trung huyện Than Uyên( bổ sung diện tích)</t>
  </si>
  <si>
    <t>Xã Khoen On, Xã Tà Mung</t>
  </si>
  <si>
    <t>Quyết định số 940/QĐ-UBND, Nghị quyết 51/NQ-HĐND chuyển tiếp KH2022</t>
  </si>
  <si>
    <t>Công ty TNHH Thăng Long</t>
  </si>
  <si>
    <t>Thủy điện Mường Mít</t>
  </si>
  <si>
    <t>LUC 4.69 ha; LUK 2.55 ha; HNK 7.85 ha; ONT 0,36 ha; NTS 1,70 ha; DGD 0,01 ha; MNC 7,59 ha; DNL 0,001 ha; DGT 1,57 ha; DTL 0,12 ha; SON 29.78 ha; CSD 9,55 ha</t>
  </si>
  <si>
    <t>Xã Mường Mít, Phúc Than</t>
  </si>
  <si>
    <t>Quyết định số 940/QĐ-UBND; Nghị quyết 03/NQ-HĐND; Nghị quyết số 52/NQ-HĐND;Chuyển tiếp  KHSDĐ 2022</t>
  </si>
  <si>
    <t>Công ty Thủy điện Tân Uyên</t>
  </si>
  <si>
    <t>LUC 5,08 ha; LUK 3,26 ha; HNK 14,96 ha; ONT 0,36 ha; NTS 1,70 ha; DGD 0,01 ha; MNC 7,59 ha; DNL 0,001 ha; DGT 1,59 ha; DTL 0,2 ha; SON 31,30 ha; CSD 9,86 ha</t>
  </si>
  <si>
    <t>Giảm bán kính cấp điện, chống quá tải cho các TBA: Mường Kim 1, Mường Kim 2, Mường Kim 4, huyện Than Uyên năm 2020</t>
  </si>
  <si>
    <t>Giảm bán kính cấp điện, chống quá tải cho các TBA: Than Uyên 2.1, Sám Sẩu, Én Nọi và cải tạo, mở rộng phạm vi cấp điện cho các TBA Than Uyên 1, Than Uyên 3, huyện Than Uyên</t>
  </si>
  <si>
    <t>Nghị quyết 46/NQ-HĐND, Nghị quyết 52/NQ-HĐND, Nghị quyết 51/NQ-HĐND, Chuyển tiếp KHSDĐ 2022</t>
  </si>
  <si>
    <t>Lắp đặt thiết bị LBS Recloser cho lưới điện trung áp năm 2019( Lai Châu)</t>
  </si>
  <si>
    <t>Đường dây 110kV mạnh 2 từ TBA 220kV Than Uyên-TBA 110kV Than Uyên</t>
  </si>
  <si>
    <t xml:space="preserve">Đường dây 110KV Khao Mang - Than Uyên và mở rộng ngăn lộ tại trạm 110KV Than Uyên </t>
  </si>
  <si>
    <t>LUC: 0,09 ha; RPH: 18,21 ha;DCS: 11,1 ha; SON: 2,01 ha</t>
  </si>
  <si>
    <t>Xã Khoen On, Tà Mung</t>
  </si>
  <si>
    <t>Giảm bán kính cấp điện, nâng cao chất lượng điện áp cuối nguồn và mở rộng phạm vi cấp điện cho các TBA khu vực huyện Tân Uyên và huyện Than Uyên năm 2022</t>
  </si>
  <si>
    <t>Chuyển tiếp KHSDĐ 2022; Nghị quyết 51/NQ-HĐND</t>
  </si>
  <si>
    <t>Chuyển tiếp KHSDĐ 2022; Nghị quyết 51/NQ-HĐND; Nghị quyết 65/NQ-HĐND ngày 10/12/2022</t>
  </si>
  <si>
    <t>Tổng công ty điện Miền bắc</t>
  </si>
  <si>
    <t>Chuyển tiếp KH 2022 Nghị quyết 65/NQ-HĐND ngày 10/12/2022 của HĐND tinh Lai Châu</t>
  </si>
  <si>
    <t>Nhà trực vận hành điện lực cụm xã Ta gia, Khoen On</t>
  </si>
  <si>
    <t>HNK 0,04 ha; ONT 0,04 ha; CSD 0,04 ha</t>
  </si>
  <si>
    <t>Nhà trực vận hành điện lực cụm xã Tà Hừa, Pha Mu</t>
  </si>
  <si>
    <t>1.8</t>
  </si>
  <si>
    <t>Đất công trình bưu chính, viễn thông</t>
  </si>
  <si>
    <t>Chuyển tiếp KH2022; thực hiện thủ tục đất đai</t>
  </si>
  <si>
    <t>Trung tâm Văn hóa thể thao</t>
  </si>
  <si>
    <t>1.9</t>
  </si>
  <si>
    <t>Đất cơ sở y tế</t>
  </si>
  <si>
    <t>Chuyển tiếp KH2022; thực hiện thủ tục đất đai,</t>
  </si>
  <si>
    <t>Trung tâm Y tế Than Uyên</t>
  </si>
  <si>
    <t>1.10</t>
  </si>
  <si>
    <t>Cải tạo nâng cấp khuân viên hồ thị trấn Than Uyên ( giai đoạn 3)</t>
  </si>
  <si>
    <t>1.11</t>
  </si>
  <si>
    <t>Đất ở tại đô thị (khu dân cư mới, khu đô thị mới)</t>
  </si>
  <si>
    <t>Dự án xây dựng khu dân cư 5A-7B, thị trấn Than Uyên, huyện Than Uyên (Trong đó: Đất ở mới là 20,5 ha; Đất giao thông; Đất cây xanh là 8,5 ha; Đất hạ tầng 10,64 ha)</t>
  </si>
  <si>
    <t>Nghị quyết 17/NQ-HĐND (39,64 ha); Quyết định số 1055/QĐ-UBND; Nghị quyết 51/NQ-HDND Chuyển tiếp KHSDĐ 2022</t>
  </si>
  <si>
    <t>Nghị quyết 18/NQ-HĐND 1,81 ha; Nghị quyết 46/NQ-HĐND; Nghị quyết số 52/NQ-HĐND;chuyển tiếp KH2022</t>
  </si>
  <si>
    <t>Dự án chỉnh trang đô thị, tạo quỹ đất ở tại khu 5b( để TĐC đấu giá, giao đất có thu tiền sử dụng đất- sau điện lực và trạm vật tư nông nghiệp)</t>
  </si>
  <si>
    <t>1.12</t>
  </si>
  <si>
    <t>Đất ở tại nông thôn (khu dân cư mới)</t>
  </si>
  <si>
    <t>Dự án xây dựng khu dân cư nông thôn mới ( tạo quỹ đất ở để đấu giá quyền sử dụng đất dọc ven đường QL32)</t>
  </si>
  <si>
    <t>Nghị quyết 46/NQ-HĐND (1,10 ha); Quyết định số 1055; Nghị quyết số 16/NQ-HĐND (0,03 ha); Chuyển tiếp KH2022</t>
  </si>
  <si>
    <t>LUC 0,18 ha; NTS 0,08 ha; ONT 0,02 ha; BCS 0,02 ha</t>
  </si>
  <si>
    <t>chuyển tiếp KH2022; Nghị quyết 51/NQ-HĐND</t>
  </si>
  <si>
    <t>HNK: 0.08 ha; BCS: 0.08 ha</t>
  </si>
  <si>
    <t>Nghị Quyết 30/NQ-HĐND, Đăng ký mới 0.08 ha, Chuyển tiếp KHSDD 2022</t>
  </si>
  <si>
    <t xml:space="preserve">LUC 1.96 ha; HNK 0.01 ha; DGT 0.15 ha; DTL 0,05 ha; DNL0.03 ha; SON 0.03; BCS 0,02 ha </t>
  </si>
  <si>
    <t>Khu vực cần chuyển mục đích sử dụng đất để thực hiện việc nhận chuyển nhượng, thuê quyền sử dụng đất, nhận góp vốn bằng quyền sử dụng đất</t>
  </si>
  <si>
    <t>Đất cơ sở sản xuất phi nông nghiệp</t>
  </si>
  <si>
    <t>Quyết định 1055/QĐ-UBND, Nghị quyết số 16/NQ-HĐND, chuyển tiếp KH2022</t>
  </si>
  <si>
    <t>Chuyển tiếp KHSDĐ 2022</t>
  </si>
  <si>
    <t>Đất sản xuất vật liệu xây dựng, làm đồ gốm</t>
  </si>
  <si>
    <t>Hộ gia đình</t>
  </si>
  <si>
    <t>Khai thác đá vôi làm vật liệu xây dựng thông thường mỏ đá Mường Cang - Công ty cổ phần Huy Ngọc</t>
  </si>
  <si>
    <t>Công ty Huy Ngọc</t>
  </si>
  <si>
    <t>Bãi tập kết điểm mỏ cát, sỏi
làm vật liệu xây dựng thông
thường tại khu vực lòng hồ
thủy điện bản Chát và thủy
điện Huổi Quảng</t>
  </si>
  <si>
    <t>HNK 0,03; DCS 0,23</t>
  </si>
  <si>
    <t>Chuyển tiếp KHSDĐ 2022; Quyết định số 388/QĐ-UBND ngày 29/3/2022 của UBND tỉnh Lai Châu</t>
  </si>
  <si>
    <t>Đất thương mại - dịch vụ</t>
  </si>
  <si>
    <t>Chuyển tiếp KH2022</t>
  </si>
  <si>
    <t>UBND xã Ta Gia</t>
  </si>
  <si>
    <t>Cửa hàng xăng dầu Phương Thủy</t>
  </si>
  <si>
    <t>Công ty Phương Thủy</t>
  </si>
  <si>
    <t>Cửa hàng xăng dầu gas, hóa lỏng tại bản Chiềng Ban 2 xã Mường Kim</t>
  </si>
  <si>
    <t>HNK 0,13 ha; ONT 0,08 ha</t>
  </si>
  <si>
    <t>Nghị quyết số 16/NQ-HĐND, chuyển tiếp KH2022</t>
  </si>
  <si>
    <t>Công ty TNHH kỳ chứ</t>
  </si>
  <si>
    <t>Xây dựng điểm thương mại dich vụ khu 4 thi trấn than Uyên</t>
  </si>
  <si>
    <t>Chuyển tiếp KHSDĐ 2022;</t>
  </si>
  <si>
    <t>Xây dựng điểm thương mại dich vụ Mường kim, Mường Cang</t>
  </si>
  <si>
    <t>HNK 0,4 ha; DCS: 0.3</t>
  </si>
  <si>
    <t>Xã Mường Cang, Mường Kim</t>
  </si>
  <si>
    <t>Đất trồng cây hàng năm</t>
  </si>
  <si>
    <t>Chuyển mục đích sang đất trồng cây lâu năm</t>
  </si>
  <si>
    <t>Chuyển mục đích sử dụng đất sang đất trồng chè</t>
  </si>
  <si>
    <t>RSX 1 ha; DCS 1,5 ha</t>
  </si>
  <si>
    <t>RSX 5 ha; DCS 120 ha</t>
  </si>
  <si>
    <t>Xã phúc Than</t>
  </si>
  <si>
    <t>RSX 1 ha; DCS 10ha</t>
  </si>
  <si>
    <t>RSX 2 ha; DCS 20 ha</t>
  </si>
  <si>
    <t>RSX 5 ha; DCS 80 ha</t>
  </si>
  <si>
    <t>RSX 5 ha; DCS 110ha</t>
  </si>
  <si>
    <t>RSX 3,0 ha; DCS 30 ha</t>
  </si>
  <si>
    <t>Dự án trồng 5000 ha cây cao su tại huyện Than Uyên và Tân Uyên tỉnh Lai Châu</t>
  </si>
  <si>
    <t>RSX 14,45 ha; DGT 18,04 ha; CSD 282,24 ha</t>
  </si>
  <si>
    <t>Xã Pha Mu; Mường Mít</t>
  </si>
  <si>
    <t>Công ty cổ phần Cao su</t>
  </si>
  <si>
    <t>2.7</t>
  </si>
  <si>
    <t>Trồng và phát triển cây mắc ca và cây lâm nghiệp khác tại xã Pha Mu, huyện Than Uyên, tỉnh Lai Châu</t>
  </si>
  <si>
    <t>Quyết định số 1055/QĐ-UBND, Nghị quyết sô 16/NQ-HĐND, chuyển tiếp KH2022</t>
  </si>
  <si>
    <t>Công ty Liên Việt</t>
  </si>
  <si>
    <t xml:space="preserve">RPH: 60,09; RSX: 104; CSD: 259,91 </t>
  </si>
  <si>
    <t>CSD: 91,67, RPH: 229,4</t>
  </si>
  <si>
    <t>RSX 1801,31 ha; CLN 290,6 ha; DCS 303,73 ha; HNK 1,51</t>
  </si>
  <si>
    <t>2.8</t>
  </si>
  <si>
    <t>Công ty TNHH Trọng Thúy</t>
  </si>
  <si>
    <t>2.9</t>
  </si>
  <si>
    <t>Đấu giá, giao đất, cho thuê quỹ đất do UBND xã Quản lý</t>
  </si>
  <si>
    <t>Thực hiện Đấu giá, giao đất, cho thuê quỹ đất do UBND xã quản lý</t>
  </si>
  <si>
    <t>NNP</t>
  </si>
  <si>
    <t>2.10</t>
  </si>
  <si>
    <t>LUC 0,48 ha; HNK 8.98 ha, CLN 0,94 ha, RSX 1,63 ha, NTS 1,2 ha</t>
  </si>
  <si>
    <t>Nghị quyết số 46/NQ-HĐND; Đăng ký nhu cầu sử dụng đất năm 2022, chuyển tiếp KH2022</t>
  </si>
  <si>
    <t>2.11</t>
  </si>
  <si>
    <t>LUC 0,20 ha; HNK 5,96 ha; CLN 0,8 ha; NTS 0,64 ha; DCS 0,2 ha</t>
  </si>
  <si>
    <t>LUC 0,27 ha; LUK 0,01 ha; HNK 5,15 ha; CLN 0,82 ha; RSX 0,3 ha; NTS 0,75 ha; BCS 0,2 ha</t>
  </si>
  <si>
    <t>LUC 0,23 ha; HNK 3,62 ha; CLN 0,8 ha; RSX 0,3 ha; NTS 0,82 ha; BCS 0,2 ha</t>
  </si>
  <si>
    <t xml:space="preserve">Xã Mường Than </t>
  </si>
  <si>
    <t>LUC 1,16 ha; LUK 1,17 ha; HNK 5,78 ha; CLN 2,14 ha; RSX 0,3 ha; NTS 1,04 ha; BCS 0,5 ha</t>
  </si>
  <si>
    <t>HNK 1,08 ha; CLN 0,80 ha; RSX 0,3 ha; NTS 0,2 ha; BCS 0,5 ha</t>
  </si>
  <si>
    <t>LUC 014 ha; LUK 0,05 ha; HNK 2,62 ha; CLN 0,5 ha; RSX 0,3 ha; NTS 0,58 ha; BCS 0,2 ha</t>
  </si>
  <si>
    <t>HNK 1,07 ha; CLN 0,50 ha; RSX 0,3 ha; NTS 0,2 ha; BCS 0,5 ha</t>
  </si>
  <si>
    <t>HNK 1,06 ha; CLN 0,50 ha; RSX 0,3 ha; NTS 0,2 ha; BCS 0,5 ha</t>
  </si>
  <si>
    <t>LUC 0,12 ha; HNK 1,09 ha; CLN 0,3 ha; RSX 0,3 ha; NTS 0,26 ha; BCS 0,5 ha</t>
  </si>
  <si>
    <t>LUK 0,02 ha; HNK1,01 ha; CLN 0,3 ha; RSX 0,3 ha; NTS 0,2 ha; BCS 0,5 ha</t>
  </si>
  <si>
    <t>HNK 1,0 ha; CLN 0,3 ha; RSX 0,3 ha; NTS 0,2 ha; BCS 0,5 ha</t>
  </si>
  <si>
    <t>**</t>
  </si>
  <si>
    <t>TỔNG 06 CÔNG TRÌNH, DỰ ÁN ĐĂNG KÝ MỚI</t>
  </si>
  <si>
    <t>Sửa chữa, nâng cấp và mở rộng khuôn viên Nhà văn hóa bản Lướt, xã Mường Kim, huyện Than Uyên</t>
  </si>
  <si>
    <t>HNK 0,2730; CLN 0,0002; NTS 0,1124; ONT 0,1059; DVH 0,0715; DGT 0,1357; SON 0,0093; BCS 0,0135</t>
  </si>
  <si>
    <t>xã Mường Kim</t>
  </si>
  <si>
    <t>Đăng ký mới KH2022; Nghị quyết số 09/NQ-HĐND ngày 29/3/2022</t>
  </si>
  <si>
    <t>xã Phúc Than</t>
  </si>
  <si>
    <t>CQP 76,75; DCS 44,52; RSX 20,96; DGT 1,77</t>
  </si>
  <si>
    <t>Đăng ký mới KH2022; Văn bản số 3863/UBND-TH về việc chấp thuận nghiên cứu khảo sát, đề xuất phương án đầu tư dự án trên địa bàn tỉnh Lai Châu</t>
  </si>
  <si>
    <t>Tổng cộng</t>
  </si>
  <si>
    <t xml:space="preserve"> LUA: 0,125; DGT: 0,001; CSD: 0,008  </t>
  </si>
  <si>
    <t>LUC: 0,52 ha; LUK: 0.69 ha;HNK: 4.49 ha;CLN: 0,38 ha; RSX: 1,21 ha; RPH: 4.21 ha; NTS: 0,22 ha; ONT: 1,83 ha; TSC: 0,02 ha;DGD: 0,15 ha; DYT: 0,02 ha;DBV: 0.01 ha; SKX: 0,05 ha;DGT: 20.75 ha;DTL: 1.4 ha; DNL: 0,08 ha; SON: 0,12 ha; BCS: 0,90 ha; DCS: 3,85 ha</t>
  </si>
  <si>
    <t>Đã thực hiện</t>
  </si>
  <si>
    <t>Điều chỉnh quy mô; Chuyển tiếp</t>
  </si>
  <si>
    <t>Nghị quyết 45/NQ-HĐND, chuyển tiếp KH2022; Văn bản số 3449/CAT-PH10 ngày 06/7/2022</t>
  </si>
  <si>
    <t>Điều chỉnh theo văn bản 1880/CAT-PH10 ngày 28/4/2022 và Văn bản số 3449/CAT-PH10 ngày 06/7/2022</t>
  </si>
  <si>
    <t>Tăng diện tích từ 0,18 lên 0,27</t>
  </si>
  <si>
    <t>Kè từ hồ khu 9 đến sân vân động</t>
  </si>
  <si>
    <t>k có vị trí</t>
  </si>
  <si>
    <t>Cấp điện nông thôn từ lưới điện quốc gia tỉnh Lai Châu giai đoạn 2015-2020</t>
  </si>
  <si>
    <t>Nhà trực vận hành điện lực cụm xã Tà Hừa, Khoen On</t>
  </si>
  <si>
    <t>DCS 4,91 ha; RSX 2,00 ha</t>
  </si>
  <si>
    <t>Trận địa phòng không 12,7 mm huyện và khu tập trung quân dự bị báo động kiểm tra</t>
  </si>
  <si>
    <t>2022-2025</t>
  </si>
  <si>
    <t>Bản On, Bản Mùi</t>
  </si>
  <si>
    <t>Chuyển đổi cơ cấu cây trồng sang đất trồng cây hàng năm</t>
  </si>
  <si>
    <t>Vị trí trên bản đồ</t>
  </si>
  <si>
    <t>Cải tạo, nâng cấp độ tin cậy, cung cấp điện cho các TBA Mường Than 2, Cầu Nậm Phang huyện Than Uyên</t>
  </si>
  <si>
    <t>Đường dây 110Kv mạch 2 từ TBA 220Kv Than Uyên - TBA 110Kv Than Uyên</t>
  </si>
  <si>
    <t>LUC 0,2 ha; HNK 0,15 ha; CLN 0,1 ha; RSX 0,1 ha ;  LUK: 0,125; DGT: 0,001; CSD: 0,008</t>
  </si>
  <si>
    <t>LUC, HNK, CLN, DCS</t>
  </si>
  <si>
    <t>Bãi xử lý rác thải tập trung</t>
  </si>
  <si>
    <t>Bãi xử lý rác thải rắn công nghiệp thông thường, vật liệu xây dựng huyện Than Uyên</t>
  </si>
  <si>
    <t>Dự án tạo quỹ đất ở xây dựng khu dân cư nông thôn tại bản cẩm trung 2 xã Mường Than (để đấu giá, TĐC, giao đất có thu tiền sử dụng đất)</t>
  </si>
  <si>
    <t>Dự án đấu giá quyền sử dụng đất tại nhà văn hóa cũ khu 11, thị trấn Than Uyên</t>
  </si>
  <si>
    <t>CLN 1,00 ha; BCS 0,2 ha; BHK 0,1 ha</t>
  </si>
  <si>
    <t>32.1, 32.3</t>
  </si>
  <si>
    <t>Cải tạo nâng cấp khuôn viên hồ thị trấn Than Uyên</t>
  </si>
  <si>
    <t>Nguồn</t>
  </si>
  <si>
    <t>Điều chỉnh quy mô (từ 10 ha xuống 7 ha), Chuyển tiếp</t>
  </si>
  <si>
    <t>Điều chỉnh quy mô (từ 0,15 ha lên 0,21 ha), chuyển tiếp</t>
  </si>
  <si>
    <t>Điều chỉnh quy mô tăng từ 0,21 ha lên 0,24 ha, chuyển tiếp</t>
  </si>
  <si>
    <t>Điều chỉnh giảm quy mô từ 12,07 ha xuống 5,07 ha, Chuyển tiếp</t>
  </si>
  <si>
    <t>Điều chỉnh quy mô giảm từ 23,8 ha xuống 4,8 ha, Chuyển tiếp</t>
  </si>
  <si>
    <t>Điều chỉnh quy mô giảm từ 72 ha xuống 32 ha, chuyển tiếp</t>
  </si>
  <si>
    <t>Điều chỉnh quy mô giảm từ 8,59 ha xuống 3,5 ha , Chuyển tiếp</t>
  </si>
  <si>
    <t>Điều chỉnh quy mô giảm từ 20,78 ha xuống 2,78 ha, Chuyển tiếp</t>
  </si>
  <si>
    <t>Điều chỉnh quy mô giảm từ 61,03 ha xuống còn 11,03 ha, Chuyển tiếp</t>
  </si>
  <si>
    <t>Điều chỉnh quy mô giảm từ 35 ha xuống 15,5 ha, Chuyển tiếp</t>
  </si>
  <si>
    <t>Điều chỉnh quy mô giảm từ 15,89 ha xuống còn 11,09 ha, Chuyển tiếp</t>
  </si>
  <si>
    <t>Điều chỉnh quy mô giảm từ 4,5 ha xuống 2,5 ha, Chuyển tiếp</t>
  </si>
  <si>
    <t>Điều chỉnh quy mô giảm từ 3,3 ha xuống 1,3 ha, Chuyển tiếp</t>
  </si>
  <si>
    <t>Điều chỉnh quy mô giảm từ 4,55 ha xuống 1,55 ha, Chuyển tiếp</t>
  </si>
  <si>
    <t>Điều chỉnh quy mô giảm từ 5 ha xuống 3 ha, Chuyển tiếp</t>
  </si>
  <si>
    <t>Điều chỉnh quy mô giảm từ 4,32 xuống 2,32 ha, Chuyển tiếp</t>
  </si>
  <si>
    <t>Điều chỉnh quy mô từ 5,19 ha xuống 2,19 ha, Chuyển tiếp</t>
  </si>
  <si>
    <t>Điều chỉnh quy mô giảm từ 4,36 ha xuống 1,36 ha, Chuyển tiếp</t>
  </si>
  <si>
    <t>Điều chỉnh quy mô giảm từ 3,7 ha xuống còn 1,7 ha, Chuyển tiếp</t>
  </si>
  <si>
    <t>Điều chỉnh quy mô giảm từ 5,24 ha xuống 2,24 ha, Chuyển tiếp</t>
  </si>
  <si>
    <t>Điều chỉnh quy mô giảm từ 5,33 ha xuống 2,33 ha, Chuyển tiếp</t>
  </si>
  <si>
    <t>Điều chỉnh quy mô giảm từ 4,62 ha xuống 1,62 ha, Chuyển tiếp</t>
  </si>
  <si>
    <t>Điều chỉnh quy mô giảm từ 3,55 ha xuống 2,55 ha, Chuyển tiếp</t>
  </si>
  <si>
    <t>Điều chỉnh quy mô giảm từ 8,08 ha xuống 2,08 ha, Chuyển tiếp</t>
  </si>
  <si>
    <t>Điều chỉnh quy mô giảm từ 1,4 ha xuống 1,3 ha, Chuyển tiếp</t>
  </si>
  <si>
    <t>Điều chỉnh quy mô giảm từ 1,3 ha xuống 0,5 ha, Chuyển tiếp</t>
  </si>
  <si>
    <t>Điều chỉnh quy mô giảm từ 1,5 ha xuống 0,7 ha, Chuyển tiếp</t>
  </si>
  <si>
    <t>Điều chỉnh quy mô giảm từ 2,27 ha xuống 0,72 ha, Chuyển tiếp</t>
  </si>
  <si>
    <t>Đăng ký mới (điều chỉnh quy mô diện tích 12,27 xuống còn 5,06)</t>
  </si>
  <si>
    <t>Điều chỉnh giảm quy mô từ 18,31 ha xuống 3,5. Chuyển tiếp</t>
  </si>
  <si>
    <t>Điều chỉnh giảm từ 3,0 ha xuống còn 1,5 ha. Chuyển tiếp</t>
  </si>
  <si>
    <t>Đăng ký mới. Xã đăng ký, điều chỉnh giảm từ 10,15 ha xuống còn 3,15</t>
  </si>
  <si>
    <t>Đăng ký mới. Xã đăng ký, điều chỉnh giảm từ 6,12 ha xuống còn 2,11</t>
  </si>
  <si>
    <t>Đăng ký mới. Xã đăng ký, điều chỉnh giảm từ 8,61 ha xuống còn 3,18</t>
  </si>
  <si>
    <t>Đăng ký mới. Xã đăng ký, điều chỉnh giảm từ 8,74 ha xuống còn 2,74</t>
  </si>
  <si>
    <t>Đăng ký mới. Xã đăng ký, điều chỉnh giảm từ 5,20 ha xuống 1,48 ha</t>
  </si>
  <si>
    <t>Đăng ký mới. Xã đăng ký, điều chỉnh giảm từ 2,53 xuống 0,53</t>
  </si>
  <si>
    <t>Đăng ký mới. Xã đăng ký, điều chỉnh giảm từ 1,71 xuống 0,76</t>
  </si>
  <si>
    <t>Đăng ký mới. Xã đăng ký, điều chỉnh giảm từ 1,84 xuống còn 0,54</t>
  </si>
  <si>
    <t>Đăng ký mới. Xã đăng ký, điều chỉnh giảm từ 2,87 xuống còn 0,87</t>
  </si>
  <si>
    <t>Đăng ký mới. Xã đăng ký, điều chỉnh giảm từ 2,01 xuống 1,01</t>
  </si>
  <si>
    <t>Đăng ký mới. Xã đăng ký, điều chỉnh giảm từ 2,48 ha xuống còn 1,48</t>
  </si>
  <si>
    <t>Đăng ký mới. Xã đăng ký, điều chỉnh giảm từ 3,8 ha xuống 1,8 ha</t>
  </si>
  <si>
    <t>Đăng ký mới. Xã đăng ký, điều chỉnh giảm từ 2,7 xuống còn 0,7</t>
  </si>
  <si>
    <t>Đăng ký mới. Xã đăng ký, điều chỉnh giảm 4,65 ha xuống còn 1,65</t>
  </si>
  <si>
    <t>Đăng ký mới. Xã đăng ký, điều chỉnh giảm từ 3,57 ha xuống còn 1,57</t>
  </si>
  <si>
    <t>Đăng ký mới. Xã đăng ký, điều chỉnh giảm từ 4,64 xuống còn 1,64</t>
  </si>
  <si>
    <t>Đăng ký mới. Xã đăng ký, điều chỉnh giảm từ 2,15 xuống còn 0,75</t>
  </si>
  <si>
    <t>Đăng ký mới. Xã đăng ký, điều chỉnh giảm từ 1,59 xuống còn 0,59</t>
  </si>
  <si>
    <t>Đăng ký mới. Xã đăng ký, điều chỉnh giảm diện tích từ 4,9 ha xuống còn 4,41</t>
  </si>
  <si>
    <t>Nhà văn hóa bản Lun 2, xã Tà Mung</t>
  </si>
  <si>
    <t>Sắp xếp ổn định dân cư xen ghép vùng đặc biệt khó khăn tại xã Tà Mung</t>
  </si>
  <si>
    <t>Bản Nậm Mở, Bản Nậm Pắt, xã Tà Mung</t>
  </si>
  <si>
    <t>Nâng cấp đường xuống bến thuyền bản Chát xã Mường Kim,</t>
  </si>
  <si>
    <t>bản Chát</t>
  </si>
  <si>
    <t>Đăng ký mới (bổ sung theo văn bản ngày 28/7/2022 của UBND xã)</t>
  </si>
  <si>
    <t>Đăng ký mới (bổ sung theo văn bản đăng ký ngày 28/7/2022 của UBND xã)</t>
  </si>
  <si>
    <t>Mở rộng điểm trường mầm non Nà Ban</t>
  </si>
  <si>
    <t>bản Nà Ban</t>
  </si>
  <si>
    <t>Đăng ký mới (bổ sung mới theo văn bản đăng ký ngày 27/7/2022 của UBND xã và phòng GD)</t>
  </si>
  <si>
    <t>Xây dựng điểm trường mầm non, tiểu học bản Noong Quang, xã Khoen On</t>
  </si>
  <si>
    <t>Bản Noong Quang</t>
  </si>
  <si>
    <t>Đăng ký mới (bổ sung theo văn bản phòng GDĐT)</t>
  </si>
  <si>
    <t>Xây dựng cơ sở giáo dục đào tạo (Trường mầm non, tiểu học, trung học cơ sở) Than Uyên</t>
  </si>
  <si>
    <t>Chuyển tiếp (gộp các trường mầm non, tiểu học, THCS tập trung thành 1 điểm theo ý kiến phòng GD)</t>
  </si>
  <si>
    <t>Đăng ký mới (bổ sung diện tích theo văn bản ngày 01/8/2022 của UBND xã)</t>
  </si>
  <si>
    <t>LUK 0,08; DCS 0,80; RSX 0,17</t>
  </si>
  <si>
    <t>DVH 0,01;HNK 0,015</t>
  </si>
  <si>
    <t>Chuyển tiếp (Điều chỉnh giảm quy mô từ 4,12 ha xuống 2,12 ha)</t>
  </si>
  <si>
    <t>Chuyển tiếp (Điều chỉnh giảm quy mô từ 4,18 ha xuống 2,18 ha)</t>
  </si>
  <si>
    <t>Chuyển tiếp (Điều chỉnh giảm quy mô từ 4,6 ha xuống 1,91 ha)</t>
  </si>
  <si>
    <t>TSC 0,13 ha; HNK 0,02 ha</t>
  </si>
  <si>
    <t>Quy hoạch đất an ninh trên địa bàn huyện Than Uyên</t>
  </si>
  <si>
    <t>9.14</t>
  </si>
  <si>
    <t>Chuyển tiếp, điều chỉnh quy mô</t>
  </si>
  <si>
    <t>HNK 0,63 ha; CLN 0,4 ha; LUC 2,26</t>
  </si>
  <si>
    <t>Khu du lịch sinh thái hồ Bản Chát (Quy hoạch là 250 ha. Trong đó, diện tích xin chuyển mục đích là 15 ha; 235 ha khoanh nuôi bảo vệ rừng)</t>
  </si>
  <si>
    <t>ONT 0,02; LUC 0,03; BCS 0,02</t>
  </si>
  <si>
    <t>LUK 0,24; DGT 0,05; NHK 0,27; DCS 0,97</t>
  </si>
  <si>
    <t>LUK 0,2 ha; HNK 1,66 ha; DCS 1,18 ha</t>
  </si>
  <si>
    <t>Chuyển tiếp. Điều chỉnh quy mô giảm từ 7,22 ha xuống 1,5 ha</t>
  </si>
  <si>
    <t>LUC 0,05 ha; LUK 0,05 ha; HNK 0,42 ha; CLN 0,05 ha; NTS 0,08 ha; ONT 0,05 ha; DCS 0,8 ha</t>
  </si>
  <si>
    <t>Điều chỉnh quy mô giảm từ 7,15 ha xuống 0,75 ha, Chuyển tiếp</t>
  </si>
  <si>
    <t xml:space="preserve"> BHK 0,2 ha; DCS 0,55</t>
  </si>
  <si>
    <t>HNK 0,2; DCS 0,2</t>
  </si>
  <si>
    <t>Điều chỉnh quy mô giảm từ 6,4 ha xuống 0,4 ha, Chuyển tiếp</t>
  </si>
  <si>
    <t>Điều chỉnh quy mô giảm từ 17,86 ha xuống 0,6 ha, Chuyển tiếp</t>
  </si>
  <si>
    <t>LUK 0,1; HNK 0,2; DCS  0,3</t>
  </si>
  <si>
    <t>Chuyển tiếp. Điều chỉnh quy mô giảm từ 1,3 xuống 0,3 ha</t>
  </si>
  <si>
    <t>Điều chỉnh quy mô giảm từ 5,0 ha xuống 0,5 ha, Chuyển tiếp</t>
  </si>
  <si>
    <t>Điều chỉnh quy mô giảm từ 2,7 ha xuống 0,3 ha, Chuyển tiếp</t>
  </si>
  <si>
    <t>HNK 0,2; CLN 0,1</t>
  </si>
  <si>
    <t>Điều chỉnh quy mô giảm từ 6,93 ha xuống 0,4 ha, Chuyển tiếp</t>
  </si>
  <si>
    <t>HNK 0,2; SON 0,2</t>
  </si>
  <si>
    <t>Điều chỉnh quy mô giảm từ 6,20 ha xuống 0,20 ha, Chuyển tiếp</t>
  </si>
  <si>
    <t>HNK 0,1; CSD 0,1</t>
  </si>
  <si>
    <t>Điều chỉnh quy mô giảm từ 2,21 ha xuống 0,30 ha, Chuyển tiếp</t>
  </si>
  <si>
    <t>HNK 0,1; CSD 0,2</t>
  </si>
  <si>
    <t>Điều chỉnh quy mô giảm từ 0,9 ha xuống 0,20 ha, Chuyển tiếp</t>
  </si>
  <si>
    <t>LUC 0,1; DCS 0,1</t>
  </si>
  <si>
    <t>Điều chỉnh quy mô giảm từ 0,76 ha xuống 0,20 ha, Chuyển tiếp</t>
  </si>
  <si>
    <t>Điều chỉnh quy mô giảm diện tích từ 20,85 ha xuống 2,85 ha, Chuyển tiếp</t>
  </si>
  <si>
    <t>HNK 2,15; RSX 0,2; DCS 0,5</t>
  </si>
  <si>
    <t>DCS 1,3; RSX 0,2</t>
  </si>
  <si>
    <t>NHK 0,2; CLN 0,3; DCS 1,0</t>
  </si>
  <si>
    <t>CLN 0,2; NHK 0,32; DCS 1,97</t>
  </si>
  <si>
    <t>HNK 0,1; CLN 0,2; DCS 1,2</t>
  </si>
  <si>
    <t>CLN 0,57; RSX 0,21; DCS 0,71</t>
  </si>
  <si>
    <t>DCS 1,0; CLN 0,2</t>
  </si>
  <si>
    <t>LUC 0,2; LUK 0,5; BHK 0,3; SON 1,0</t>
  </si>
  <si>
    <t>HNK 0,2; CLN 0,3; DCS 1,0</t>
  </si>
  <si>
    <t>RSX 0,5; LUK 0,1; DCS 0,91</t>
  </si>
  <si>
    <t>LUC 0,23; DTL 0,09; ONT 0,01; BCS 0,67</t>
  </si>
  <si>
    <t>Điều chỉnh quy mô giảm từ 7,92 ha xuống 2,92 ha, Chuyển tiếp</t>
  </si>
  <si>
    <t>Điều chỉnh quy mô giảm từ 3,75 ha xuống 1,75 ha, Chuyển tiếp</t>
  </si>
  <si>
    <t>RSX 0,5; RPH 0,5; NHK 0,5; DCS 0,25</t>
  </si>
  <si>
    <t>LUC 0,7; RSX 1,5; DCS 0,72</t>
  </si>
  <si>
    <t>NHK 0,58; RSX 0,64; SON 0,3; DCS 0,72</t>
  </si>
  <si>
    <t>RSX 0,57; DCS 0,51</t>
  </si>
  <si>
    <t>HNK 0,1; RSX 0,6; DCS 1,8</t>
  </si>
  <si>
    <t>HNK 0,27; NTS 0,28; RSX 0,55; LUC 0,1; CLN 0,15; DTL 0,18; DCS 0,43</t>
  </si>
  <si>
    <t>LUC 0,2; BHK 0,2; NHK 0,4; CLN 0,2; DCS 0,85</t>
  </si>
  <si>
    <t>LUC 0,2; RSX 0,2; CLN 0,8; DCS 1,05</t>
  </si>
  <si>
    <t>HNK 0,2; CLN 0,8; RSX 0,5; DCS 0,3</t>
  </si>
  <si>
    <t>HNK 0,2; CLN 0,2; RSX 0,3; DCS 0,5</t>
  </si>
  <si>
    <t>RSX 0,32; DCS 1,33</t>
  </si>
  <si>
    <t>RSX 1,11; LUC 0,19; DCS 0,67</t>
  </si>
  <si>
    <t>DCS 0,62; RSX 0,48</t>
  </si>
  <si>
    <t>CLN 0,47; RSX 0,37; ONT 0,07; DCS 1,07</t>
  </si>
  <si>
    <t>Điều chỉnh quy mô giảm từ 7,55 xuống còn 1,55, Chuyển tiếp</t>
  </si>
  <si>
    <t>Điều chỉnh quy mô từ 29,45 ha xuống còn 1,45 ha, Chuyển tiếp</t>
  </si>
  <si>
    <t>NHK 0,5; CLN 0,2; RSX 0,5; DCS 0,25</t>
  </si>
  <si>
    <t>LUC 0,2; NHK 0,2; BHK 0,3; NTS 0,1; RSX 0,2; DCS 0,55</t>
  </si>
  <si>
    <t>RSX 0,05; DCS 1,57</t>
  </si>
  <si>
    <t>RSX 0,54; NHK 0,21; DCS 0,31</t>
  </si>
  <si>
    <t>HNK 0,6; CLN 0,2; DCS 2</t>
  </si>
  <si>
    <t>LUC 0,8; HNK 0,8; DCS 0,9</t>
  </si>
  <si>
    <t>DCS; RSX;CLN</t>
  </si>
  <si>
    <t>14.91</t>
  </si>
  <si>
    <t>15.38</t>
  </si>
  <si>
    <t>17.14</t>
  </si>
  <si>
    <t>17.15</t>
  </si>
  <si>
    <t>17.18</t>
  </si>
  <si>
    <t>17.19</t>
  </si>
  <si>
    <t>17.32</t>
  </si>
  <si>
    <t>20.11</t>
  </si>
  <si>
    <t>190; 208; 207</t>
  </si>
  <si>
    <t>Đổi tên; sửa nhãn bản đồ, vẫn tô màu CLN</t>
  </si>
  <si>
    <t>Tổ hợp chăn nuôi, trồng trọt và chế biến nông sản xã Mường Kim (Trong đó: Đất trồng cây lâu năm 27 ha, Đất sản xuất kinh doanh phi nông nghiệp 5 ha, Đất nông nghiệp khác 5,0 ha, Đất phi nông nghiệp khác 1,0 ha)</t>
  </si>
  <si>
    <t>Đồng Giao</t>
  </si>
  <si>
    <t>Quy hoạch vùng trồng cây lâu năm xã Mường Kim (gần hồ thủy điện Bản Chát)</t>
  </si>
  <si>
    <t>Điều chỉnh diện tích</t>
  </si>
  <si>
    <t>Quy hoạch vùng Nông nghiệp khác xã Pha Mu</t>
  </si>
  <si>
    <t>Bổ sung mới, tách từ vùng CLN giáp hồ thuỷ điện Bản Chát</t>
  </si>
  <si>
    <t>Bổ sung mới, chuển từ CLN sang NKH</t>
  </si>
  <si>
    <t>Điều chỉnh diện tích chỉ để đấu giá 0,45; còn lại để CMĐ</t>
  </si>
  <si>
    <t>Tăng thêm 0,81 ha</t>
  </si>
  <si>
    <t>Điều chỉnh quy mô, chuyển tiếp</t>
  </si>
  <si>
    <t>Bổ sung mới</t>
  </si>
  <si>
    <t>Giảm diện tích từ 0,7 xuống 0,4</t>
  </si>
  <si>
    <t>Đường nối QL32 và Cụm công nghiệp Than Uyên</t>
  </si>
  <si>
    <t>Dự án tạo quỹ đất xây dựng khu dân cư nông thôn tại bản Sân Bay</t>
  </si>
  <si>
    <t>Dự án xây dựng khu dân cư nông thôn số 2 xã Phúc Than</t>
  </si>
  <si>
    <t>Dự án tạo quỹ đất ở xây dựng khu dân cư nông thôn bản Sân Bay (để Đấu giá, TĐC, giao đất có thu tiền sử dụng đất)</t>
  </si>
  <si>
    <t>TĐC CỤM CÔNG NGHIỆP</t>
  </si>
  <si>
    <t>SỬA TÊN</t>
  </si>
  <si>
    <t>Xây dựng khu dân cư mới theo quy hoạch chung thị trấn</t>
  </si>
  <si>
    <t>Quy hoạch vùng Nông nghiệp khác xã Phúc Than</t>
  </si>
  <si>
    <t>Bổ sung mới, ông Hồng</t>
  </si>
  <si>
    <t>Bãi đổ thải phục vụ thi công các công trình trên địa bàn huyện</t>
  </si>
  <si>
    <t>bổ sung mới</t>
  </si>
  <si>
    <t>Điều chỉnh vị trí</t>
  </si>
  <si>
    <t>Minh Đan, sửa tên</t>
  </si>
  <si>
    <t>Dự án trồng và phát triển cây lâm nghiệp trên địa bàn các xã Khoen On, Tà Mung</t>
  </si>
  <si>
    <t>MNC 4,76; CLN 4,57; DCS 30,07</t>
  </si>
  <si>
    <t>LUK 0,38; DCS 15,11</t>
  </si>
  <si>
    <t>RSX 1,96; CLN 1,26; HNK 3,5; LUK 0,28; DCS 5</t>
  </si>
  <si>
    <t>ONT 0,03; HNK 0,12</t>
  </si>
  <si>
    <t>CLN 2,25; ONT 0,42; DGT 0,62; HNK 8,24</t>
  </si>
  <si>
    <t>ONT 0,15; LUC 1,09; HNK 1,02; CSD 0,09; NTS 0,03; DTL 0,05; DGT0,02</t>
  </si>
  <si>
    <t>LUK 11,76; BHK 5,15; NHK 1,87; CLN 3,44; ONT 1,68; NTS 0,27; DGT 0,51; DTL 0,21; SON 0,44; BCS 1,44</t>
  </si>
  <si>
    <t>NTS 0,06; BHK 0,11; LUC 0,74</t>
  </si>
  <si>
    <t>DYT 0,1; CSD 0,3; LUC 0,05</t>
  </si>
  <si>
    <t xml:space="preserve">giảm diện tích bãi ngô </t>
  </si>
  <si>
    <t>NTS 0,04; BHK 0,17; DTL 0,05; LUC 0,99</t>
  </si>
  <si>
    <t>Đường lên nghĩa địa bản Pá Khôm</t>
  </si>
  <si>
    <t>BCHQS huyện điều chỉnh tăng</t>
  </si>
  <si>
    <t>BCHQS huyện điều chỉnh</t>
  </si>
  <si>
    <t>Xây dựng trận địa súng máy phòng không 12,7mm xã Mường Mít</t>
  </si>
  <si>
    <t>BCHQS đăng ký</t>
  </si>
  <si>
    <t>LUA</t>
  </si>
  <si>
    <t>Xây dựng trận địa súng máy phòng không 12,7mm xã Mường Kim</t>
  </si>
  <si>
    <t>Căn cứ chiến đấu giả định huyện Than Uyên</t>
  </si>
  <si>
    <t>Quy hoạch vùng Nông nghiệp khác xã Mường Kim (gần trang trại công ty Tuyền Phương)</t>
  </si>
  <si>
    <t>Quy hoạch vùng Nông nghiệp khác xã Mường Kim (gần nhà máy Mắc ca)</t>
  </si>
  <si>
    <t>Mường Cang, Hua Nà</t>
  </si>
  <si>
    <t>Chuyển từ rừng phòng hộ sang rừng sản xuất xã Phúc Than</t>
  </si>
  <si>
    <t>Chuyển từ rừng phòng hộ sang rừng sản xuất xã Mường Than</t>
  </si>
  <si>
    <t>Chuyển từ rừng phòng hộ sang rừng sản xuất xã Pha Mu</t>
  </si>
  <si>
    <t>Chuyển từ rừng phòng hộ sang rừng sản xuất xã Tà Hừa</t>
  </si>
  <si>
    <t>Đất ở tại nông thôn Đội 9</t>
  </si>
  <si>
    <t>HNK 0,6; CLN 0,19; SON 0,05; LUC 0,57</t>
  </si>
  <si>
    <t>Bổ sung</t>
  </si>
  <si>
    <t>CSD 0,18; HNK 0,02</t>
  </si>
  <si>
    <t>CSD 0,17; HNK 0,13</t>
  </si>
  <si>
    <t>LUK 0,02; HNK 0,28</t>
  </si>
  <si>
    <t>Xây dựng trận địa súng máy phòng không 12,7mm xã Phúc Than (gần trạm điện)</t>
  </si>
  <si>
    <t>Xây dựng trận địa súng máy phòng không 12,7mm xã Phúc Than (gần mỏ đá Phương Nhung)</t>
  </si>
  <si>
    <t>RST 2,49; CSD 2,51</t>
  </si>
  <si>
    <t>Thao trường huấn luyện 1 huyện Than Uyên</t>
  </si>
  <si>
    <t>Thao trường huấn luyện 2 huyện Than Uyên</t>
  </si>
  <si>
    <t>RSX 1,29; HNK 0,2; CSD 2,36; CLN 0,75</t>
  </si>
  <si>
    <t>RST</t>
  </si>
  <si>
    <t>Chuyển tiếp, điều chỉnh giảm diện tích tích</t>
  </si>
  <si>
    <t>DCS 2,56 ha, CLN 0,16  ha, MNC 0,68  ha</t>
  </si>
  <si>
    <t>Giảm 0,8 ha vào rừng tự nhiên</t>
  </si>
  <si>
    <t>Sửa tên, giảm 70,41 ha do chuyển sang QH chè</t>
  </si>
  <si>
    <t>NHK 20,76; DCS 353,01</t>
  </si>
  <si>
    <t>Điều chỉnh diện tích, bỏ vùng ở Ta Gia, Tà Hừa và 1 phần Pha Mu</t>
  </si>
  <si>
    <t>Bổ sung mới thêm điểm đối diện trạm kiểm lâm</t>
  </si>
  <si>
    <t>RSX 2,68; HNK 0,19; CSD 4,13</t>
  </si>
  <si>
    <t>Chuyển tiếp, Điều chỉnh giảm diện tích</t>
  </si>
  <si>
    <t>giảm diện tích</t>
  </si>
  <si>
    <t>HNK 0,25; CSD 0,30</t>
  </si>
  <si>
    <t>BHK 0,23 ha; NTS 0,01 ha; RSX 4,80 ha; ODT 0,8 ha; DNL 0,1 ha; DCS 2,33 ha</t>
  </si>
  <si>
    <t>Chuyển tiếp, điều chỉnh vị trí</t>
  </si>
  <si>
    <t>Xây dựng chợ trung tâm xã Phúc Than</t>
  </si>
  <si>
    <t>Dự án xây dựng khu dân cư nông thôn số 1 xã Phúc Than ( trong đó  đất ONT 13,27 ha đất TMD: 2,0 ha; đất DKV 2,5 đất DGT; 8,5 ha đất DTL 0,5 ha)</t>
  </si>
  <si>
    <t>Điều chỉnh giảm diện tích từ 30 ha xuống 26,77 ha. Tách chợ ra</t>
  </si>
  <si>
    <t>Xây dựng khu đô thị mới phía Bắc thị trấn Than Uyên (Tổng quy mô 114,20 ha, trong đó: Đất ở mới 40,0 ha; Đất giao thông 30,5 ha; Đất thương mại dịch vụ 5,0 ha; Đất giáo dục 6,5 ha; Đất thể thao 2,5 ha; Đất khu công viên, cây xanh 29,7 ha)</t>
  </si>
  <si>
    <t>RSX 46,77; SKX 5,52; CLN 5,90; NTS 6,0; HNK 12,5; LUK 14,5; CSD 23,01</t>
  </si>
  <si>
    <t>Gộp lại thành 1 danh mục chung, bản đồ cũng thể hiện 1 vùng</t>
  </si>
  <si>
    <t>Ghi chú họp lãnh đạo UBND 13/8/2022, 17/8/2022</t>
  </si>
  <si>
    <t>điều chỉnh diện tích</t>
  </si>
  <si>
    <t>bổ sung</t>
  </si>
  <si>
    <t>tăng diện tích, bù diện tích rừng phòng hộ mất đi</t>
  </si>
  <si>
    <t>Quy hoạch đất khoáng sản trên địa bàn huyện Than Uyên</t>
  </si>
  <si>
    <t>RSX; CSD; CLN; RPH</t>
  </si>
  <si>
    <t>Quy hoạch đất xây dựng cơ sở văn hoá trên địa bàn huyện Than Uyên</t>
  </si>
  <si>
    <t>LUA; HNK; CLN; CSD</t>
  </si>
  <si>
    <t>Tăng diện tích</t>
  </si>
  <si>
    <t>NTS 0,03 ha; LUK 0,1 ha; DCS 0,37 ha</t>
  </si>
  <si>
    <t>RSX 1,95 ha; DCS 0,5 ha</t>
  </si>
  <si>
    <t>Quy hoạch đất xây dựng trụ sở cơ quan trên địa bàn huyện Than Uyên</t>
  </si>
  <si>
    <t>5.13</t>
  </si>
  <si>
    <t>5.14</t>
  </si>
  <si>
    <t>7.15</t>
  </si>
  <si>
    <t>7.17</t>
  </si>
  <si>
    <t>8.3</t>
  </si>
  <si>
    <t>8.5</t>
  </si>
  <si>
    <t>8.6</t>
  </si>
  <si>
    <t>8.7</t>
  </si>
  <si>
    <t>8.8</t>
  </si>
  <si>
    <t>8.9</t>
  </si>
  <si>
    <t>8.10</t>
  </si>
  <si>
    <t>22.5</t>
  </si>
  <si>
    <t>Đất ở tại nông thôn bản Nà Phát</t>
  </si>
  <si>
    <t>Đất ở bản Noong Thăng</t>
  </si>
  <si>
    <t>Đất ở bản Chít</t>
  </si>
  <si>
    <t>Đất ở tại nông thôn Đội 11</t>
  </si>
  <si>
    <t>Đất ở tại nông thôn bản Sang Ngà</t>
  </si>
  <si>
    <t>Đất ở tại nông thôn bản Sam Sẩu</t>
  </si>
  <si>
    <t>Đất ở tại nông thôn bản Sân Bay</t>
  </si>
  <si>
    <t>Đất ở tại nông thôn bản Nà Phái</t>
  </si>
  <si>
    <t>32.3</t>
  </si>
  <si>
    <t>33.4</t>
  </si>
  <si>
    <t>Xã Pha Mu,
Mường Mít, Ta Gia</t>
  </si>
  <si>
    <t>Chưa có đơn vị đăng ký</t>
  </si>
  <si>
    <t>chưa có đơn vị đăng ký</t>
  </si>
  <si>
    <t>Quy hoạch vùng Nông nghiệp khác xã Mường Cang</t>
  </si>
  <si>
    <t>CSD 5,2; LUA 0,07</t>
  </si>
  <si>
    <t>Bổ sung mới - A THANG</t>
  </si>
  <si>
    <t>NTS 0,01; CSD 0,43; LUC 1,23; HNK 0,65</t>
  </si>
  <si>
    <t>bổ sung thêm CMĐ Nà Đình, a thăng chỉ đạo</t>
  </si>
  <si>
    <t>RSX 9,14; DCS 2,5; HNK 1,2</t>
  </si>
  <si>
    <t>NHK 60,95 ha; RSX 7,67 ha; DCS 128,75 ha</t>
  </si>
  <si>
    <t>NHK 7,33 ha; DCS 43,6 ha; LUK 0,17 ha</t>
  </si>
  <si>
    <t>DCS 53,73 ha; RSX 16,1 ha</t>
  </si>
  <si>
    <t>RSX 49,90 ha; NHK 4,47 ha; DCS 156,34 ha</t>
  </si>
  <si>
    <t>RSX 32,97 ha; DCS 168,68 ha</t>
  </si>
  <si>
    <t>DCS 407,44 ha; RSX 434,15 ha</t>
  </si>
  <si>
    <t>DCS 250,5 ha; RSX 136,87 ha</t>
  </si>
  <si>
    <t>DCS; CLN; RPH</t>
  </si>
  <si>
    <t>LUA; CSD</t>
  </si>
  <si>
    <t>CSD;RPH;HNK</t>
  </si>
  <si>
    <t>7.16</t>
  </si>
  <si>
    <t>Chuyển tiếp, điều chỉnh quy mô, vị trí</t>
  </si>
  <si>
    <t>Mường Cang, Thị trấn Than Uyên</t>
  </si>
  <si>
    <t>NHK 1,50 ha; CLN 1,00 ha; RSX 1,00 ha; DCS 0,28 ha; DTT 0,13 ha; DKV 0,09 ha</t>
  </si>
  <si>
    <t>27.8.1</t>
  </si>
  <si>
    <t>27.8.2</t>
  </si>
  <si>
    <t>27.8.3</t>
  </si>
  <si>
    <t>27.8.4</t>
  </si>
  <si>
    <t>27.8.5</t>
  </si>
  <si>
    <t>27.8.6</t>
  </si>
  <si>
    <t>27.8.7</t>
  </si>
  <si>
    <t>27.8.8</t>
  </si>
  <si>
    <t>27.8.9</t>
  </si>
  <si>
    <t>27.8.10</t>
  </si>
  <si>
    <t>27.8.11</t>
  </si>
  <si>
    <t>27.8.12</t>
  </si>
  <si>
    <t>27.8.13</t>
  </si>
  <si>
    <t>27.8.14</t>
  </si>
  <si>
    <t>27.8.15</t>
  </si>
  <si>
    <t>27.18.1</t>
  </si>
  <si>
    <t>27.18.2</t>
  </si>
  <si>
    <t>27.18.3</t>
  </si>
  <si>
    <t>27.18.4</t>
  </si>
  <si>
    <t>27.18.5</t>
  </si>
  <si>
    <t>27.18.6</t>
  </si>
  <si>
    <t>27.18.7</t>
  </si>
  <si>
    <t>27.18.8</t>
  </si>
  <si>
    <t>27.18.9</t>
  </si>
  <si>
    <t>27.18.10</t>
  </si>
  <si>
    <t>27.18.11</t>
  </si>
  <si>
    <t>27.18.12</t>
  </si>
  <si>
    <t>27.18.13</t>
  </si>
  <si>
    <t>27.20.14</t>
  </si>
  <si>
    <t>27.20.15</t>
  </si>
  <si>
    <t>27.20.16</t>
  </si>
  <si>
    <t>27.20.17</t>
  </si>
  <si>
    <t>27.20.18</t>
  </si>
  <si>
    <t>27.20.19</t>
  </si>
  <si>
    <t>27.20.20</t>
  </si>
  <si>
    <t>27.20.21</t>
  </si>
  <si>
    <t>27.20.22</t>
  </si>
  <si>
    <t>27.24</t>
  </si>
  <si>
    <t>27.24.1</t>
  </si>
  <si>
    <t>27.24.2</t>
  </si>
  <si>
    <t>27.24.3</t>
  </si>
  <si>
    <t>27.24.4</t>
  </si>
  <si>
    <t>27.24.5</t>
  </si>
  <si>
    <t>27.24.6</t>
  </si>
  <si>
    <t>27.24.7</t>
  </si>
  <si>
    <t>27.24.8</t>
  </si>
  <si>
    <t>27.24.9</t>
  </si>
  <si>
    <t>27.24.10</t>
  </si>
  <si>
    <t>27.24.11</t>
  </si>
  <si>
    <t>27.24.12</t>
  </si>
  <si>
    <t>27.24.13</t>
  </si>
  <si>
    <t>27.33.1</t>
  </si>
  <si>
    <t>27.33.2</t>
  </si>
  <si>
    <t>27.33.3</t>
  </si>
  <si>
    <t>27.33.4</t>
  </si>
  <si>
    <t>27.33.5</t>
  </si>
  <si>
    <t>27.33.6</t>
  </si>
  <si>
    <t>27.33.7</t>
  </si>
  <si>
    <t>27.33.8</t>
  </si>
  <si>
    <t>27.33.9</t>
  </si>
  <si>
    <t>27.33.10</t>
  </si>
  <si>
    <t>27.33.11</t>
  </si>
  <si>
    <t>27.33.12</t>
  </si>
  <si>
    <t>27.33.13</t>
  </si>
  <si>
    <t>27.33.14</t>
  </si>
  <si>
    <t>27.33.15</t>
  </si>
  <si>
    <t>27.33.16</t>
  </si>
  <si>
    <t>27.33.17</t>
  </si>
  <si>
    <t>27.33.18</t>
  </si>
  <si>
    <t>27.35.1</t>
  </si>
  <si>
    <t>27.35.2</t>
  </si>
  <si>
    <t>27.35.3</t>
  </si>
  <si>
    <t>27.35.4</t>
  </si>
  <si>
    <t>27.35.5</t>
  </si>
  <si>
    <t>27.35.6</t>
  </si>
  <si>
    <t>27.35.7</t>
  </si>
  <si>
    <t>27.35.8</t>
  </si>
  <si>
    <t>27.35.9</t>
  </si>
  <si>
    <t>27.35.10</t>
  </si>
  <si>
    <t>27.35.11</t>
  </si>
  <si>
    <t>27.35.12</t>
  </si>
  <si>
    <t>27.35.13</t>
  </si>
  <si>
    <t>27.35.14</t>
  </si>
  <si>
    <t>27.35.15</t>
  </si>
  <si>
    <t>27.35.16</t>
  </si>
  <si>
    <t>27.35.17</t>
  </si>
  <si>
    <t>27.35.18</t>
  </si>
  <si>
    <t>27.35.19</t>
  </si>
  <si>
    <t>27.35.20</t>
  </si>
  <si>
    <t>27.35.21</t>
  </si>
  <si>
    <t>27.40.1</t>
  </si>
  <si>
    <t>27.40.2</t>
  </si>
  <si>
    <t>27.40.3</t>
  </si>
  <si>
    <t>27.40.4</t>
  </si>
  <si>
    <t>27.40.5</t>
  </si>
  <si>
    <t>27.40.6</t>
  </si>
  <si>
    <t>27.40.7</t>
  </si>
  <si>
    <t>27.40.8</t>
  </si>
  <si>
    <t>27.40.9</t>
  </si>
  <si>
    <t>27.40.10</t>
  </si>
  <si>
    <t>27.42.1</t>
  </si>
  <si>
    <t>27.42.2</t>
  </si>
  <si>
    <t>27.42.3</t>
  </si>
  <si>
    <t>27.42.4</t>
  </si>
  <si>
    <t>27.42.5</t>
  </si>
  <si>
    <t>27.42.6</t>
  </si>
  <si>
    <t>27.42.7</t>
  </si>
  <si>
    <t>27.42.8</t>
  </si>
  <si>
    <t>27.42.9</t>
  </si>
  <si>
    <t>27.42.10</t>
  </si>
  <si>
    <t>27.42.11</t>
  </si>
  <si>
    <t>27.42.12</t>
  </si>
  <si>
    <t>27.42.13</t>
  </si>
  <si>
    <t>27.42.14</t>
  </si>
  <si>
    <t>27.44.1</t>
  </si>
  <si>
    <t>27.44.2</t>
  </si>
  <si>
    <t>27.44.3</t>
  </si>
  <si>
    <t>27.44.4</t>
  </si>
  <si>
    <t>27.44.5</t>
  </si>
  <si>
    <t>27.44.6</t>
  </si>
  <si>
    <t>Đất ở bản Noong Ma</t>
  </si>
  <si>
    <t>Đất ở bản Noong Ỏ</t>
  </si>
  <si>
    <t>Đất ở Pá Chít Tấu</t>
  </si>
  <si>
    <t>Đất ở bản Hua Chít</t>
  </si>
  <si>
    <t>Đất ở bản Cáp Na 1</t>
  </si>
  <si>
    <t>Đất ở bản Khì</t>
  </si>
  <si>
    <t>Đất ở xã Tà Mung</t>
  </si>
  <si>
    <t>Đất ở bản Hô Ta</t>
  </si>
  <si>
    <t>Đất ở bản Tà Mung</t>
  </si>
  <si>
    <t>Dự án trồng và phát triển cây lâm nghiệp trên địa bàn các xã Pha Mu, Mường Mít, Mường Kim, Tà Hừa, Mường Cang (Trong đó: Đất rừng sản xuất 579,05 ha; Đất thương mại dịch vụ 17,95 ha; Đất sản xuất kinh doanh phi nông nghiệp 2 ha; Đất giao thông 1 ha)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</si>
</sst>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0"/>
    <numFmt numFmtId="165" formatCode="0_);\(0\)"/>
    <numFmt numFmtId="166" formatCode="0.000"/>
    <numFmt numFmtId="167" formatCode="#,##0.0_);\(#,##0.0\)"/>
    <numFmt numFmtId="168" formatCode="0.0"/>
    <numFmt numFmtId="169" formatCode="_-* #,##0.00_-;\-* #,##0.00_-;_-* &quot;-&quot;??_-;_-@_-"/>
    <numFmt numFmtId="170" formatCode="_(* #,##0.0_);_(* \(#,##0.0\);_(* &quot;-&quot;??_);_(@_)"/>
  </numFmts>
  <fonts count="19">
    <font>
      <sz val="11"/>
      <color theme="1"/>
      <name val="Calibri"/>
      <family val="2"/>
      <scheme val="minor"/>
    </font>
    <font>
      <sz val="11"/>
      <color theme="1"/>
      <name val="Calibri"/>
      <family val="2"/>
      <scheme val="minor"/>
    </font>
    <font>
      <sz val="12"/>
      <name val=".VnTime"/>
      <family val="2"/>
    </font>
    <font>
      <b/>
      <sz val="15"/>
      <name val="Times New Roman"/>
      <family val="1"/>
    </font>
    <font>
      <b/>
      <sz val="12"/>
      <name val="Times New Roman"/>
      <family val="1"/>
    </font>
    <font>
      <b/>
      <sz val="14"/>
      <name val="Times New Roman"/>
      <family val="1"/>
    </font>
    <font>
      <sz val="11"/>
      <color indexed="8"/>
      <name val="Calibri"/>
      <family val="2"/>
    </font>
    <font>
      <b/>
      <sz val="13"/>
      <name val="Times New Roman"/>
      <family val="1"/>
    </font>
    <font>
      <sz val="13"/>
      <name val="Times New Roman"/>
      <family val="1"/>
    </font>
    <font>
      <sz val="10"/>
      <name val="Arial"/>
      <family val="2"/>
    </font>
    <font>
      <sz val="12"/>
      <name val="Times New Roman"/>
      <family val="1"/>
    </font>
    <font>
      <sz val="11"/>
      <name val="Calibri"/>
      <family val="2"/>
      <scheme val="minor"/>
    </font>
    <font>
      <sz val="14"/>
      <name val="Times New Roman"/>
      <family val="1"/>
    </font>
    <font>
      <sz val="11"/>
      <name val="Times New Roman"/>
      <family val="1"/>
    </font>
    <font>
      <sz val="12"/>
      <name val="Calibri"/>
      <family val="2"/>
      <scheme val="minor"/>
    </font>
    <font>
      <i/>
      <sz val="12"/>
      <name val="Times New Roman"/>
      <family val="1"/>
    </font>
    <font>
      <sz val="14"/>
      <color theme="1"/>
      <name val="Times New Roman"/>
      <family val="1"/>
    </font>
    <font>
      <sz val="11"/>
      <name val="UVnTime"/>
      <charset val="134"/>
    </font>
    <font>
      <sz val="8"/>
      <name val="Calibri"/>
      <family val="2"/>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bottom/>
      <diagonal/>
    </border>
  </borders>
  <cellStyleXfs count="18">
    <xf numFmtId="0" fontId="0" fillId="0" borderId="0"/>
    <xf numFmtId="43" fontId="1" fillId="0" borderId="0" applyFont="0" applyFill="0" applyBorder="0" applyAlignment="0" applyProtection="0"/>
    <xf numFmtId="0" fontId="2" fillId="0" borderId="0"/>
    <xf numFmtId="0" fontId="6" fillId="0" borderId="0" applyFill="0" applyProtection="0"/>
    <xf numFmtId="0" fontId="9" fillId="0" borderId="0"/>
    <xf numFmtId="0" fontId="9" fillId="0" borderId="0"/>
    <xf numFmtId="0" fontId="9" fillId="0" borderId="0"/>
    <xf numFmtId="0" fontId="10" fillId="0" borderId="0"/>
    <xf numFmtId="0" fontId="9" fillId="0" borderId="0"/>
    <xf numFmtId="0" fontId="9" fillId="0" borderId="0"/>
    <xf numFmtId="0" fontId="16" fillId="0" borderId="0"/>
    <xf numFmtId="0" fontId="17"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0" fontId="9" fillId="0" borderId="0"/>
    <xf numFmtId="43" fontId="1" fillId="0" borderId="0" applyFont="0" applyFill="0" applyBorder="0" applyAlignment="0" applyProtection="0"/>
  </cellStyleXfs>
  <cellXfs count="227">
    <xf numFmtId="0" fontId="0" fillId="0" borderId="0" xfId="0"/>
    <xf numFmtId="0" fontId="11" fillId="0" borderId="0" xfId="0" applyFont="1"/>
    <xf numFmtId="0" fontId="10" fillId="0" borderId="4" xfId="0" applyFont="1" applyBorder="1" applyAlignment="1">
      <alignment horizontal="center" vertical="center" wrapText="1"/>
    </xf>
    <xf numFmtId="2" fontId="10" fillId="0" borderId="4" xfId="0" applyNumberFormat="1" applyFont="1" applyBorder="1" applyAlignment="1">
      <alignment vertical="center"/>
    </xf>
    <xf numFmtId="2" fontId="10" fillId="0" borderId="4"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1" fillId="0" borderId="0" xfId="0" applyFont="1" applyAlignment="1">
      <alignment vertical="center"/>
    </xf>
    <xf numFmtId="2" fontId="4" fillId="0" borderId="4" xfId="0" applyNumberFormat="1" applyFont="1" applyBorder="1" applyAlignment="1">
      <alignment vertical="center"/>
    </xf>
    <xf numFmtId="39" fontId="4" fillId="0" borderId="4" xfId="0" applyNumberFormat="1" applyFont="1" applyBorder="1" applyAlignment="1">
      <alignment horizontal="right" vertical="center" wrapText="1"/>
    </xf>
    <xf numFmtId="2" fontId="10" fillId="0" borderId="4" xfId="0" applyNumberFormat="1" applyFont="1" applyBorder="1" applyAlignment="1">
      <alignment horizontal="left" vertical="center" wrapText="1"/>
    </xf>
    <xf numFmtId="2" fontId="10" fillId="0" borderId="4" xfId="0" applyNumberFormat="1" applyFont="1" applyBorder="1" applyAlignment="1">
      <alignment vertical="center" wrapText="1"/>
    </xf>
    <xf numFmtId="0" fontId="4" fillId="0" borderId="4" xfId="0" applyFont="1" applyBorder="1" applyAlignment="1">
      <alignment horizontal="left" vertical="center" wrapText="1"/>
    </xf>
    <xf numFmtId="2" fontId="10" fillId="0" borderId="4" xfId="0" applyNumberFormat="1" applyFont="1" applyBorder="1" applyAlignment="1">
      <alignment horizontal="right" vertical="center" wrapText="1"/>
    </xf>
    <xf numFmtId="39" fontId="10" fillId="0" borderId="4" xfId="0" applyNumberFormat="1" applyFont="1" applyBorder="1" applyAlignment="1">
      <alignment horizontal="right" vertical="center" wrapText="1"/>
    </xf>
    <xf numFmtId="2" fontId="4" fillId="0" borderId="4"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xf>
    <xf numFmtId="0" fontId="10" fillId="0" borderId="4" xfId="0" applyFont="1" applyBorder="1" applyAlignment="1">
      <alignment vertical="center" wrapText="1"/>
    </xf>
    <xf numFmtId="39" fontId="10" fillId="0" borderId="4" xfId="0" applyNumberFormat="1" applyFont="1" applyBorder="1" applyAlignment="1">
      <alignment horizontal="center" vertical="center" wrapText="1"/>
    </xf>
    <xf numFmtId="2" fontId="10" fillId="0" borderId="4" xfId="0" applyNumberFormat="1" applyFont="1" applyBorder="1" applyAlignment="1">
      <alignment horizontal="center" vertical="center"/>
    </xf>
    <xf numFmtId="165" fontId="10" fillId="0" borderId="4"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43" fontId="10" fillId="0" borderId="4" xfId="1" applyFont="1" applyFill="1" applyBorder="1" applyAlignment="1">
      <alignment horizontal="center" vertical="center" wrapText="1"/>
    </xf>
    <xf numFmtId="0" fontId="10" fillId="0" borderId="4" xfId="0" applyFont="1" applyBorder="1" applyAlignment="1">
      <alignment horizontal="right" vertical="center" wrapText="1"/>
    </xf>
    <xf numFmtId="0" fontId="10" fillId="0" borderId="0" xfId="0" applyFont="1"/>
    <xf numFmtId="2" fontId="10" fillId="0" borderId="4" xfId="4" applyNumberFormat="1" applyFont="1" applyBorder="1" applyAlignment="1">
      <alignment horizontal="left" vertical="center" wrapText="1"/>
    </xf>
    <xf numFmtId="0" fontId="10" fillId="0" borderId="0" xfId="0" applyFont="1" applyAlignment="1">
      <alignment vertical="center"/>
    </xf>
    <xf numFmtId="2" fontId="10" fillId="0" borderId="4" xfId="6"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right" vertical="center"/>
    </xf>
    <xf numFmtId="2" fontId="10" fillId="0" borderId="4" xfId="0" applyNumberFormat="1" applyFont="1" applyBorder="1" applyAlignment="1">
      <alignment horizontal="right" vertical="center"/>
    </xf>
    <xf numFmtId="4" fontId="10" fillId="0" borderId="4" xfId="0" applyNumberFormat="1" applyFont="1" applyBorder="1" applyAlignment="1">
      <alignment horizontal="right" vertical="center" wrapText="1"/>
    </xf>
    <xf numFmtId="0" fontId="10" fillId="0" borderId="4" xfId="0" applyFont="1" applyBorder="1" applyAlignment="1">
      <alignment horizontal="left" vertical="center"/>
    </xf>
    <xf numFmtId="49" fontId="10" fillId="0" borderId="4" xfId="11" applyNumberFormat="1" applyFont="1" applyBorder="1" applyAlignment="1">
      <alignment horizontal="left" vertical="center" wrapText="1"/>
    </xf>
    <xf numFmtId="2" fontId="10" fillId="0" borderId="4" xfId="12" applyNumberFormat="1" applyFont="1" applyFill="1" applyBorder="1" applyAlignment="1">
      <alignment horizontal="center" vertical="center" wrapText="1"/>
    </xf>
    <xf numFmtId="43" fontId="10" fillId="0" borderId="4" xfId="13" applyFont="1" applyFill="1" applyBorder="1" applyAlignment="1">
      <alignment horizontal="center" vertical="center" wrapText="1"/>
    </xf>
    <xf numFmtId="2" fontId="4" fillId="0" borderId="4" xfId="0" applyNumberFormat="1" applyFont="1" applyBorder="1" applyAlignment="1">
      <alignment horizontal="left" vertical="center" wrapText="1"/>
    </xf>
    <xf numFmtId="2" fontId="4" fillId="0" borderId="4" xfId="0" applyNumberFormat="1" applyFont="1" applyBorder="1" applyAlignment="1">
      <alignment horizontal="right" vertical="center" wrapText="1"/>
    </xf>
    <xf numFmtId="0" fontId="4" fillId="0" borderId="4" xfId="15" applyFont="1" applyBorder="1" applyAlignment="1">
      <alignment horizontal="center" vertical="center" wrapText="1"/>
    </xf>
    <xf numFmtId="2" fontId="4" fillId="0" borderId="4" xfId="0" applyNumberFormat="1" applyFont="1" applyBorder="1" applyAlignment="1">
      <alignment horizontal="right" vertical="center"/>
    </xf>
    <xf numFmtId="0" fontId="4" fillId="0" borderId="4" xfId="0" applyFont="1" applyBorder="1" applyAlignment="1">
      <alignment horizontal="left" vertical="center"/>
    </xf>
    <xf numFmtId="0" fontId="7" fillId="0" borderId="0" xfId="0" applyFont="1" applyAlignment="1">
      <alignment vertical="center"/>
    </xf>
    <xf numFmtId="0" fontId="10" fillId="0" borderId="4" xfId="15" applyFont="1" applyBorder="1" applyAlignment="1">
      <alignment horizontal="center" vertical="center" wrapText="1"/>
    </xf>
    <xf numFmtId="1" fontId="10" fillId="0" borderId="4" xfId="15" applyNumberFormat="1" applyFont="1" applyBorder="1" applyAlignment="1">
      <alignment vertical="center" wrapText="1"/>
    </xf>
    <xf numFmtId="2" fontId="10" fillId="0" borderId="4" xfId="15" applyNumberFormat="1" applyFont="1" applyBorder="1" applyAlignment="1">
      <alignment horizontal="center" vertical="center" wrapText="1"/>
    </xf>
    <xf numFmtId="167" fontId="10" fillId="0" borderId="4" xfId="0" applyNumberFormat="1" applyFont="1" applyBorder="1" applyAlignment="1">
      <alignment horizontal="right" vertical="center" wrapText="1"/>
    </xf>
    <xf numFmtId="168" fontId="10" fillId="0" borderId="4" xfId="0" applyNumberFormat="1" applyFont="1" applyBorder="1" applyAlignment="1">
      <alignment horizontal="right" vertical="center" wrapText="1"/>
    </xf>
    <xf numFmtId="2" fontId="10" fillId="0" borderId="4" xfId="9" applyNumberFormat="1" applyFont="1" applyBorder="1" applyAlignment="1">
      <alignment horizontal="center" vertical="center" wrapText="1"/>
    </xf>
    <xf numFmtId="0" fontId="4" fillId="0" borderId="0" xfId="0" applyFont="1" applyAlignment="1">
      <alignment vertical="center"/>
    </xf>
    <xf numFmtId="0" fontId="4" fillId="0" borderId="0" xfId="0" applyFont="1"/>
    <xf numFmtId="2" fontId="4" fillId="0" borderId="4" xfId="6" applyNumberFormat="1" applyFont="1" applyBorder="1" applyAlignment="1">
      <alignment horizontal="right" vertical="center" wrapText="1"/>
    </xf>
    <xf numFmtId="0" fontId="4" fillId="0" borderId="0" xfId="0" applyFont="1" applyAlignment="1">
      <alignment horizontal="center" vertical="center"/>
    </xf>
    <xf numFmtId="169" fontId="10" fillId="0" borderId="4" xfId="0" applyNumberFormat="1" applyFont="1" applyBorder="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4" fillId="0" borderId="4" xfId="0" applyFont="1" applyBorder="1" applyAlignment="1">
      <alignment vertical="center"/>
    </xf>
    <xf numFmtId="0" fontId="10" fillId="0" borderId="0" xfId="0" applyFont="1" applyAlignment="1">
      <alignment horizontal="center" vertical="center" wrapText="1"/>
    </xf>
    <xf numFmtId="0" fontId="7" fillId="0" borderId="0" xfId="0" applyFont="1" applyAlignment="1">
      <alignment horizontal="center" vertical="center"/>
    </xf>
    <xf numFmtId="2" fontId="4" fillId="0" borderId="4" xfId="6" applyNumberFormat="1" applyFont="1" applyBorder="1" applyAlignment="1">
      <alignment horizontal="center" vertical="center" wrapText="1"/>
    </xf>
    <xf numFmtId="0" fontId="10" fillId="0" borderId="4" xfId="16" applyFont="1" applyBorder="1" applyAlignment="1">
      <alignment horizontal="center" vertical="center"/>
    </xf>
    <xf numFmtId="2" fontId="10" fillId="0" borderId="0" xfId="0" applyNumberFormat="1" applyFont="1" applyAlignment="1">
      <alignment horizontal="center" vertical="center" wrapText="1"/>
    </xf>
    <xf numFmtId="49" fontId="10" fillId="0" borderId="4" xfId="0" applyNumberFormat="1" applyFont="1" applyBorder="1" applyAlignment="1">
      <alignment vertical="center" wrapText="1"/>
    </xf>
    <xf numFmtId="49" fontId="10" fillId="0" borderId="4" xfId="0" applyNumberFormat="1" applyFont="1" applyBorder="1" applyAlignment="1">
      <alignment horizontal="left" vertical="center" wrapText="1"/>
    </xf>
    <xf numFmtId="0" fontId="10" fillId="0" borderId="0" xfId="0" applyFont="1" applyAlignment="1">
      <alignment horizontal="left" vertical="center"/>
    </xf>
    <xf numFmtId="0" fontId="8" fillId="0" borderId="4" xfId="0" applyFont="1" applyBorder="1" applyAlignment="1">
      <alignment horizontal="justify" vertical="center" wrapText="1"/>
    </xf>
    <xf numFmtId="166" fontId="10" fillId="0" borderId="4" xfId="15" applyNumberFormat="1" applyFont="1" applyBorder="1" applyAlignment="1">
      <alignment horizontal="center" vertical="center" wrapText="1"/>
    </xf>
    <xf numFmtId="0" fontId="10" fillId="0" borderId="4" xfId="9" applyFont="1" applyBorder="1" applyAlignment="1">
      <alignment horizontal="left" vertical="center" wrapText="1"/>
    </xf>
    <xf numFmtId="0" fontId="4" fillId="0" borderId="4" xfId="0" applyFont="1" applyBorder="1" applyAlignment="1">
      <alignment horizontal="right" vertical="center"/>
    </xf>
    <xf numFmtId="2" fontId="4" fillId="0" borderId="4" xfId="15" applyNumberFormat="1" applyFont="1" applyBorder="1" applyAlignment="1">
      <alignment horizontal="center" vertical="center" wrapText="1"/>
    </xf>
    <xf numFmtId="168" fontId="4" fillId="0" borderId="4" xfId="0" applyNumberFormat="1" applyFont="1" applyBorder="1" applyAlignment="1">
      <alignment horizontal="right" vertical="center"/>
    </xf>
    <xf numFmtId="43" fontId="10" fillId="0" borderId="4" xfId="1" applyFont="1" applyFill="1" applyBorder="1" applyAlignment="1">
      <alignment horizontal="center" vertical="center"/>
    </xf>
    <xf numFmtId="170" fontId="4" fillId="0" borderId="4" xfId="1" applyNumberFormat="1" applyFont="1" applyFill="1" applyBorder="1" applyAlignment="1">
      <alignment horizontal="right" vertical="center" wrapText="1"/>
    </xf>
    <xf numFmtId="0" fontId="13" fillId="0" borderId="0" xfId="0" applyFont="1" applyAlignment="1">
      <alignment horizontal="center" vertical="center" wrapText="1"/>
    </xf>
    <xf numFmtId="2" fontId="10" fillId="0" borderId="0" xfId="0" applyNumberFormat="1" applyFont="1" applyAlignment="1">
      <alignment horizontal="left" vertical="center" wrapText="1"/>
    </xf>
    <xf numFmtId="2" fontId="10" fillId="0" borderId="4" xfId="6" applyNumberFormat="1" applyFont="1" applyBorder="1" applyAlignment="1">
      <alignment horizontal="right" vertical="center" wrapText="1"/>
    </xf>
    <xf numFmtId="43" fontId="10" fillId="0" borderId="4" xfId="1" applyFont="1" applyFill="1" applyBorder="1" applyAlignment="1">
      <alignment horizontal="right" vertical="center" wrapText="1"/>
    </xf>
    <xf numFmtId="43" fontId="4" fillId="0" borderId="4" xfId="1" applyFont="1" applyFill="1" applyBorder="1" applyAlignment="1">
      <alignment horizontal="right" vertical="center" wrapText="1"/>
    </xf>
    <xf numFmtId="2" fontId="10" fillId="0" borderId="10" xfId="0" applyNumberFormat="1" applyFont="1" applyBorder="1" applyAlignment="1">
      <alignment horizontal="center" vertical="center" wrapText="1"/>
    </xf>
    <xf numFmtId="0" fontId="10" fillId="0" borderId="4" xfId="9" applyFont="1" applyBorder="1" applyAlignment="1">
      <alignment horizontal="center" vertical="center" wrapText="1"/>
    </xf>
    <xf numFmtId="0" fontId="10" fillId="0" borderId="4" xfId="9" applyFont="1" applyBorder="1" applyAlignment="1">
      <alignment horizontal="center" vertical="center"/>
    </xf>
    <xf numFmtId="0" fontId="13" fillId="0" borderId="0" xfId="0" applyFont="1" applyAlignment="1">
      <alignment vertical="center"/>
    </xf>
    <xf numFmtId="2" fontId="4" fillId="0" borderId="0" xfId="0" applyNumberFormat="1" applyFont="1" applyAlignment="1">
      <alignment horizontal="center" vertical="center" wrapText="1"/>
    </xf>
    <xf numFmtId="43" fontId="10" fillId="0" borderId="4" xfId="13" applyFont="1" applyFill="1" applyBorder="1" applyAlignment="1">
      <alignment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2" fontId="7" fillId="0" borderId="4" xfId="0" applyNumberFormat="1" applyFont="1" applyBorder="1" applyAlignment="1">
      <alignment horizontal="center" vertical="center" wrapText="1"/>
    </xf>
    <xf numFmtId="0" fontId="11" fillId="0" borderId="0" xfId="0" applyFont="1" applyAlignment="1">
      <alignment horizontal="center"/>
    </xf>
    <xf numFmtId="0" fontId="4" fillId="0" borderId="4" xfId="0" applyFont="1" applyBorder="1" applyAlignment="1">
      <alignment horizontal="center" vertical="center" wrapText="1"/>
    </xf>
    <xf numFmtId="0" fontId="10" fillId="0" borderId="4"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2" fontId="10" fillId="0" borderId="4" xfId="17" applyNumberFormat="1" applyFont="1" applyFill="1" applyBorder="1" applyAlignment="1">
      <alignment horizontal="center" vertical="center" wrapText="1"/>
    </xf>
    <xf numFmtId="43" fontId="3" fillId="0" borderId="0" xfId="2" applyNumberFormat="1"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vertical="center" wrapText="1"/>
    </xf>
    <xf numFmtId="0" fontId="3" fillId="0" borderId="0" xfId="2" applyFont="1" applyAlignment="1">
      <alignment horizontal="center" vertical="center" wrapText="1"/>
    </xf>
    <xf numFmtId="2" fontId="4" fillId="0" borderId="2" xfId="0" applyNumberFormat="1" applyFont="1" applyBorder="1" applyAlignment="1">
      <alignment horizontal="center" vertical="center"/>
    </xf>
    <xf numFmtId="2" fontId="4" fillId="0" borderId="4" xfId="0" applyNumberFormat="1" applyFont="1" applyBorder="1" applyAlignment="1">
      <alignment vertical="center" wrapText="1"/>
    </xf>
    <xf numFmtId="2" fontId="4" fillId="0" borderId="3"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5" xfId="0" applyNumberFormat="1" applyFont="1" applyBorder="1" applyAlignment="1">
      <alignment vertical="center" wrapText="1"/>
    </xf>
    <xf numFmtId="2" fontId="4" fillId="0" borderId="0" xfId="0" applyNumberFormat="1" applyFont="1" applyAlignment="1">
      <alignment vertical="center"/>
    </xf>
    <xf numFmtId="2" fontId="4" fillId="0" borderId="0" xfId="0" applyNumberFormat="1" applyFont="1" applyAlignment="1">
      <alignment horizontal="center" vertical="center"/>
    </xf>
    <xf numFmtId="2" fontId="4" fillId="0" borderId="6" xfId="0" applyNumberFormat="1" applyFont="1" applyBorder="1" applyAlignment="1">
      <alignment horizontal="center" vertical="center" wrapText="1"/>
    </xf>
    <xf numFmtId="2" fontId="10" fillId="0" borderId="0" xfId="0" applyNumberFormat="1" applyFont="1" applyAlignment="1">
      <alignment horizontal="center" vertical="center"/>
    </xf>
    <xf numFmtId="0" fontId="4" fillId="0" borderId="4" xfId="4" applyFont="1" applyBorder="1" applyAlignment="1">
      <alignment horizontal="center" vertical="center" wrapText="1"/>
    </xf>
    <xf numFmtId="2" fontId="7" fillId="0" borderId="4" xfId="4" applyNumberFormat="1" applyFont="1" applyBorder="1" applyAlignment="1">
      <alignment horizontal="left" vertical="center" wrapText="1"/>
    </xf>
    <xf numFmtId="49" fontId="7" fillId="0" borderId="4" xfId="4" applyNumberFormat="1" applyFont="1" applyBorder="1" applyAlignment="1">
      <alignment horizontal="center" vertical="center" wrapText="1"/>
    </xf>
    <xf numFmtId="39" fontId="4" fillId="0" borderId="4" xfId="4"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2" fontId="10" fillId="0" borderId="2" xfId="0" applyNumberFormat="1" applyFont="1" applyBorder="1" applyAlignment="1">
      <alignment horizontal="left" vertical="center"/>
    </xf>
    <xf numFmtId="2" fontId="8" fillId="0" borderId="0" xfId="0" applyNumberFormat="1" applyFont="1" applyAlignment="1">
      <alignment vertical="center"/>
    </xf>
    <xf numFmtId="2" fontId="8" fillId="0" borderId="4" xfId="0" applyNumberFormat="1" applyFont="1" applyBorder="1" applyAlignment="1">
      <alignment vertical="center"/>
    </xf>
    <xf numFmtId="0" fontId="10" fillId="0" borderId="2" xfId="0" applyFont="1" applyBorder="1" applyAlignment="1">
      <alignment horizontal="center" vertical="center" wrapText="1"/>
    </xf>
    <xf numFmtId="2" fontId="12" fillId="0" borderId="0" xfId="0" applyNumberFormat="1" applyFont="1" applyAlignment="1">
      <alignment vertical="center"/>
    </xf>
    <xf numFmtId="39" fontId="10" fillId="0" borderId="0" xfId="0" applyNumberFormat="1" applyFont="1" applyAlignment="1">
      <alignment horizontal="right" vertical="center" wrapText="1"/>
    </xf>
    <xf numFmtId="39" fontId="10" fillId="0" borderId="4" xfId="0" applyNumberFormat="1" applyFont="1" applyBorder="1" applyAlignment="1">
      <alignment horizontal="right" vertical="center"/>
    </xf>
    <xf numFmtId="2" fontId="10" fillId="0" borderId="4" xfId="5" applyNumberFormat="1" applyFont="1" applyBorder="1" applyAlignment="1">
      <alignment horizontal="right" vertical="center" wrapText="1"/>
    </xf>
    <xf numFmtId="0" fontId="10" fillId="0" borderId="4" xfId="4" applyFont="1" applyBorder="1" applyAlignment="1">
      <alignment horizontal="center" vertical="center" wrapText="1"/>
    </xf>
    <xf numFmtId="2" fontId="12" fillId="0" borderId="4" xfId="0" applyNumberFormat="1" applyFont="1" applyBorder="1" applyAlignment="1">
      <alignment vertical="center"/>
    </xf>
    <xf numFmtId="2" fontId="10" fillId="0" borderId="4" xfId="5" applyNumberFormat="1" applyFont="1" applyBorder="1" applyAlignment="1">
      <alignment vertical="center" wrapText="1"/>
    </xf>
    <xf numFmtId="0" fontId="10" fillId="0" borderId="4" xfId="5" applyFont="1" applyBorder="1" applyAlignment="1">
      <alignment horizontal="center" vertical="center" wrapText="1"/>
    </xf>
    <xf numFmtId="39" fontId="10" fillId="0" borderId="4" xfId="4" applyNumberFormat="1" applyFont="1" applyBorder="1" applyAlignment="1">
      <alignment horizontal="right" vertical="center" wrapText="1"/>
    </xf>
    <xf numFmtId="49" fontId="10" fillId="0" borderId="4" xfId="4" applyNumberFormat="1" applyFont="1" applyBorder="1" applyAlignment="1">
      <alignment horizontal="center" vertical="center" wrapText="1"/>
    </xf>
    <xf numFmtId="49" fontId="8" fillId="0" borderId="4" xfId="4" applyNumberFormat="1" applyFont="1" applyBorder="1" applyAlignment="1">
      <alignment horizontal="center" vertical="center" wrapText="1"/>
    </xf>
    <xf numFmtId="0" fontId="10" fillId="0" borderId="4" xfId="5" applyFont="1" applyBorder="1" applyAlignment="1">
      <alignment horizontal="left" vertical="center" wrapText="1"/>
    </xf>
    <xf numFmtId="0" fontId="10" fillId="0" borderId="4" xfId="5" applyFont="1" applyBorder="1" applyAlignment="1">
      <alignment horizontal="right" vertical="center"/>
    </xf>
    <xf numFmtId="2" fontId="10" fillId="0" borderId="4" xfId="5" applyNumberFormat="1" applyFont="1" applyBorder="1" applyAlignment="1">
      <alignment horizontal="right" vertical="center"/>
    </xf>
    <xf numFmtId="39" fontId="7" fillId="0" borderId="4" xfId="4" applyNumberFormat="1" applyFont="1" applyBorder="1" applyAlignment="1">
      <alignment horizontal="right" vertical="center" wrapText="1"/>
    </xf>
    <xf numFmtId="2" fontId="8" fillId="0" borderId="4" xfId="0" applyNumberFormat="1" applyFont="1" applyBorder="1" applyAlignment="1">
      <alignment horizontal="center" vertical="center"/>
    </xf>
    <xf numFmtId="2" fontId="7" fillId="0" borderId="0" xfId="0" applyNumberFormat="1" applyFont="1" applyAlignment="1">
      <alignment vertical="center"/>
    </xf>
    <xf numFmtId="0" fontId="10" fillId="0" borderId="2" xfId="0" applyFont="1" applyBorder="1" applyAlignment="1">
      <alignment horizontal="left" vertical="center" wrapText="1"/>
    </xf>
    <xf numFmtId="164" fontId="7" fillId="0" borderId="4" xfId="4" applyNumberFormat="1" applyFont="1" applyBorder="1" applyAlignment="1">
      <alignment horizontal="right" vertical="center" wrapText="1"/>
    </xf>
    <xf numFmtId="164" fontId="4" fillId="0" borderId="4" xfId="4" applyNumberFormat="1" applyFont="1" applyBorder="1" applyAlignment="1">
      <alignment horizontal="right" vertical="center" wrapText="1"/>
    </xf>
    <xf numFmtId="164" fontId="10" fillId="0" borderId="4" xfId="0" applyNumberFormat="1" applyFont="1" applyBorder="1" applyAlignment="1">
      <alignment horizontal="right" vertical="center" wrapText="1"/>
    </xf>
    <xf numFmtId="164" fontId="10" fillId="0" borderId="0" xfId="0" applyNumberFormat="1" applyFont="1" applyAlignment="1">
      <alignment horizontal="right" vertical="center" wrapText="1"/>
    </xf>
    <xf numFmtId="0" fontId="14" fillId="0" borderId="0" xfId="0" applyFont="1" applyAlignment="1">
      <alignment vertical="center"/>
    </xf>
    <xf numFmtId="2" fontId="10" fillId="0" borderId="2" xfId="0" applyNumberFormat="1" applyFont="1" applyBorder="1" applyAlignment="1">
      <alignment horizontal="left" vertical="center" wrapText="1"/>
    </xf>
    <xf numFmtId="164" fontId="10" fillId="0" borderId="4" xfId="0" applyNumberFormat="1" applyFont="1" applyBorder="1" applyAlignment="1">
      <alignment horizontal="center" vertical="center" wrapText="1"/>
    </xf>
    <xf numFmtId="2" fontId="4" fillId="0" borderId="4" xfId="4" applyNumberFormat="1" applyFont="1" applyBorder="1" applyAlignment="1">
      <alignment horizontal="right" vertical="center" wrapText="1"/>
    </xf>
    <xf numFmtId="0" fontId="7" fillId="0" borderId="4" xfId="0" applyFont="1" applyBorder="1" applyAlignment="1">
      <alignment horizontal="center" vertical="center" wrapText="1"/>
    </xf>
    <xf numFmtId="2" fontId="4" fillId="0" borderId="2" xfId="0" applyNumberFormat="1" applyFont="1" applyBorder="1" applyAlignment="1">
      <alignment horizontal="left" vertical="center"/>
    </xf>
    <xf numFmtId="168" fontId="8" fillId="0" borderId="4" xfId="0" applyNumberFormat="1" applyFont="1" applyBorder="1" applyAlignment="1">
      <alignment horizontal="right" vertical="center" wrapText="1"/>
    </xf>
    <xf numFmtId="1" fontId="8" fillId="0" borderId="4" xfId="0" applyNumberFormat="1" applyFont="1" applyBorder="1" applyAlignment="1">
      <alignment horizontal="center" vertical="center" wrapText="1"/>
    </xf>
    <xf numFmtId="165" fontId="15" fillId="0" borderId="2" xfId="0" applyNumberFormat="1" applyFont="1" applyBorder="1" applyAlignment="1">
      <alignment horizontal="left" vertical="center"/>
    </xf>
    <xf numFmtId="0" fontId="10" fillId="0" borderId="4" xfId="5" applyFont="1" applyBorder="1" applyAlignment="1">
      <alignment vertical="center" wrapText="1"/>
    </xf>
    <xf numFmtId="0" fontId="10" fillId="0" borderId="4" xfId="5" applyFont="1" applyBorder="1" applyAlignment="1">
      <alignment horizontal="right" vertical="center" wrapText="1"/>
    </xf>
    <xf numFmtId="39" fontId="7" fillId="0" borderId="4" xfId="0" applyNumberFormat="1" applyFont="1" applyBorder="1" applyAlignment="1">
      <alignment horizontal="right" vertical="center" wrapText="1"/>
    </xf>
    <xf numFmtId="1" fontId="4" fillId="0" borderId="4" xfId="0" applyNumberFormat="1" applyFont="1" applyBorder="1" applyAlignment="1">
      <alignment horizontal="center" vertical="center"/>
    </xf>
    <xf numFmtId="2" fontId="5" fillId="0" borderId="4" xfId="0" applyNumberFormat="1" applyFont="1" applyBorder="1" applyAlignment="1">
      <alignment horizontal="right" vertical="center"/>
    </xf>
    <xf numFmtId="2" fontId="12"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2" fontId="10" fillId="0" borderId="0" xfId="0" applyNumberFormat="1" applyFont="1" applyAlignment="1">
      <alignment vertical="center"/>
    </xf>
    <xf numFmtId="0" fontId="7" fillId="0" borderId="4" xfId="0" applyFont="1" applyBorder="1" applyAlignment="1">
      <alignment horizontal="left" vertical="center" wrapText="1"/>
    </xf>
    <xf numFmtId="49" fontId="4" fillId="0" borderId="4" xfId="4" applyNumberFormat="1" applyFont="1" applyBorder="1" applyAlignment="1">
      <alignment horizontal="right" vertical="center" wrapText="1"/>
    </xf>
    <xf numFmtId="2" fontId="10" fillId="0" borderId="4" xfId="8"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2" fontId="10" fillId="0" borderId="8" xfId="0" applyNumberFormat="1" applyFont="1" applyBorder="1" applyAlignment="1">
      <alignment horizontal="center" vertical="center" wrapText="1"/>
    </xf>
    <xf numFmtId="0" fontId="10" fillId="0" borderId="4" xfId="5" applyFont="1" applyBorder="1" applyAlignment="1">
      <alignment horizontal="left" vertical="center"/>
    </xf>
    <xf numFmtId="0" fontId="10" fillId="0" borderId="0" xfId="0" applyFont="1" applyAlignment="1">
      <alignment horizontal="righ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3"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39"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2" fontId="10" fillId="0" borderId="9" xfId="0" applyNumberFormat="1" applyFont="1" applyBorder="1" applyAlignment="1">
      <alignment horizontal="left" vertical="center"/>
    </xf>
    <xf numFmtId="1" fontId="10" fillId="0" borderId="8" xfId="0" applyNumberFormat="1" applyFont="1" applyBorder="1" applyAlignment="1">
      <alignment horizontal="center" vertical="center" wrapText="1"/>
    </xf>
    <xf numFmtId="2" fontId="10" fillId="0" borderId="4" xfId="0" applyNumberFormat="1" applyFont="1" applyBorder="1" applyAlignment="1">
      <alignment horizontal="left" vertical="center"/>
    </xf>
    <xf numFmtId="0" fontId="10" fillId="0" borderId="6" xfId="0" applyFont="1" applyBorder="1" applyAlignment="1">
      <alignment horizontal="right" vertical="center" wrapText="1"/>
    </xf>
    <xf numFmtId="0" fontId="10" fillId="0" borderId="6" xfId="0" applyFont="1" applyBorder="1" applyAlignment="1">
      <alignment horizontal="center" vertical="center" wrapText="1"/>
    </xf>
    <xf numFmtId="2" fontId="12" fillId="0" borderId="6" xfId="0" applyNumberFormat="1" applyFont="1" applyBorder="1" applyAlignment="1">
      <alignment vertical="center"/>
    </xf>
    <xf numFmtId="0" fontId="10" fillId="0" borderId="6" xfId="0" applyFont="1" applyBorder="1" applyAlignment="1">
      <alignment vertical="center"/>
    </xf>
    <xf numFmtId="2" fontId="10" fillId="0" borderId="0" xfId="0" applyNumberFormat="1" applyFont="1" applyAlignment="1">
      <alignment horizontal="right" vertical="center" wrapText="1"/>
    </xf>
    <xf numFmtId="39" fontId="10" fillId="0" borderId="0" xfId="4" applyNumberFormat="1" applyFont="1" applyAlignment="1">
      <alignment horizontal="right" vertical="center" wrapText="1"/>
    </xf>
    <xf numFmtId="0" fontId="13" fillId="0" borderId="4" xfId="0" applyFont="1" applyBorder="1" applyAlignment="1">
      <alignment horizontal="left" vertical="center" wrapText="1"/>
    </xf>
    <xf numFmtId="2" fontId="10" fillId="0" borderId="0" xfId="0" applyNumberFormat="1" applyFont="1" applyAlignment="1">
      <alignment horizontal="right" vertical="center"/>
    </xf>
    <xf numFmtId="49" fontId="4" fillId="0" borderId="4" xfId="4" applyNumberFormat="1" applyFont="1" applyBorder="1" applyAlignment="1">
      <alignment horizontal="center" vertical="center" wrapText="1"/>
    </xf>
    <xf numFmtId="4" fontId="10" fillId="0" borderId="0" xfId="0" applyNumberFormat="1" applyFont="1" applyAlignment="1">
      <alignment horizontal="right" vertical="center" wrapText="1"/>
    </xf>
    <xf numFmtId="0" fontId="10" fillId="0" borderId="4" xfId="10" applyFont="1" applyBorder="1" applyAlignment="1">
      <alignment horizontal="left" vertical="center"/>
    </xf>
    <xf numFmtId="2" fontId="4" fillId="0" borderId="4" xfId="4" applyNumberFormat="1" applyFont="1" applyBorder="1" applyAlignment="1">
      <alignment horizontal="left" vertical="center" wrapText="1"/>
    </xf>
    <xf numFmtId="0" fontId="10" fillId="0" borderId="4" xfId="8" applyFont="1" applyBorder="1" applyAlignment="1">
      <alignment horizontal="left" vertical="center" wrapText="1"/>
    </xf>
    <xf numFmtId="49" fontId="10" fillId="0" borderId="4" xfId="11" applyNumberFormat="1" applyFont="1" applyBorder="1" applyAlignment="1">
      <alignment horizontal="center" vertical="center" wrapText="1"/>
    </xf>
    <xf numFmtId="0" fontId="10" fillId="0" borderId="4" xfId="8" applyFont="1" applyBorder="1" applyAlignment="1">
      <alignment horizontal="center" vertical="center" wrapText="1"/>
    </xf>
    <xf numFmtId="165" fontId="10" fillId="0" borderId="4" xfId="0" applyNumberFormat="1" applyFont="1" applyBorder="1" applyAlignment="1">
      <alignment horizontal="left" vertical="center" wrapText="1"/>
    </xf>
    <xf numFmtId="0" fontId="10" fillId="0" borderId="4" xfId="5" applyFont="1" applyBorder="1" applyAlignment="1">
      <alignment horizontal="center" vertical="center"/>
    </xf>
    <xf numFmtId="2" fontId="10" fillId="0" borderId="2" xfId="0" applyNumberFormat="1" applyFont="1" applyBorder="1" applyAlignment="1">
      <alignment horizontal="center" vertical="center" wrapText="1"/>
    </xf>
    <xf numFmtId="2" fontId="12" fillId="0" borderId="2" xfId="0" applyNumberFormat="1" applyFont="1" applyBorder="1" applyAlignment="1">
      <alignment vertical="center"/>
    </xf>
    <xf numFmtId="0" fontId="10" fillId="0" borderId="4" xfId="10" applyFont="1" applyBorder="1" applyAlignment="1">
      <alignment horizontal="left" vertical="center" wrapText="1"/>
    </xf>
    <xf numFmtId="0" fontId="10" fillId="0" borderId="4" xfId="14" applyFont="1" applyBorder="1" applyAlignment="1">
      <alignment horizontal="left" vertical="center" wrapText="1"/>
    </xf>
    <xf numFmtId="39" fontId="10" fillId="0" borderId="2" xfId="0" applyNumberFormat="1" applyFont="1" applyBorder="1" applyAlignment="1">
      <alignment horizontal="center" vertical="center" wrapText="1"/>
    </xf>
    <xf numFmtId="2" fontId="12" fillId="0" borderId="0" xfId="0" applyNumberFormat="1" applyFont="1" applyAlignment="1">
      <alignment vertical="center" wrapText="1"/>
    </xf>
    <xf numFmtId="2" fontId="12" fillId="0" borderId="0" xfId="0" applyNumberFormat="1" applyFont="1" applyAlignment="1">
      <alignment horizontal="right" vertical="center"/>
    </xf>
    <xf numFmtId="0" fontId="10" fillId="0" borderId="0" xfId="0" applyFont="1" applyAlignment="1">
      <alignment vertical="center" wrapText="1"/>
    </xf>
    <xf numFmtId="1"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0" borderId="0" xfId="0" applyNumberFormat="1" applyFont="1" applyAlignment="1">
      <alignment horizontal="left" vertical="center"/>
    </xf>
    <xf numFmtId="0" fontId="10" fillId="0" borderId="2" xfId="7" applyBorder="1" applyAlignment="1">
      <alignment horizontal="left" vertical="center" wrapText="1"/>
    </xf>
    <xf numFmtId="43" fontId="3" fillId="0" borderId="0" xfId="2" applyNumberFormat="1" applyFont="1" applyAlignment="1">
      <alignment horizontal="center" vertical="center" wrapText="1"/>
    </xf>
    <xf numFmtId="43" fontId="3" fillId="0" borderId="0" xfId="2" applyNumberFormat="1" applyFont="1" applyAlignment="1">
      <alignment horizontal="right" vertical="center" wrapText="1"/>
    </xf>
    <xf numFmtId="0" fontId="3" fillId="0" borderId="1" xfId="2" applyFont="1" applyBorder="1" applyAlignment="1">
      <alignment horizontal="center" vertical="center" wrapText="1"/>
    </xf>
    <xf numFmtId="0" fontId="3" fillId="0" borderId="1" xfId="2" applyFont="1" applyBorder="1" applyAlignment="1">
      <alignment horizontal="right" vertical="center" wrapText="1"/>
    </xf>
    <xf numFmtId="2" fontId="4" fillId="0" borderId="3"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3" xfId="0" applyNumberFormat="1" applyFont="1" applyBorder="1" applyAlignment="1">
      <alignment horizontal="center" vertical="center"/>
    </xf>
    <xf numFmtId="2" fontId="4" fillId="0" borderId="6"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6" xfId="0" applyNumberFormat="1" applyFont="1" applyBorder="1" applyAlignment="1">
      <alignment horizontal="center" vertical="center"/>
    </xf>
    <xf numFmtId="0" fontId="4" fillId="0" borderId="3" xfId="3" applyFont="1" applyFill="1" applyBorder="1" applyAlignment="1" applyProtection="1">
      <alignment horizontal="center" vertical="center" wrapText="1"/>
    </xf>
    <xf numFmtId="0" fontId="4" fillId="0" borderId="6" xfId="3" applyFont="1" applyFill="1" applyBorder="1" applyAlignment="1" applyProtection="1">
      <alignment horizontal="center" vertical="center" wrapText="1"/>
    </xf>
    <xf numFmtId="2" fontId="4" fillId="0" borderId="10" xfId="0" applyNumberFormat="1" applyFont="1" applyBorder="1" applyAlignment="1">
      <alignment horizontal="center" vertical="center" wrapText="1"/>
    </xf>
    <xf numFmtId="0" fontId="5" fillId="0" borderId="0" xfId="0" applyFont="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0" fillId="0" borderId="4" xfId="0" applyFont="1" applyBorder="1" applyAlignment="1">
      <alignment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cellXfs>
  <cellStyles count="18">
    <cellStyle name="Comma" xfId="1" builtinId="3"/>
    <cellStyle name="Comma 3" xfId="13"/>
    <cellStyle name="Comma 5" xfId="12"/>
    <cellStyle name="Comma 9" xfId="17"/>
    <cellStyle name="Normal" xfId="0" builtinId="0"/>
    <cellStyle name="Normal 10" xfId="4"/>
    <cellStyle name="Normal 16 2" xfId="15"/>
    <cellStyle name="Normal 2" xfId="8"/>
    <cellStyle name="Normal 2 2 3" xfId="7"/>
    <cellStyle name="Normal 2 22" xfId="9"/>
    <cellStyle name="Normal 3" xfId="5"/>
    <cellStyle name="Normal 3 22" xfId="14"/>
    <cellStyle name="Normal 3 3" xfId="2"/>
    <cellStyle name="Normal 4" xfId="10"/>
    <cellStyle name="Normal 4 2" xfId="16"/>
    <cellStyle name="Normal 532" xfId="3"/>
    <cellStyle name="Normal 6" xfId="11"/>
    <cellStyle name="Normal_Sheet1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02"/>
  <sheetViews>
    <sheetView view="pageBreakPreview" zoomScale="60" zoomScaleNormal="100" workbookViewId="0">
      <pane xSplit="11" ySplit="4" topLeftCell="M776" activePane="bottomRight" state="frozen"/>
      <selection pane="topRight" activeCell="L1" sqref="L1"/>
      <selection pane="bottomLeft" activeCell="A5" sqref="A5"/>
      <selection pane="bottomRight" activeCell="M767" sqref="M767"/>
    </sheetView>
  </sheetViews>
  <sheetFormatPr defaultRowHeight="18.75"/>
  <cols>
    <col min="1" max="1" width="10" style="106" hidden="1" customWidth="1"/>
    <col min="2" max="2" width="10.140625" style="203" customWidth="1"/>
    <col min="3" max="3" width="43" style="117" customWidth="1"/>
    <col min="4" max="4" width="24.28515625" style="117" hidden="1" customWidth="1"/>
    <col min="5" max="5" width="12.42578125" style="201" customWidth="1"/>
    <col min="6" max="6" width="12.7109375" style="201" customWidth="1"/>
    <col min="7" max="7" width="14.42578125" style="201" bestFit="1" customWidth="1"/>
    <col min="8" max="8" width="16.28515625" style="117" hidden="1" customWidth="1"/>
    <col min="9" max="9" width="23.42578125" style="117" customWidth="1"/>
    <col min="10" max="10" width="16.5703125" style="204" customWidth="1"/>
    <col min="11" max="11" width="15.85546875" style="117" customWidth="1"/>
    <col min="12" max="12" width="19.42578125" style="117" hidden="1" customWidth="1"/>
    <col min="13" max="13" width="13.5703125" style="117" customWidth="1"/>
    <col min="14" max="14" width="19.42578125" style="117" customWidth="1"/>
    <col min="15" max="16" width="21.42578125" style="117" hidden="1" customWidth="1"/>
    <col min="17" max="17" width="18.28515625" style="117" hidden="1" customWidth="1"/>
    <col min="18" max="18" width="36.28515625" style="205" hidden="1" customWidth="1"/>
    <col min="19" max="19" width="10.28515625" style="117" hidden="1" customWidth="1"/>
    <col min="20" max="20" width="9" style="117" hidden="1" customWidth="1"/>
    <col min="21" max="23" width="7.7109375" style="117" hidden="1" customWidth="1"/>
    <col min="24" max="24" width="8" style="117" hidden="1" customWidth="1"/>
    <col min="25" max="28" width="7.7109375" style="117" hidden="1" customWidth="1"/>
    <col min="29" max="29" width="8" style="117" hidden="1" customWidth="1"/>
    <col min="30" max="31" width="7.85546875" style="117" hidden="1" customWidth="1"/>
    <col min="32" max="32" width="8.28515625" style="117" hidden="1" customWidth="1"/>
    <col min="33" max="33" width="7.5703125" style="117" hidden="1" customWidth="1"/>
    <col min="34" max="34" width="7.28515625" style="117" hidden="1" customWidth="1"/>
    <col min="35" max="35" width="7.42578125" style="117" hidden="1" customWidth="1"/>
    <col min="36" max="36" width="8" style="117" hidden="1" customWidth="1"/>
    <col min="37" max="37" width="7.7109375" style="117" hidden="1" customWidth="1"/>
    <col min="38" max="38" width="8" style="117" hidden="1" customWidth="1"/>
    <col min="39" max="39" width="7.7109375" style="117" hidden="1" customWidth="1"/>
    <col min="40" max="40" width="8.140625" style="117" hidden="1" customWidth="1"/>
    <col min="41" max="44" width="7.7109375" style="117" hidden="1" customWidth="1"/>
    <col min="45" max="45" width="7.85546875" style="117" hidden="1" customWidth="1"/>
    <col min="46" max="46" width="8" style="117" hidden="1" customWidth="1"/>
    <col min="47" max="47" width="7.7109375" style="117" hidden="1" customWidth="1"/>
    <col min="48" max="48" width="8" style="117" hidden="1" customWidth="1"/>
    <col min="49" max="49" width="7.7109375" style="117" hidden="1" customWidth="1"/>
    <col min="50" max="51" width="8" style="117" hidden="1" customWidth="1"/>
    <col min="52" max="53" width="7.42578125" style="117" hidden="1" customWidth="1"/>
    <col min="54" max="54" width="7.7109375" style="117" hidden="1" customWidth="1"/>
    <col min="55" max="55" width="8.28515625" style="117" hidden="1" customWidth="1"/>
    <col min="56" max="56" width="7.7109375" style="117" hidden="1" customWidth="1"/>
    <col min="57" max="57" width="8.7109375" style="117" hidden="1" customWidth="1"/>
    <col min="58" max="15319" width="8.85546875" style="117" customWidth="1"/>
    <col min="15320" max="16384" width="8.85546875" style="117"/>
  </cols>
  <sheetData>
    <row r="1" spans="1:57" s="96" customFormat="1" ht="19.5">
      <c r="A1" s="207" t="s">
        <v>0</v>
      </c>
      <c r="B1" s="207"/>
      <c r="C1" s="207"/>
      <c r="D1" s="207"/>
      <c r="E1" s="208"/>
      <c r="F1" s="208"/>
      <c r="G1" s="208"/>
      <c r="H1" s="207"/>
      <c r="I1" s="207"/>
      <c r="J1" s="207"/>
      <c r="K1" s="207"/>
      <c r="L1" s="207"/>
      <c r="M1" s="207"/>
      <c r="N1" s="207"/>
      <c r="O1" s="207"/>
      <c r="P1" s="94"/>
      <c r="Q1" s="94"/>
      <c r="R1" s="95"/>
    </row>
    <row r="2" spans="1:57" s="96" customFormat="1" ht="19.5">
      <c r="A2" s="209" t="s">
        <v>1</v>
      </c>
      <c r="B2" s="209"/>
      <c r="C2" s="209"/>
      <c r="D2" s="209"/>
      <c r="E2" s="210"/>
      <c r="F2" s="210"/>
      <c r="G2" s="210"/>
      <c r="H2" s="209"/>
      <c r="I2" s="209"/>
      <c r="J2" s="209"/>
      <c r="K2" s="209"/>
      <c r="L2" s="209"/>
      <c r="M2" s="209"/>
      <c r="N2" s="209"/>
      <c r="O2" s="209"/>
      <c r="P2" s="97"/>
      <c r="Q2" s="97"/>
      <c r="R2" s="95"/>
    </row>
    <row r="3" spans="1:57" s="103" customFormat="1" ht="15.75">
      <c r="A3" s="98"/>
      <c r="B3" s="215" t="s">
        <v>2</v>
      </c>
      <c r="C3" s="213" t="s">
        <v>3</v>
      </c>
      <c r="D3" s="99"/>
      <c r="E3" s="211" t="s">
        <v>4</v>
      </c>
      <c r="F3" s="211" t="s">
        <v>2387</v>
      </c>
      <c r="G3" s="101" t="s">
        <v>5</v>
      </c>
      <c r="H3" s="102"/>
      <c r="I3" s="211" t="s">
        <v>6</v>
      </c>
      <c r="J3" s="211" t="s">
        <v>7</v>
      </c>
      <c r="K3" s="217" t="s">
        <v>8</v>
      </c>
      <c r="L3" s="213" t="s">
        <v>9</v>
      </c>
      <c r="M3" s="211" t="s">
        <v>2673</v>
      </c>
      <c r="N3" s="211" t="s">
        <v>10</v>
      </c>
      <c r="O3" s="211" t="s">
        <v>10</v>
      </c>
      <c r="P3" s="100"/>
      <c r="Q3" s="211" t="s">
        <v>2918</v>
      </c>
      <c r="R3" s="213" t="s">
        <v>2685</v>
      </c>
    </row>
    <row r="4" spans="1:57" s="103" customFormat="1" ht="31.5">
      <c r="A4" s="104"/>
      <c r="B4" s="216"/>
      <c r="C4" s="214"/>
      <c r="D4" s="14" t="s">
        <v>11</v>
      </c>
      <c r="E4" s="212"/>
      <c r="F4" s="212"/>
      <c r="G4" s="14" t="s">
        <v>12</v>
      </c>
      <c r="H4" s="14" t="s">
        <v>13</v>
      </c>
      <c r="I4" s="212"/>
      <c r="J4" s="212"/>
      <c r="K4" s="218"/>
      <c r="L4" s="214"/>
      <c r="M4" s="212"/>
      <c r="N4" s="219"/>
      <c r="O4" s="212"/>
      <c r="P4" s="105"/>
      <c r="Q4" s="212"/>
      <c r="R4" s="214"/>
      <c r="U4" s="103" t="s">
        <v>14</v>
      </c>
      <c r="V4" s="103" t="s">
        <v>15</v>
      </c>
      <c r="W4" s="103" t="s">
        <v>16</v>
      </c>
      <c r="X4" s="103" t="s">
        <v>17</v>
      </c>
      <c r="Y4" s="103" t="s">
        <v>18</v>
      </c>
      <c r="Z4" s="103" t="s">
        <v>19</v>
      </c>
      <c r="AA4" s="103" t="s">
        <v>20</v>
      </c>
      <c r="AB4" s="103" t="s">
        <v>21</v>
      </c>
      <c r="AC4" s="103" t="s">
        <v>22</v>
      </c>
      <c r="AD4" s="103" t="s">
        <v>23</v>
      </c>
      <c r="AE4" s="103" t="s">
        <v>24</v>
      </c>
      <c r="AF4" s="103" t="s">
        <v>25</v>
      </c>
      <c r="AG4" s="103" t="s">
        <v>26</v>
      </c>
      <c r="AH4" s="103" t="s">
        <v>27</v>
      </c>
      <c r="AI4" s="103" t="s">
        <v>28</v>
      </c>
      <c r="AJ4" s="103" t="s">
        <v>29</v>
      </c>
      <c r="AK4" s="103" t="s">
        <v>30</v>
      </c>
      <c r="AL4" s="103" t="s">
        <v>31</v>
      </c>
      <c r="AM4" s="103" t="s">
        <v>32</v>
      </c>
      <c r="AN4" s="103" t="s">
        <v>33</v>
      </c>
      <c r="AO4" s="103" t="s">
        <v>34</v>
      </c>
      <c r="AP4" s="103" t="s">
        <v>35</v>
      </c>
      <c r="AQ4" s="103" t="s">
        <v>36</v>
      </c>
      <c r="AR4" s="103" t="s">
        <v>37</v>
      </c>
      <c r="AS4" s="103" t="s">
        <v>38</v>
      </c>
      <c r="AT4" s="103" t="s">
        <v>39</v>
      </c>
      <c r="AU4" s="103" t="s">
        <v>40</v>
      </c>
      <c r="AV4" s="103" t="s">
        <v>41</v>
      </c>
      <c r="AW4" s="103" t="s">
        <v>42</v>
      </c>
      <c r="AX4" s="103" t="s">
        <v>43</v>
      </c>
      <c r="AY4" s="103" t="s">
        <v>44</v>
      </c>
      <c r="AZ4" s="103" t="s">
        <v>45</v>
      </c>
      <c r="BA4" s="103" t="s">
        <v>46</v>
      </c>
      <c r="BB4" s="103" t="s">
        <v>47</v>
      </c>
      <c r="BC4" s="103" t="s">
        <v>48</v>
      </c>
      <c r="BD4" s="103" t="s">
        <v>49</v>
      </c>
      <c r="BE4" s="103" t="s">
        <v>50</v>
      </c>
    </row>
    <row r="5" spans="1:57" s="6" customFormat="1" ht="16.899999999999999" customHeight="1">
      <c r="A5" s="106" t="s">
        <v>51</v>
      </c>
      <c r="B5" s="107" t="s">
        <v>52</v>
      </c>
      <c r="C5" s="108" t="s">
        <v>53</v>
      </c>
      <c r="D5" s="109"/>
      <c r="E5" s="110">
        <f>SUM(E6:E11)</f>
        <v>64.2</v>
      </c>
      <c r="F5" s="110">
        <f t="shared" ref="F5:G5" si="0">SUM(F6:F11)</f>
        <v>0</v>
      </c>
      <c r="G5" s="110">
        <f t="shared" si="0"/>
        <v>64.2</v>
      </c>
      <c r="H5" s="111"/>
      <c r="I5" s="111"/>
      <c r="J5" s="109"/>
      <c r="K5" s="111"/>
      <c r="L5" s="111"/>
      <c r="M5" s="111"/>
      <c r="N5" s="212"/>
      <c r="O5" s="111"/>
      <c r="P5" s="112"/>
      <c r="Q5" s="112"/>
      <c r="R5" s="113"/>
      <c r="S5" s="114"/>
      <c r="T5" s="115"/>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row>
    <row r="6" spans="1:57" s="6" customFormat="1">
      <c r="A6" s="106" t="s">
        <v>51</v>
      </c>
      <c r="B6" s="2" t="s">
        <v>54</v>
      </c>
      <c r="C6" s="15" t="s">
        <v>55</v>
      </c>
      <c r="D6" s="4" t="s">
        <v>56</v>
      </c>
      <c r="E6" s="13">
        <v>15</v>
      </c>
      <c r="F6" s="23"/>
      <c r="G6" s="13">
        <v>15</v>
      </c>
      <c r="H6" s="2" t="s">
        <v>57</v>
      </c>
      <c r="I6" s="2" t="s">
        <v>57</v>
      </c>
      <c r="J6" s="2" t="s">
        <v>58</v>
      </c>
      <c r="K6" s="2" t="s">
        <v>2670</v>
      </c>
      <c r="L6" s="2" t="str">
        <f t="shared" ref="L6:L11" si="1">O6</f>
        <v>Chuyển tiếp</v>
      </c>
      <c r="M6" s="4" t="s">
        <v>54</v>
      </c>
      <c r="N6" s="4" t="s">
        <v>59</v>
      </c>
      <c r="O6" s="2" t="s">
        <v>59</v>
      </c>
      <c r="P6" s="116"/>
      <c r="Q6" s="116"/>
      <c r="R6" s="113"/>
      <c r="S6" s="117">
        <f t="shared" ref="S6:S45" si="2">G6-T6</f>
        <v>0</v>
      </c>
      <c r="T6" s="117">
        <f>SUM(U6:BE6)</f>
        <v>15</v>
      </c>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118">
        <v>15</v>
      </c>
    </row>
    <row r="7" spans="1:57" s="6" customFormat="1">
      <c r="A7" s="106" t="s">
        <v>51</v>
      </c>
      <c r="B7" s="2" t="s">
        <v>61</v>
      </c>
      <c r="C7" s="15" t="s">
        <v>55</v>
      </c>
      <c r="D7" s="4" t="s">
        <v>62</v>
      </c>
      <c r="E7" s="13">
        <v>10</v>
      </c>
      <c r="F7" s="23"/>
      <c r="G7" s="119">
        <v>10</v>
      </c>
      <c r="H7" s="2" t="s">
        <v>57</v>
      </c>
      <c r="I7" s="2" t="s">
        <v>57</v>
      </c>
      <c r="J7" s="2" t="s">
        <v>63</v>
      </c>
      <c r="K7" s="2" t="s">
        <v>2670</v>
      </c>
      <c r="L7" s="2" t="str">
        <f t="shared" si="1"/>
        <v>Chuyển tiếp</v>
      </c>
      <c r="M7" s="4" t="s">
        <v>61</v>
      </c>
      <c r="N7" s="4" t="s">
        <v>59</v>
      </c>
      <c r="O7" s="2" t="s">
        <v>59</v>
      </c>
      <c r="P7" s="116"/>
      <c r="Q7" s="116"/>
      <c r="R7" s="113"/>
      <c r="S7" s="117">
        <f t="shared" si="2"/>
        <v>0</v>
      </c>
      <c r="T7" s="117">
        <f t="shared" ref="T7:T31" si="3">SUM(U7:BE7)</f>
        <v>10</v>
      </c>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118">
        <v>10</v>
      </c>
    </row>
    <row r="8" spans="1:57" s="6" customFormat="1" ht="47.25">
      <c r="A8" s="106" t="s">
        <v>51</v>
      </c>
      <c r="B8" s="2" t="s">
        <v>64</v>
      </c>
      <c r="C8" s="15" t="s">
        <v>65</v>
      </c>
      <c r="D8" s="4" t="s">
        <v>66</v>
      </c>
      <c r="E8" s="13">
        <v>20</v>
      </c>
      <c r="F8" s="23"/>
      <c r="G8" s="13">
        <v>20</v>
      </c>
      <c r="H8" s="2" t="s">
        <v>67</v>
      </c>
      <c r="I8" s="2" t="s">
        <v>67</v>
      </c>
      <c r="J8" s="2" t="s">
        <v>68</v>
      </c>
      <c r="K8" s="2" t="s">
        <v>2670</v>
      </c>
      <c r="L8" s="2" t="str">
        <f t="shared" si="1"/>
        <v>Chuyển tiếp</v>
      </c>
      <c r="M8" s="4" t="s">
        <v>64</v>
      </c>
      <c r="N8" s="4" t="s">
        <v>59</v>
      </c>
      <c r="O8" s="2" t="s">
        <v>59</v>
      </c>
      <c r="P8" s="116"/>
      <c r="Q8" s="116"/>
      <c r="R8" s="113"/>
      <c r="S8" s="117">
        <f t="shared" si="2"/>
        <v>0</v>
      </c>
      <c r="T8" s="117">
        <f t="shared" si="3"/>
        <v>20</v>
      </c>
      <c r="U8" s="26"/>
      <c r="V8" s="26"/>
      <c r="W8" s="26"/>
      <c r="X8" s="26">
        <v>20</v>
      </c>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s="6" customFormat="1" ht="31.5">
      <c r="A9" s="106" t="s">
        <v>51</v>
      </c>
      <c r="B9" s="2" t="s">
        <v>69</v>
      </c>
      <c r="C9" s="15" t="s">
        <v>55</v>
      </c>
      <c r="D9" s="4" t="s">
        <v>70</v>
      </c>
      <c r="E9" s="13">
        <v>10</v>
      </c>
      <c r="F9" s="12"/>
      <c r="G9" s="13">
        <v>10</v>
      </c>
      <c r="H9" s="4" t="s">
        <v>71</v>
      </c>
      <c r="I9" s="4" t="s">
        <v>72</v>
      </c>
      <c r="J9" s="4" t="s">
        <v>73</v>
      </c>
      <c r="K9" s="2" t="s">
        <v>2670</v>
      </c>
      <c r="L9" s="2" t="str">
        <f t="shared" si="1"/>
        <v>Chuyển tiếp</v>
      </c>
      <c r="M9" s="4" t="s">
        <v>69</v>
      </c>
      <c r="N9" s="4" t="s">
        <v>59</v>
      </c>
      <c r="O9" s="2" t="s">
        <v>59</v>
      </c>
      <c r="P9" s="116"/>
      <c r="Q9" s="116"/>
      <c r="R9" s="113"/>
      <c r="S9" s="117">
        <f t="shared" si="2"/>
        <v>0</v>
      </c>
      <c r="T9" s="117">
        <f t="shared" si="3"/>
        <v>10</v>
      </c>
      <c r="U9" s="26"/>
      <c r="V9" s="26"/>
      <c r="W9" s="26"/>
      <c r="X9" s="26">
        <v>3.5</v>
      </c>
      <c r="Y9" s="26"/>
      <c r="Z9" s="26"/>
      <c r="AA9" s="26">
        <v>3.8</v>
      </c>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v>2.7</v>
      </c>
    </row>
    <row r="10" spans="1:57" s="6" customFormat="1" ht="47.25">
      <c r="A10" s="106" t="s">
        <v>51</v>
      </c>
      <c r="B10" s="2" t="s">
        <v>2179</v>
      </c>
      <c r="C10" s="15" t="s">
        <v>55</v>
      </c>
      <c r="D10" s="4" t="s">
        <v>75</v>
      </c>
      <c r="E10" s="13">
        <v>7</v>
      </c>
      <c r="F10" s="23"/>
      <c r="G10" s="13">
        <v>7</v>
      </c>
      <c r="H10" s="5" t="s">
        <v>76</v>
      </c>
      <c r="I10" s="5" t="s">
        <v>77</v>
      </c>
      <c r="J10" s="2" t="s">
        <v>78</v>
      </c>
      <c r="K10" s="2" t="s">
        <v>2670</v>
      </c>
      <c r="L10" s="2" t="str">
        <f t="shared" si="1"/>
        <v>Điều chỉnh quy mô (từ 10 ha xuống 7 ha), Chuyển tiếp</v>
      </c>
      <c r="M10" s="4" t="s">
        <v>74</v>
      </c>
      <c r="N10" s="4" t="s">
        <v>2972</v>
      </c>
      <c r="O10" s="2" t="s">
        <v>2686</v>
      </c>
      <c r="P10" s="116"/>
      <c r="Q10" s="116"/>
      <c r="R10" s="113"/>
      <c r="S10" s="117">
        <f t="shared" si="2"/>
        <v>-2</v>
      </c>
      <c r="T10" s="117">
        <f t="shared" si="3"/>
        <v>9</v>
      </c>
      <c r="U10" s="26"/>
      <c r="V10" s="26"/>
      <c r="W10" s="26"/>
      <c r="X10" s="26"/>
      <c r="Y10" s="26"/>
      <c r="Z10" s="26"/>
      <c r="AA10" s="26">
        <v>2</v>
      </c>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v>7</v>
      </c>
    </row>
    <row r="11" spans="1:57" s="6" customFormat="1">
      <c r="A11" s="106" t="s">
        <v>51</v>
      </c>
      <c r="B11" s="2" t="s">
        <v>74</v>
      </c>
      <c r="C11" s="15" t="s">
        <v>55</v>
      </c>
      <c r="D11" s="4" t="s">
        <v>2671</v>
      </c>
      <c r="E11" s="120">
        <v>2.2000000000000002</v>
      </c>
      <c r="F11" s="23"/>
      <c r="G11" s="120">
        <v>2.2000000000000002</v>
      </c>
      <c r="H11" s="5" t="s">
        <v>50</v>
      </c>
      <c r="I11" s="5" t="s">
        <v>57</v>
      </c>
      <c r="J11" s="2" t="s">
        <v>81</v>
      </c>
      <c r="K11" s="2" t="s">
        <v>2670</v>
      </c>
      <c r="L11" s="2" t="str">
        <f t="shared" si="1"/>
        <v>Đăng ký mới</v>
      </c>
      <c r="M11" s="121">
        <v>19</v>
      </c>
      <c r="N11" s="2" t="s">
        <v>82</v>
      </c>
      <c r="O11" s="2" t="s">
        <v>82</v>
      </c>
      <c r="P11" s="116"/>
      <c r="Q11" s="116"/>
      <c r="R11" s="113" t="s">
        <v>79</v>
      </c>
      <c r="S11" s="117">
        <f t="shared" si="2"/>
        <v>0</v>
      </c>
      <c r="T11" s="122">
        <f t="shared" si="3"/>
        <v>2.2000000000000002</v>
      </c>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123">
        <v>2.2000000000000002</v>
      </c>
    </row>
    <row r="12" spans="1:57" s="6" customFormat="1">
      <c r="A12" s="106" t="s">
        <v>17</v>
      </c>
      <c r="B12" s="107" t="s">
        <v>83</v>
      </c>
      <c r="C12" s="108" t="s">
        <v>84</v>
      </c>
      <c r="D12" s="109"/>
      <c r="E12" s="110">
        <f>SUM(E13:E16)</f>
        <v>36.03</v>
      </c>
      <c r="F12" s="110">
        <f>SUM(F13:F16)</f>
        <v>0</v>
      </c>
      <c r="G12" s="110">
        <f>SUM(G13:G16)</f>
        <v>36.03</v>
      </c>
      <c r="H12" s="111"/>
      <c r="I12" s="111"/>
      <c r="J12" s="109"/>
      <c r="K12" s="111"/>
      <c r="L12" s="2"/>
      <c r="M12" s="4"/>
      <c r="N12" s="4"/>
      <c r="O12" s="2"/>
      <c r="P12" s="116"/>
      <c r="Q12" s="116"/>
      <c r="R12" s="113"/>
      <c r="S12" s="117">
        <f t="shared" si="2"/>
        <v>36.03</v>
      </c>
      <c r="T12" s="122">
        <f t="shared" si="3"/>
        <v>0</v>
      </c>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row>
    <row r="13" spans="1:57" s="6" customFormat="1" ht="55.9" customHeight="1">
      <c r="A13" s="106" t="s">
        <v>17</v>
      </c>
      <c r="B13" s="2" t="s">
        <v>85</v>
      </c>
      <c r="C13" s="15" t="s">
        <v>86</v>
      </c>
      <c r="D13" s="4" t="s">
        <v>87</v>
      </c>
      <c r="E13" s="13">
        <v>20</v>
      </c>
      <c r="F13" s="23"/>
      <c r="G13" s="13">
        <v>20</v>
      </c>
      <c r="H13" s="2" t="s">
        <v>57</v>
      </c>
      <c r="I13" s="2" t="s">
        <v>57</v>
      </c>
      <c r="J13" s="2" t="s">
        <v>81</v>
      </c>
      <c r="K13" s="2" t="s">
        <v>2670</v>
      </c>
      <c r="L13" s="2" t="str">
        <f>O13</f>
        <v>Chuyển tiếp</v>
      </c>
      <c r="M13" s="4" t="s">
        <v>85</v>
      </c>
      <c r="N13" s="4" t="s">
        <v>59</v>
      </c>
      <c r="O13" s="2" t="s">
        <v>59</v>
      </c>
      <c r="P13" s="116"/>
      <c r="Q13" s="116"/>
      <c r="R13" s="113" t="s">
        <v>60</v>
      </c>
      <c r="S13" s="117">
        <f t="shared" si="2"/>
        <v>0</v>
      </c>
      <c r="T13" s="117">
        <f t="shared" si="3"/>
        <v>20</v>
      </c>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118">
        <v>20</v>
      </c>
    </row>
    <row r="14" spans="1:57" s="6" customFormat="1" ht="31.5">
      <c r="A14" s="106" t="s">
        <v>17</v>
      </c>
      <c r="B14" s="2" t="s">
        <v>93</v>
      </c>
      <c r="C14" s="15" t="s">
        <v>2672</v>
      </c>
      <c r="D14" s="124" t="s">
        <v>89</v>
      </c>
      <c r="E14" s="125">
        <v>7</v>
      </c>
      <c r="F14" s="125"/>
      <c r="G14" s="125">
        <v>7</v>
      </c>
      <c r="H14" s="2" t="s">
        <v>2876</v>
      </c>
      <c r="I14" s="2" t="s">
        <v>14</v>
      </c>
      <c r="J14" s="126" t="s">
        <v>90</v>
      </c>
      <c r="K14" s="2" t="s">
        <v>2670</v>
      </c>
      <c r="L14" s="2" t="str">
        <f>O14</f>
        <v>Đăng ký mới</v>
      </c>
      <c r="M14" s="2">
        <v>5</v>
      </c>
      <c r="N14" s="2" t="s">
        <v>82</v>
      </c>
      <c r="O14" s="2" t="s">
        <v>82</v>
      </c>
      <c r="P14" s="116"/>
      <c r="Q14" s="116"/>
      <c r="R14" s="113" t="s">
        <v>60</v>
      </c>
      <c r="S14" s="117">
        <f t="shared" si="2"/>
        <v>0</v>
      </c>
      <c r="T14" s="122">
        <f>SUM(U14:BE14)</f>
        <v>7</v>
      </c>
      <c r="U14" s="125">
        <v>7</v>
      </c>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row>
    <row r="15" spans="1:57" s="6" customFormat="1" ht="47.25">
      <c r="A15" s="106" t="s">
        <v>17</v>
      </c>
      <c r="B15" s="2" t="s">
        <v>97</v>
      </c>
      <c r="C15" s="15" t="s">
        <v>2672</v>
      </c>
      <c r="D15" s="124"/>
      <c r="E15" s="125">
        <v>3.55</v>
      </c>
      <c r="F15" s="125"/>
      <c r="G15" s="125">
        <v>3.55</v>
      </c>
      <c r="H15" s="2" t="s">
        <v>2876</v>
      </c>
      <c r="I15" s="2" t="s">
        <v>14</v>
      </c>
      <c r="J15" s="126" t="s">
        <v>91</v>
      </c>
      <c r="K15" s="2" t="s">
        <v>2670</v>
      </c>
      <c r="L15" s="2" t="str">
        <f>O15</f>
        <v>Đăng ký mới 3,49 ha; Chuyển tiếp 0,06 ha</v>
      </c>
      <c r="M15" s="2">
        <v>55</v>
      </c>
      <c r="N15" s="2" t="s">
        <v>82</v>
      </c>
      <c r="O15" s="2" t="s">
        <v>92</v>
      </c>
      <c r="P15" s="116"/>
      <c r="Q15" s="116"/>
      <c r="R15" s="113" t="s">
        <v>60</v>
      </c>
      <c r="S15" s="117">
        <f t="shared" si="2"/>
        <v>0</v>
      </c>
      <c r="T15" s="122">
        <f>SUM(U15:BE15)</f>
        <v>3.55</v>
      </c>
      <c r="U15" s="125">
        <v>3.55</v>
      </c>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57" s="6" customFormat="1" ht="31.5">
      <c r="A16" s="106" t="s">
        <v>17</v>
      </c>
      <c r="B16" s="2" t="s">
        <v>99</v>
      </c>
      <c r="C16" s="15" t="s">
        <v>2672</v>
      </c>
      <c r="D16" s="4" t="s">
        <v>98</v>
      </c>
      <c r="E16" s="13">
        <v>5.48</v>
      </c>
      <c r="F16" s="23"/>
      <c r="G16" s="13">
        <v>5.48</v>
      </c>
      <c r="H16" s="2" t="s">
        <v>57</v>
      </c>
      <c r="I16" s="2" t="s">
        <v>57</v>
      </c>
      <c r="J16" s="2" t="s">
        <v>78</v>
      </c>
      <c r="K16" s="2" t="s">
        <v>2670</v>
      </c>
      <c r="L16" s="2" t="str">
        <f>O16</f>
        <v>Chuyển tiếp</v>
      </c>
      <c r="M16" s="2" t="s">
        <v>97</v>
      </c>
      <c r="N16" s="4" t="s">
        <v>59</v>
      </c>
      <c r="O16" s="2" t="s">
        <v>59</v>
      </c>
      <c r="P16" s="116"/>
      <c r="Q16" s="116"/>
      <c r="R16" s="113" t="s">
        <v>60</v>
      </c>
      <c r="S16" s="117">
        <f t="shared" si="2"/>
        <v>0</v>
      </c>
      <c r="T16" s="117">
        <f t="shared" si="3"/>
        <v>5.48</v>
      </c>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118">
        <v>5.48</v>
      </c>
    </row>
    <row r="17" spans="1:57" s="6" customFormat="1">
      <c r="A17" s="106" t="s">
        <v>103</v>
      </c>
      <c r="B17" s="107" t="s">
        <v>104</v>
      </c>
      <c r="C17" s="108" t="s">
        <v>105</v>
      </c>
      <c r="D17" s="109"/>
      <c r="E17" s="110">
        <f>SUM(E18:E31)</f>
        <v>2674.4400000000005</v>
      </c>
      <c r="F17" s="110">
        <f>SUM(F18:F31)</f>
        <v>4.0599999999999996</v>
      </c>
      <c r="G17" s="110">
        <f>SUM(G18:G31)</f>
        <v>2670.38</v>
      </c>
      <c r="H17" s="111"/>
      <c r="I17" s="111"/>
      <c r="J17" s="109"/>
      <c r="K17" s="111"/>
      <c r="L17" s="2"/>
      <c r="M17" s="4"/>
      <c r="N17" s="4"/>
      <c r="O17" s="2"/>
      <c r="P17" s="116"/>
      <c r="Q17" s="116"/>
      <c r="R17" s="113"/>
      <c r="S17" s="117">
        <f t="shared" si="2"/>
        <v>2670.38</v>
      </c>
      <c r="T17" s="122">
        <f t="shared" si="3"/>
        <v>0</v>
      </c>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s="6" customFormat="1" ht="78.75">
      <c r="A18" s="106" t="s">
        <v>103</v>
      </c>
      <c r="B18" s="121" t="s">
        <v>106</v>
      </c>
      <c r="C18" s="25" t="s">
        <v>2834</v>
      </c>
      <c r="D18" s="127"/>
      <c r="E18" s="125">
        <v>38</v>
      </c>
      <c r="F18" s="125"/>
      <c r="G18" s="125">
        <v>38</v>
      </c>
      <c r="H18" s="5" t="s">
        <v>50</v>
      </c>
      <c r="I18" s="2" t="s">
        <v>57</v>
      </c>
      <c r="J18" s="126" t="s">
        <v>68</v>
      </c>
      <c r="K18" s="2" t="s">
        <v>2670</v>
      </c>
      <c r="L18" s="2" t="str">
        <f t="shared" ref="L18:L31" si="4">O18</f>
        <v>Đăng ký mới</v>
      </c>
      <c r="M18" s="2">
        <v>220</v>
      </c>
      <c r="N18" s="2" t="s">
        <v>82</v>
      </c>
      <c r="O18" s="2" t="s">
        <v>82</v>
      </c>
      <c r="P18" s="116"/>
      <c r="Q18" s="116" t="s">
        <v>2833</v>
      </c>
      <c r="R18" s="113" t="s">
        <v>2835</v>
      </c>
      <c r="S18" s="117">
        <f t="shared" si="2"/>
        <v>8</v>
      </c>
      <c r="T18" s="122">
        <f t="shared" si="3"/>
        <v>30</v>
      </c>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125">
        <v>30</v>
      </c>
    </row>
    <row r="19" spans="1:57" s="6" customFormat="1" ht="31.5">
      <c r="A19" s="106" t="s">
        <v>103</v>
      </c>
      <c r="B19" s="121" t="s">
        <v>108</v>
      </c>
      <c r="C19" s="15" t="s">
        <v>107</v>
      </c>
      <c r="D19" s="4" t="s">
        <v>89</v>
      </c>
      <c r="E19" s="13">
        <v>210.71</v>
      </c>
      <c r="F19" s="23"/>
      <c r="G19" s="13">
        <v>210.71</v>
      </c>
      <c r="H19" s="2" t="s">
        <v>71</v>
      </c>
      <c r="I19" s="2" t="s">
        <v>2964</v>
      </c>
      <c r="J19" s="2" t="s">
        <v>58</v>
      </c>
      <c r="K19" s="2" t="s">
        <v>2670</v>
      </c>
      <c r="L19" s="2" t="str">
        <f t="shared" si="4"/>
        <v>Chuyển tiếp</v>
      </c>
      <c r="M19" s="2" t="s">
        <v>106</v>
      </c>
      <c r="N19" s="4" t="s">
        <v>59</v>
      </c>
      <c r="O19" s="2" t="s">
        <v>59</v>
      </c>
      <c r="P19" s="116"/>
      <c r="Q19" s="116"/>
      <c r="R19" s="113" t="s">
        <v>60</v>
      </c>
      <c r="S19" s="117">
        <f t="shared" si="2"/>
        <v>92.940000000000012</v>
      </c>
      <c r="T19" s="117">
        <f t="shared" si="3"/>
        <v>117.77</v>
      </c>
      <c r="U19" s="26"/>
      <c r="V19" s="26"/>
      <c r="W19" s="26"/>
      <c r="X19" s="26">
        <v>4.47</v>
      </c>
      <c r="Y19" s="26"/>
      <c r="Z19" s="26"/>
      <c r="AA19" s="26">
        <v>49.9</v>
      </c>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v>63.4</v>
      </c>
    </row>
    <row r="20" spans="1:57" s="6" customFormat="1" ht="31.5">
      <c r="A20" s="106" t="s">
        <v>103</v>
      </c>
      <c r="B20" s="121" t="s">
        <v>111</v>
      </c>
      <c r="C20" s="15" t="s">
        <v>107</v>
      </c>
      <c r="D20" s="4" t="s">
        <v>89</v>
      </c>
      <c r="E20" s="13">
        <v>69.83</v>
      </c>
      <c r="F20" s="23"/>
      <c r="G20" s="13">
        <v>69.83</v>
      </c>
      <c r="H20" s="2" t="s">
        <v>109</v>
      </c>
      <c r="I20" s="2" t="s">
        <v>2963</v>
      </c>
      <c r="J20" s="2" t="s">
        <v>110</v>
      </c>
      <c r="K20" s="2" t="s">
        <v>2670</v>
      </c>
      <c r="L20" s="2" t="str">
        <f t="shared" si="4"/>
        <v>Chuyển tiếp</v>
      </c>
      <c r="M20" s="2" t="s">
        <v>108</v>
      </c>
      <c r="N20" s="4" t="s">
        <v>59</v>
      </c>
      <c r="O20" s="2" t="s">
        <v>59</v>
      </c>
      <c r="P20" s="116"/>
      <c r="Q20" s="116"/>
      <c r="R20" s="113" t="s">
        <v>60</v>
      </c>
      <c r="S20" s="117">
        <f t="shared" si="2"/>
        <v>16.11</v>
      </c>
      <c r="T20" s="117">
        <f t="shared" si="3"/>
        <v>53.72</v>
      </c>
      <c r="U20" s="26"/>
      <c r="V20" s="26"/>
      <c r="W20" s="26"/>
      <c r="X20" s="26"/>
      <c r="Y20" s="26"/>
      <c r="Z20" s="26"/>
      <c r="AA20" s="26">
        <v>16.100000000000001</v>
      </c>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v>37.619999999999997</v>
      </c>
    </row>
    <row r="21" spans="1:57" s="6" customFormat="1" ht="31.5">
      <c r="A21" s="106" t="s">
        <v>103</v>
      </c>
      <c r="B21" s="121" t="s">
        <v>112</v>
      </c>
      <c r="C21" s="15" t="s">
        <v>107</v>
      </c>
      <c r="D21" s="4" t="s">
        <v>89</v>
      </c>
      <c r="E21" s="13">
        <v>841.59</v>
      </c>
      <c r="F21" s="23"/>
      <c r="G21" s="13">
        <v>841.59</v>
      </c>
      <c r="H21" s="5" t="s">
        <v>109</v>
      </c>
      <c r="I21" s="5" t="s">
        <v>2966</v>
      </c>
      <c r="J21" s="2" t="s">
        <v>63</v>
      </c>
      <c r="K21" s="2" t="s">
        <v>2670</v>
      </c>
      <c r="L21" s="2" t="str">
        <f t="shared" si="4"/>
        <v>Chuyển tiếp</v>
      </c>
      <c r="M21" s="2" t="s">
        <v>111</v>
      </c>
      <c r="N21" s="4" t="s">
        <v>59</v>
      </c>
      <c r="O21" s="2" t="s">
        <v>59</v>
      </c>
      <c r="P21" s="116"/>
      <c r="Q21" s="116"/>
      <c r="R21" s="113" t="s">
        <v>60</v>
      </c>
      <c r="S21" s="117">
        <f t="shared" si="2"/>
        <v>143.64999999999998</v>
      </c>
      <c r="T21" s="117">
        <f t="shared" si="3"/>
        <v>697.94</v>
      </c>
      <c r="U21" s="26"/>
      <c r="V21" s="26"/>
      <c r="W21" s="26"/>
      <c r="X21" s="26"/>
      <c r="Y21" s="26"/>
      <c r="Z21" s="26"/>
      <c r="AA21" s="26">
        <v>290.5</v>
      </c>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v>407.44</v>
      </c>
    </row>
    <row r="22" spans="1:57" s="6" customFormat="1" ht="31.5">
      <c r="A22" s="106" t="s">
        <v>103</v>
      </c>
      <c r="B22" s="121" t="s">
        <v>114</v>
      </c>
      <c r="C22" s="15" t="s">
        <v>107</v>
      </c>
      <c r="D22" s="4" t="s">
        <v>89</v>
      </c>
      <c r="E22" s="13">
        <v>197.37</v>
      </c>
      <c r="F22" s="23"/>
      <c r="G22" s="13">
        <v>197.37</v>
      </c>
      <c r="H22" s="5" t="s">
        <v>113</v>
      </c>
      <c r="I22" s="5" t="s">
        <v>2961</v>
      </c>
      <c r="J22" s="2" t="s">
        <v>102</v>
      </c>
      <c r="K22" s="2" t="s">
        <v>2670</v>
      </c>
      <c r="L22" s="2" t="str">
        <f t="shared" si="4"/>
        <v>Chuyển tiếp</v>
      </c>
      <c r="M22" s="2" t="s">
        <v>112</v>
      </c>
      <c r="N22" s="4" t="s">
        <v>59</v>
      </c>
      <c r="O22" s="2" t="s">
        <v>59</v>
      </c>
      <c r="P22" s="116"/>
      <c r="Q22" s="116"/>
      <c r="R22" s="113" t="s">
        <v>60</v>
      </c>
      <c r="S22" s="117">
        <f t="shared" si="2"/>
        <v>64.230000000000018</v>
      </c>
      <c r="T22" s="117">
        <f t="shared" si="3"/>
        <v>133.13999999999999</v>
      </c>
      <c r="U22" s="26"/>
      <c r="V22" s="26"/>
      <c r="W22" s="26"/>
      <c r="X22" s="26">
        <v>60.95</v>
      </c>
      <c r="Y22" s="26"/>
      <c r="Z22" s="26"/>
      <c r="AA22" s="26">
        <v>7.67</v>
      </c>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v>64.52</v>
      </c>
    </row>
    <row r="23" spans="1:57" s="6" customFormat="1" ht="47.25">
      <c r="A23" s="106" t="s">
        <v>103</v>
      </c>
      <c r="B23" s="121" t="s">
        <v>116</v>
      </c>
      <c r="C23" s="15" t="s">
        <v>107</v>
      </c>
      <c r="D23" s="4" t="s">
        <v>89</v>
      </c>
      <c r="E23" s="13">
        <v>487.76</v>
      </c>
      <c r="F23" s="23"/>
      <c r="G23" s="13">
        <v>487.76</v>
      </c>
      <c r="H23" s="2" t="s">
        <v>57</v>
      </c>
      <c r="I23" s="2" t="s">
        <v>57</v>
      </c>
      <c r="J23" s="2" t="s">
        <v>81</v>
      </c>
      <c r="K23" s="2" t="s">
        <v>2670</v>
      </c>
      <c r="L23" s="2" t="str">
        <f t="shared" si="4"/>
        <v>Chuyển tiếp 270,94 ha; Đăng ký mới 107,17 ha</v>
      </c>
      <c r="M23" s="2" t="s">
        <v>114</v>
      </c>
      <c r="N23" s="4" t="s">
        <v>2972</v>
      </c>
      <c r="O23" s="2" t="s">
        <v>115</v>
      </c>
      <c r="P23" s="116"/>
      <c r="Q23" s="116"/>
      <c r="R23" s="113" t="s">
        <v>60</v>
      </c>
      <c r="S23" s="117">
        <f t="shared" si="2"/>
        <v>109.64999999999998</v>
      </c>
      <c r="T23" s="117">
        <f t="shared" si="3"/>
        <v>378.11</v>
      </c>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118">
        <v>378.11</v>
      </c>
    </row>
    <row r="24" spans="1:57" s="6" customFormat="1" ht="47.25">
      <c r="A24" s="106" t="s">
        <v>103</v>
      </c>
      <c r="B24" s="121" t="s">
        <v>121</v>
      </c>
      <c r="C24" s="15" t="s">
        <v>107</v>
      </c>
      <c r="D24" s="4" t="s">
        <v>117</v>
      </c>
      <c r="E24" s="13">
        <v>201.65</v>
      </c>
      <c r="F24" s="23"/>
      <c r="G24" s="13">
        <v>201.65</v>
      </c>
      <c r="H24" s="5" t="s">
        <v>118</v>
      </c>
      <c r="I24" s="5" t="s">
        <v>2965</v>
      </c>
      <c r="J24" s="2" t="s">
        <v>119</v>
      </c>
      <c r="K24" s="2" t="s">
        <v>2670</v>
      </c>
      <c r="L24" s="2" t="str">
        <f t="shared" si="4"/>
        <v>Chuyển tiếp 138,40 ha; Đăng ký mới 37,47 ha</v>
      </c>
      <c r="M24" s="2" t="s">
        <v>116</v>
      </c>
      <c r="N24" s="4" t="s">
        <v>2972</v>
      </c>
      <c r="O24" s="2" t="s">
        <v>120</v>
      </c>
      <c r="P24" s="116"/>
      <c r="Q24" s="116"/>
      <c r="R24" s="113" t="s">
        <v>60</v>
      </c>
      <c r="S24" s="117">
        <f t="shared" si="2"/>
        <v>25.78</v>
      </c>
      <c r="T24" s="117">
        <f t="shared" si="3"/>
        <v>175.87</v>
      </c>
      <c r="U24" s="26">
        <v>0.64</v>
      </c>
      <c r="V24" s="26"/>
      <c r="W24" s="26"/>
      <c r="X24" s="26"/>
      <c r="Y24" s="26">
        <v>0.85</v>
      </c>
      <c r="Z24" s="26"/>
      <c r="AA24" s="26">
        <v>32.97</v>
      </c>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v>141.41</v>
      </c>
    </row>
    <row r="25" spans="1:57" s="6" customFormat="1" ht="47.25">
      <c r="A25" s="106" t="s">
        <v>103</v>
      </c>
      <c r="B25" s="121" t="s">
        <v>125</v>
      </c>
      <c r="C25" s="15" t="s">
        <v>107</v>
      </c>
      <c r="D25" s="4" t="s">
        <v>89</v>
      </c>
      <c r="E25" s="13">
        <v>51.1</v>
      </c>
      <c r="F25" s="23"/>
      <c r="G25" s="13">
        <v>51.1</v>
      </c>
      <c r="H25" s="2" t="s">
        <v>122</v>
      </c>
      <c r="I25" s="2" t="s">
        <v>2962</v>
      </c>
      <c r="J25" s="2" t="s">
        <v>90</v>
      </c>
      <c r="K25" s="2" t="s">
        <v>2670</v>
      </c>
      <c r="L25" s="2" t="str">
        <f t="shared" si="4"/>
        <v>Chuyển tiếp 38,47 ha; Đăng ký mới 9,77 ha</v>
      </c>
      <c r="M25" s="2" t="s">
        <v>121</v>
      </c>
      <c r="N25" s="4" t="s">
        <v>2972</v>
      </c>
      <c r="O25" s="2" t="s">
        <v>123</v>
      </c>
      <c r="P25" s="116"/>
      <c r="Q25" s="116"/>
      <c r="R25" s="113" t="s">
        <v>60</v>
      </c>
      <c r="S25" s="117">
        <f t="shared" si="2"/>
        <v>2.8599999999999994</v>
      </c>
      <c r="T25" s="117">
        <f t="shared" si="3"/>
        <v>48.24</v>
      </c>
      <c r="U25" s="26"/>
      <c r="V25" s="26">
        <v>0.17</v>
      </c>
      <c r="W25" s="26"/>
      <c r="X25" s="26">
        <v>7.33</v>
      </c>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v>40.74</v>
      </c>
    </row>
    <row r="26" spans="1:57" s="6" customFormat="1" ht="31.5">
      <c r="A26" s="106" t="s">
        <v>103</v>
      </c>
      <c r="B26" s="121" t="s">
        <v>126</v>
      </c>
      <c r="C26" s="128" t="s">
        <v>2836</v>
      </c>
      <c r="D26" s="4"/>
      <c r="E26" s="129">
        <v>19.55</v>
      </c>
      <c r="F26" s="23">
        <v>4.0599999999999996</v>
      </c>
      <c r="G26" s="130">
        <f>E26-F26</f>
        <v>15.490000000000002</v>
      </c>
      <c r="H26" s="2" t="s">
        <v>2969</v>
      </c>
      <c r="I26" s="124" t="s">
        <v>2861</v>
      </c>
      <c r="J26" s="126" t="s">
        <v>68</v>
      </c>
      <c r="K26" s="2" t="s">
        <v>2670</v>
      </c>
      <c r="L26" s="2" t="str">
        <f t="shared" si="4"/>
        <v>Đăng ký mới</v>
      </c>
      <c r="M26" s="2">
        <v>320</v>
      </c>
      <c r="N26" s="2" t="s">
        <v>82</v>
      </c>
      <c r="O26" s="2" t="s">
        <v>82</v>
      </c>
      <c r="P26" s="2" t="s">
        <v>2953</v>
      </c>
      <c r="Q26" s="2"/>
      <c r="R26" s="15" t="s">
        <v>2837</v>
      </c>
      <c r="S26" s="117">
        <f t="shared" si="2"/>
        <v>-38.43</v>
      </c>
      <c r="T26" s="117">
        <f t="shared" si="3"/>
        <v>53.92</v>
      </c>
      <c r="U26" s="26"/>
      <c r="V26" s="26">
        <v>0.76</v>
      </c>
      <c r="W26" s="26"/>
      <c r="X26" s="26"/>
      <c r="Y26" s="26">
        <v>8.6300000000000008</v>
      </c>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v>44.53</v>
      </c>
    </row>
    <row r="27" spans="1:57" s="6" customFormat="1">
      <c r="A27" s="106" t="s">
        <v>103</v>
      </c>
      <c r="B27" s="121" t="s">
        <v>128</v>
      </c>
      <c r="C27" s="15" t="s">
        <v>107</v>
      </c>
      <c r="D27" s="4" t="s">
        <v>117</v>
      </c>
      <c r="E27" s="13">
        <v>135.82</v>
      </c>
      <c r="F27" s="23"/>
      <c r="G27" s="13">
        <v>135.82</v>
      </c>
      <c r="H27" s="2" t="s">
        <v>57</v>
      </c>
      <c r="I27" s="2" t="s">
        <v>57</v>
      </c>
      <c r="J27" s="2" t="s">
        <v>68</v>
      </c>
      <c r="K27" s="2" t="s">
        <v>2670</v>
      </c>
      <c r="L27" s="2" t="str">
        <f t="shared" si="4"/>
        <v>Chuyển tiếp</v>
      </c>
      <c r="M27" s="2" t="s">
        <v>125</v>
      </c>
      <c r="N27" s="4" t="s">
        <v>59</v>
      </c>
      <c r="O27" s="2" t="s">
        <v>59</v>
      </c>
      <c r="P27" s="116"/>
      <c r="Q27" s="116"/>
      <c r="R27" s="113"/>
      <c r="S27" s="117">
        <f t="shared" si="2"/>
        <v>38.819999999999993</v>
      </c>
      <c r="T27" s="117">
        <f t="shared" si="3"/>
        <v>97</v>
      </c>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118">
        <v>97</v>
      </c>
    </row>
    <row r="28" spans="1:57" s="6" customFormat="1" ht="31.5">
      <c r="A28" s="106" t="s">
        <v>103</v>
      </c>
      <c r="B28" s="121" t="s">
        <v>129</v>
      </c>
      <c r="C28" s="15" t="s">
        <v>107</v>
      </c>
      <c r="D28" s="4" t="s">
        <v>127</v>
      </c>
      <c r="E28" s="13">
        <v>3.58</v>
      </c>
      <c r="F28" s="23"/>
      <c r="G28" s="13">
        <v>3.58</v>
      </c>
      <c r="H28" s="2" t="s">
        <v>57</v>
      </c>
      <c r="I28" s="2" t="s">
        <v>57</v>
      </c>
      <c r="J28" s="2" t="s">
        <v>96</v>
      </c>
      <c r="K28" s="2" t="s">
        <v>2670</v>
      </c>
      <c r="L28" s="2" t="str">
        <f t="shared" si="4"/>
        <v>Chuyển tiếp</v>
      </c>
      <c r="M28" s="2" t="s">
        <v>126</v>
      </c>
      <c r="N28" s="4" t="s">
        <v>59</v>
      </c>
      <c r="O28" s="2" t="s">
        <v>59</v>
      </c>
      <c r="P28" s="116"/>
      <c r="Q28" s="116"/>
      <c r="R28" s="113"/>
      <c r="S28" s="117">
        <f t="shared" si="2"/>
        <v>-2.92</v>
      </c>
      <c r="T28" s="117">
        <f t="shared" si="3"/>
        <v>6.5</v>
      </c>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118">
        <v>6.5</v>
      </c>
    </row>
    <row r="29" spans="1:57" s="6" customFormat="1" ht="31.5">
      <c r="A29" s="106" t="s">
        <v>103</v>
      </c>
      <c r="B29" s="121" t="s">
        <v>133</v>
      </c>
      <c r="C29" s="15" t="s">
        <v>107</v>
      </c>
      <c r="D29" s="4" t="s">
        <v>117</v>
      </c>
      <c r="E29" s="13">
        <v>387.37</v>
      </c>
      <c r="F29" s="23"/>
      <c r="G29" s="13">
        <v>387.37</v>
      </c>
      <c r="H29" s="5" t="s">
        <v>109</v>
      </c>
      <c r="I29" s="5" t="s">
        <v>2967</v>
      </c>
      <c r="J29" s="2" t="s">
        <v>78</v>
      </c>
      <c r="K29" s="2" t="s">
        <v>2670</v>
      </c>
      <c r="L29" s="2" t="str">
        <f t="shared" si="4"/>
        <v>Chuyển tiếp</v>
      </c>
      <c r="M29" s="2" t="s">
        <v>128</v>
      </c>
      <c r="N29" s="4" t="s">
        <v>59</v>
      </c>
      <c r="O29" s="2" t="s">
        <v>59</v>
      </c>
      <c r="P29" s="116"/>
      <c r="Q29" s="116"/>
      <c r="R29" s="113"/>
      <c r="S29" s="117">
        <f t="shared" si="2"/>
        <v>5.5500000000000114</v>
      </c>
      <c r="T29" s="117">
        <f t="shared" si="3"/>
        <v>381.82</v>
      </c>
      <c r="U29" s="26"/>
      <c r="V29" s="26"/>
      <c r="W29" s="26"/>
      <c r="X29" s="26"/>
      <c r="Y29" s="26"/>
      <c r="Z29" s="26"/>
      <c r="AA29" s="26">
        <v>131.32</v>
      </c>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v>250.5</v>
      </c>
    </row>
    <row r="30" spans="1:57" s="6" customFormat="1" ht="31.5">
      <c r="A30" s="106" t="s">
        <v>103</v>
      </c>
      <c r="B30" s="121" t="s">
        <v>2182</v>
      </c>
      <c r="C30" s="15" t="s">
        <v>107</v>
      </c>
      <c r="D30" s="4" t="s">
        <v>117</v>
      </c>
      <c r="E30" s="13">
        <v>17.27</v>
      </c>
      <c r="F30" s="23"/>
      <c r="G30" s="13">
        <v>17.27</v>
      </c>
      <c r="H30" s="2" t="s">
        <v>57</v>
      </c>
      <c r="I30" s="2" t="s">
        <v>130</v>
      </c>
      <c r="J30" s="2" t="s">
        <v>73</v>
      </c>
      <c r="K30" s="2" t="s">
        <v>2670</v>
      </c>
      <c r="L30" s="2" t="str">
        <f t="shared" si="4"/>
        <v>Chuyển tiếp 7,5 ha; Đăng ký mới 9,77 ha</v>
      </c>
      <c r="M30" s="2" t="s">
        <v>129</v>
      </c>
      <c r="N30" s="4" t="s">
        <v>2972</v>
      </c>
      <c r="O30" s="2" t="s">
        <v>131</v>
      </c>
      <c r="P30" s="116"/>
      <c r="Q30" s="116"/>
      <c r="R30" s="113" t="s">
        <v>132</v>
      </c>
      <c r="S30" s="117">
        <f t="shared" si="2"/>
        <v>0</v>
      </c>
      <c r="T30" s="117">
        <f t="shared" si="3"/>
        <v>17.27</v>
      </c>
      <c r="U30" s="26"/>
      <c r="V30" s="26"/>
      <c r="W30" s="26"/>
      <c r="X30" s="26"/>
      <c r="Y30" s="26"/>
      <c r="Z30" s="26"/>
      <c r="AA30" s="26">
        <v>9.77</v>
      </c>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118">
        <v>7.5</v>
      </c>
    </row>
    <row r="31" spans="1:57" s="6" customFormat="1" ht="31.5">
      <c r="A31" s="106" t="s">
        <v>103</v>
      </c>
      <c r="B31" s="121" t="s">
        <v>2183</v>
      </c>
      <c r="C31" s="15" t="s">
        <v>107</v>
      </c>
      <c r="D31" s="4" t="s">
        <v>117</v>
      </c>
      <c r="E31" s="13">
        <v>12.84</v>
      </c>
      <c r="F31" s="23"/>
      <c r="G31" s="13">
        <v>12.84</v>
      </c>
      <c r="H31" s="2" t="s">
        <v>20</v>
      </c>
      <c r="I31" s="2" t="s">
        <v>2960</v>
      </c>
      <c r="J31" s="2" t="s">
        <v>91</v>
      </c>
      <c r="K31" s="2" t="s">
        <v>2670</v>
      </c>
      <c r="L31" s="2" t="str">
        <f t="shared" si="4"/>
        <v>Chuyển tiếp</v>
      </c>
      <c r="M31" s="2" t="s">
        <v>133</v>
      </c>
      <c r="N31" s="4" t="s">
        <v>59</v>
      </c>
      <c r="O31" s="2" t="s">
        <v>59</v>
      </c>
      <c r="P31" s="116"/>
      <c r="Q31" s="116"/>
      <c r="R31" s="113" t="s">
        <v>132</v>
      </c>
      <c r="S31" s="117">
        <f t="shared" si="2"/>
        <v>-31.830000000000002</v>
      </c>
      <c r="T31" s="117">
        <f t="shared" si="3"/>
        <v>44.67</v>
      </c>
      <c r="U31" s="26"/>
      <c r="V31" s="26"/>
      <c r="W31" s="26"/>
      <c r="X31" s="26">
        <v>1.2</v>
      </c>
      <c r="Y31" s="26"/>
      <c r="Z31" s="26"/>
      <c r="AA31" s="26">
        <v>40.97</v>
      </c>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v>2.5</v>
      </c>
    </row>
    <row r="32" spans="1:57" s="133" customFormat="1">
      <c r="A32" s="19" t="s">
        <v>19</v>
      </c>
      <c r="B32" s="107" t="s">
        <v>134</v>
      </c>
      <c r="C32" s="108" t="s">
        <v>135</v>
      </c>
      <c r="D32" s="131">
        <v>287.05</v>
      </c>
      <c r="E32" s="110">
        <f>SUM(E33:E34)</f>
        <v>597.81000000000006</v>
      </c>
      <c r="F32" s="110">
        <f t="shared" ref="F32:G32" si="5">SUM(F33:F34)</f>
        <v>8.11</v>
      </c>
      <c r="G32" s="110">
        <f t="shared" si="5"/>
        <v>589.70000000000005</v>
      </c>
      <c r="H32" s="111"/>
      <c r="I32" s="111"/>
      <c r="J32" s="132"/>
      <c r="K32" s="115"/>
      <c r="L32" s="2"/>
      <c r="M32" s="2"/>
      <c r="N32" s="2"/>
      <c r="O32" s="2"/>
      <c r="P32" s="116"/>
      <c r="Q32" s="116"/>
      <c r="R32" s="113"/>
      <c r="S32" s="117">
        <f t="shared" si="2"/>
        <v>589.70000000000005</v>
      </c>
      <c r="T32" s="122"/>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s="6" customFormat="1" ht="31.5">
      <c r="A33" s="19" t="s">
        <v>19</v>
      </c>
      <c r="B33" s="121" t="s">
        <v>136</v>
      </c>
      <c r="C33" s="15" t="s">
        <v>137</v>
      </c>
      <c r="D33" s="4"/>
      <c r="E33" s="13">
        <v>8.11</v>
      </c>
      <c r="F33" s="13">
        <v>8.11</v>
      </c>
      <c r="G33" s="13"/>
      <c r="H33" s="2" t="s">
        <v>19</v>
      </c>
      <c r="I33" s="2" t="s">
        <v>19</v>
      </c>
      <c r="J33" s="2" t="s">
        <v>102</v>
      </c>
      <c r="K33" s="2" t="s">
        <v>2670</v>
      </c>
      <c r="L33" s="2" t="str">
        <f>O33</f>
        <v>Chuyển tiếp</v>
      </c>
      <c r="M33" s="2" t="s">
        <v>136</v>
      </c>
      <c r="N33" s="4" t="s">
        <v>59</v>
      </c>
      <c r="O33" s="2" t="s">
        <v>59</v>
      </c>
      <c r="P33" s="116"/>
      <c r="Q33" s="116"/>
      <c r="R33" s="134"/>
      <c r="S33" s="117">
        <f t="shared" si="2"/>
        <v>-8.11</v>
      </c>
      <c r="T33" s="117">
        <f t="shared" ref="T33:T34" si="6">SUM(U33:BE33)</f>
        <v>8.11</v>
      </c>
      <c r="U33" s="26"/>
      <c r="V33" s="26"/>
      <c r="W33" s="26"/>
      <c r="X33" s="26"/>
      <c r="Y33" s="26"/>
      <c r="Z33" s="26">
        <v>8.11</v>
      </c>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row>
    <row r="34" spans="1:57" s="6" customFormat="1" ht="47.25">
      <c r="A34" s="19" t="s">
        <v>19</v>
      </c>
      <c r="B34" s="121" t="s">
        <v>138</v>
      </c>
      <c r="C34" s="15" t="s">
        <v>139</v>
      </c>
      <c r="D34" s="122"/>
      <c r="E34" s="13">
        <v>589.70000000000005</v>
      </c>
      <c r="F34" s="23"/>
      <c r="G34" s="13">
        <v>589.70000000000005</v>
      </c>
      <c r="H34" s="2" t="s">
        <v>57</v>
      </c>
      <c r="I34" s="2" t="s">
        <v>109</v>
      </c>
      <c r="J34" s="2" t="s">
        <v>140</v>
      </c>
      <c r="K34" s="2" t="s">
        <v>2670</v>
      </c>
      <c r="L34" s="2" t="str">
        <f>O34</f>
        <v>Chuyển tiếp</v>
      </c>
      <c r="M34" s="2" t="s">
        <v>138</v>
      </c>
      <c r="N34" s="4" t="s">
        <v>59</v>
      </c>
      <c r="O34" s="2" t="s">
        <v>59</v>
      </c>
      <c r="P34" s="116"/>
      <c r="Q34" s="116" t="s">
        <v>2921</v>
      </c>
      <c r="R34" s="113"/>
      <c r="S34" s="117">
        <f t="shared" si="2"/>
        <v>310.76000000000005</v>
      </c>
      <c r="T34" s="117">
        <f t="shared" si="6"/>
        <v>278.94</v>
      </c>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118">
        <v>278.94</v>
      </c>
    </row>
    <row r="35" spans="1:57">
      <c r="A35" s="19" t="s">
        <v>141</v>
      </c>
      <c r="B35" s="107" t="s">
        <v>142</v>
      </c>
      <c r="C35" s="108" t="s">
        <v>143</v>
      </c>
      <c r="D35" s="135">
        <v>11272.48</v>
      </c>
      <c r="E35" s="136">
        <f t="shared" ref="E35:F35" si="7">SUM(E36:E49)</f>
        <v>15903.429999999998</v>
      </c>
      <c r="F35" s="136">
        <f t="shared" si="7"/>
        <v>1513.9699999999998</v>
      </c>
      <c r="G35" s="136">
        <f>SUM(G36:G49)</f>
        <v>14389.460000000001</v>
      </c>
      <c r="H35" s="115"/>
      <c r="I35" s="115"/>
      <c r="J35" s="132"/>
      <c r="K35" s="115"/>
      <c r="L35" s="2"/>
      <c r="M35" s="2"/>
      <c r="N35" s="2"/>
      <c r="O35" s="2"/>
      <c r="P35" s="116"/>
      <c r="Q35" s="116"/>
      <c r="R35" s="113"/>
      <c r="S35" s="117">
        <f t="shared" si="2"/>
        <v>14389.460000000001</v>
      </c>
      <c r="T35" s="122"/>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s="6" customFormat="1">
      <c r="A36" s="19" t="s">
        <v>141</v>
      </c>
      <c r="B36" s="121" t="s">
        <v>144</v>
      </c>
      <c r="C36" s="15" t="s">
        <v>151</v>
      </c>
      <c r="D36" s="4"/>
      <c r="E36" s="137">
        <v>11714.43</v>
      </c>
      <c r="F36" s="12"/>
      <c r="G36" s="137">
        <v>11714.43</v>
      </c>
      <c r="H36" s="2" t="s">
        <v>57</v>
      </c>
      <c r="I36" s="2" t="s">
        <v>2968</v>
      </c>
      <c r="J36" s="4" t="s">
        <v>145</v>
      </c>
      <c r="K36" s="2" t="s">
        <v>2670</v>
      </c>
      <c r="L36" s="2" t="str">
        <f t="shared" ref="L36:L46" si="8">O36</f>
        <v>Chuyển tiếp</v>
      </c>
      <c r="M36" s="2" t="s">
        <v>150</v>
      </c>
      <c r="N36" s="4" t="s">
        <v>59</v>
      </c>
      <c r="O36" s="2" t="s">
        <v>59</v>
      </c>
      <c r="P36" s="116"/>
      <c r="Q36" s="116"/>
      <c r="R36" s="113"/>
      <c r="S36" s="117">
        <f t="shared" si="2"/>
        <v>10014.43</v>
      </c>
      <c r="T36" s="117">
        <f>SUM(U36:BE36)</f>
        <v>1700</v>
      </c>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138">
        <v>1700</v>
      </c>
    </row>
    <row r="37" spans="1:57" s="6" customFormat="1" ht="47.25">
      <c r="A37" s="19" t="s">
        <v>141</v>
      </c>
      <c r="B37" s="121" t="s">
        <v>146</v>
      </c>
      <c r="C37" s="15" t="s">
        <v>148</v>
      </c>
      <c r="D37" s="4" t="s">
        <v>149</v>
      </c>
      <c r="E37" s="137">
        <v>475</v>
      </c>
      <c r="F37" s="23"/>
      <c r="G37" s="137">
        <v>475</v>
      </c>
      <c r="H37" s="2" t="s">
        <v>57</v>
      </c>
      <c r="I37" s="2" t="s">
        <v>57</v>
      </c>
      <c r="J37" s="2" t="s">
        <v>78</v>
      </c>
      <c r="K37" s="2" t="s">
        <v>2670</v>
      </c>
      <c r="L37" s="2" t="str">
        <f t="shared" si="8"/>
        <v>Chuyển tiếp</v>
      </c>
      <c r="M37" s="2" t="s">
        <v>147</v>
      </c>
      <c r="N37" s="4" t="s">
        <v>59</v>
      </c>
      <c r="O37" s="2" t="s">
        <v>59</v>
      </c>
      <c r="P37" s="2"/>
      <c r="Q37" s="2"/>
      <c r="R37" s="15"/>
      <c r="S37" s="117">
        <f t="shared" si="2"/>
        <v>0</v>
      </c>
      <c r="T37" s="117">
        <f t="shared" ref="T37:T45" si="9">SUM(U37:BE37)</f>
        <v>475</v>
      </c>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138">
        <v>475</v>
      </c>
    </row>
    <row r="38" spans="1:57" s="6" customFormat="1" ht="31.5">
      <c r="A38" s="19" t="s">
        <v>141</v>
      </c>
      <c r="B38" s="121" t="s">
        <v>147</v>
      </c>
      <c r="C38" s="128" t="s">
        <v>152</v>
      </c>
      <c r="D38" s="4"/>
      <c r="E38" s="23">
        <v>12.21</v>
      </c>
      <c r="F38" s="12">
        <v>4.5599999999999996</v>
      </c>
      <c r="G38" s="12">
        <f>E38-F38</f>
        <v>7.6500000000000012</v>
      </c>
      <c r="H38" s="2" t="s">
        <v>2970</v>
      </c>
      <c r="I38" s="124" t="s">
        <v>153</v>
      </c>
      <c r="J38" s="4" t="s">
        <v>119</v>
      </c>
      <c r="K38" s="2" t="s">
        <v>2670</v>
      </c>
      <c r="L38" s="2" t="str">
        <f t="shared" si="8"/>
        <v>Đăng ký mới</v>
      </c>
      <c r="M38" s="2">
        <v>175</v>
      </c>
      <c r="N38" s="2" t="s">
        <v>82</v>
      </c>
      <c r="O38" s="2" t="s">
        <v>82</v>
      </c>
      <c r="P38" s="116"/>
      <c r="Q38" s="116"/>
      <c r="R38" s="113" t="s">
        <v>132</v>
      </c>
      <c r="S38" s="117">
        <f t="shared" si="2"/>
        <v>0</v>
      </c>
      <c r="T38" s="122">
        <f t="shared" si="9"/>
        <v>7.65</v>
      </c>
      <c r="U38" s="88"/>
      <c r="V38" s="88"/>
      <c r="W38" s="88"/>
      <c r="X38" s="88">
        <v>0.16</v>
      </c>
      <c r="Y38" s="88"/>
      <c r="Z38" s="88">
        <v>0.53</v>
      </c>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23">
        <v>6.96</v>
      </c>
    </row>
    <row r="39" spans="1:57" s="6" customFormat="1">
      <c r="A39" s="19" t="s">
        <v>141</v>
      </c>
      <c r="B39" s="121" t="s">
        <v>150</v>
      </c>
      <c r="C39" s="128" t="s">
        <v>152</v>
      </c>
      <c r="D39" s="4"/>
      <c r="E39" s="137">
        <v>16.66</v>
      </c>
      <c r="F39" s="12">
        <v>6.1</v>
      </c>
      <c r="G39" s="137">
        <f>E39-F39</f>
        <v>10.56</v>
      </c>
      <c r="H39" s="5" t="s">
        <v>50</v>
      </c>
      <c r="I39" s="124" t="s">
        <v>57</v>
      </c>
      <c r="J39" s="4" t="s">
        <v>110</v>
      </c>
      <c r="K39" s="2" t="s">
        <v>2670</v>
      </c>
      <c r="L39" s="2" t="str">
        <f t="shared" si="8"/>
        <v>Đăng ký mới</v>
      </c>
      <c r="M39" s="2">
        <v>38</v>
      </c>
      <c r="N39" s="2" t="s">
        <v>82</v>
      </c>
      <c r="O39" s="2" t="s">
        <v>82</v>
      </c>
      <c r="P39" s="116"/>
      <c r="Q39" s="116"/>
      <c r="R39" s="113" t="s">
        <v>132</v>
      </c>
      <c r="S39" s="117">
        <f t="shared" si="2"/>
        <v>0</v>
      </c>
      <c r="T39" s="122">
        <f t="shared" si="9"/>
        <v>10.56</v>
      </c>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137">
        <v>10.56</v>
      </c>
    </row>
    <row r="40" spans="1:57" s="139" customFormat="1" ht="47.25">
      <c r="A40" s="19" t="s">
        <v>141</v>
      </c>
      <c r="B40" s="121" t="s">
        <v>2184</v>
      </c>
      <c r="C40" s="128" t="s">
        <v>152</v>
      </c>
      <c r="D40" s="124" t="s">
        <v>154</v>
      </c>
      <c r="E40" s="137">
        <v>41.14</v>
      </c>
      <c r="F40" s="12">
        <v>16.100000000000001</v>
      </c>
      <c r="G40" s="137">
        <f>E40-F40</f>
        <v>25.04</v>
      </c>
      <c r="H40" s="2"/>
      <c r="I40" s="124" t="s">
        <v>155</v>
      </c>
      <c r="J40" s="4" t="s">
        <v>81</v>
      </c>
      <c r="K40" s="2" t="s">
        <v>2670</v>
      </c>
      <c r="L40" s="2" t="str">
        <f t="shared" si="8"/>
        <v>Đăng ký mới</v>
      </c>
      <c r="M40" s="2">
        <v>15</v>
      </c>
      <c r="N40" s="2" t="s">
        <v>82</v>
      </c>
      <c r="O40" s="2" t="s">
        <v>82</v>
      </c>
      <c r="P40" s="116"/>
      <c r="Q40" s="116"/>
      <c r="R40" s="113" t="s">
        <v>132</v>
      </c>
      <c r="S40" s="117">
        <f t="shared" si="2"/>
        <v>0</v>
      </c>
      <c r="T40" s="122">
        <f t="shared" si="9"/>
        <v>25.04</v>
      </c>
      <c r="U40" s="88"/>
      <c r="V40" s="88">
        <v>0.53</v>
      </c>
      <c r="W40" s="88"/>
      <c r="X40" s="88">
        <v>4.16</v>
      </c>
      <c r="Y40" s="88">
        <v>5.62</v>
      </c>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137">
        <v>14.73</v>
      </c>
    </row>
    <row r="41" spans="1:57" s="6" customFormat="1" ht="94.5">
      <c r="A41" s="106" t="s">
        <v>141</v>
      </c>
      <c r="B41" s="121" t="s">
        <v>2185</v>
      </c>
      <c r="C41" s="15" t="s">
        <v>3104</v>
      </c>
      <c r="D41" s="4"/>
      <c r="E41" s="137">
        <v>600</v>
      </c>
      <c r="F41" s="12">
        <v>396.7</v>
      </c>
      <c r="G41" s="137">
        <f>E41-F41</f>
        <v>203.3</v>
      </c>
      <c r="H41" s="2"/>
      <c r="I41" s="2" t="s">
        <v>156</v>
      </c>
      <c r="J41" s="4" t="s">
        <v>157</v>
      </c>
      <c r="K41" s="2" t="s">
        <v>2670</v>
      </c>
      <c r="L41" s="2" t="str">
        <f t="shared" si="8"/>
        <v>Đăng ký mới</v>
      </c>
      <c r="M41" s="2">
        <v>321</v>
      </c>
      <c r="N41" s="2" t="s">
        <v>82</v>
      </c>
      <c r="O41" s="2" t="s">
        <v>82</v>
      </c>
      <c r="P41" s="116"/>
      <c r="Q41" s="116" t="s">
        <v>2858</v>
      </c>
      <c r="R41" s="113" t="s">
        <v>158</v>
      </c>
      <c r="S41" s="117">
        <f t="shared" si="2"/>
        <v>0</v>
      </c>
      <c r="T41" s="122">
        <f t="shared" si="9"/>
        <v>203.3</v>
      </c>
      <c r="U41" s="88"/>
      <c r="V41" s="88"/>
      <c r="W41" s="88"/>
      <c r="X41" s="88"/>
      <c r="Y41" s="88"/>
      <c r="Z41" s="88">
        <v>110.5</v>
      </c>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v>92.8</v>
      </c>
    </row>
    <row r="42" spans="1:57" s="6" customFormat="1" ht="63">
      <c r="A42" s="106" t="s">
        <v>141</v>
      </c>
      <c r="B42" s="121" t="s">
        <v>2186</v>
      </c>
      <c r="C42" s="15" t="s">
        <v>2859</v>
      </c>
      <c r="D42" s="4"/>
      <c r="E42" s="137">
        <v>528.05999999999995</v>
      </c>
      <c r="F42" s="12">
        <v>154.29000000000008</v>
      </c>
      <c r="G42" s="137">
        <f>E42-F42</f>
        <v>373.76999999999987</v>
      </c>
      <c r="H42" s="2"/>
      <c r="I42" s="2" t="s">
        <v>2903</v>
      </c>
      <c r="J42" s="4" t="s">
        <v>159</v>
      </c>
      <c r="K42" s="2" t="s">
        <v>2670</v>
      </c>
      <c r="L42" s="2" t="str">
        <f t="shared" si="8"/>
        <v>Đăng ký mới</v>
      </c>
      <c r="M42" s="2">
        <v>322</v>
      </c>
      <c r="N42" s="2" t="s">
        <v>82</v>
      </c>
      <c r="O42" s="2" t="s">
        <v>82</v>
      </c>
      <c r="P42" s="116"/>
      <c r="Q42" s="116" t="s">
        <v>2902</v>
      </c>
      <c r="R42" s="113" t="s">
        <v>160</v>
      </c>
      <c r="S42" s="117">
        <f t="shared" si="2"/>
        <v>-191.94000000000017</v>
      </c>
      <c r="T42" s="122">
        <f t="shared" si="9"/>
        <v>565.71</v>
      </c>
      <c r="U42" s="88"/>
      <c r="V42" s="88"/>
      <c r="W42" s="88"/>
      <c r="X42" s="88">
        <v>20.76</v>
      </c>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v>544.95000000000005</v>
      </c>
    </row>
    <row r="43" spans="1:57" s="6" customFormat="1" ht="31.5">
      <c r="A43" s="106" t="s">
        <v>141</v>
      </c>
      <c r="B43" s="121" t="s">
        <v>2187</v>
      </c>
      <c r="C43" s="15" t="s">
        <v>161</v>
      </c>
      <c r="D43" s="4"/>
      <c r="E43" s="137">
        <v>424</v>
      </c>
      <c r="F43" s="12">
        <v>10.99</v>
      </c>
      <c r="G43" s="137">
        <v>413.01</v>
      </c>
      <c r="H43" s="5" t="s">
        <v>50</v>
      </c>
      <c r="I43" s="2" t="s">
        <v>57</v>
      </c>
      <c r="J43" s="4" t="s">
        <v>73</v>
      </c>
      <c r="K43" s="2" t="s">
        <v>2670</v>
      </c>
      <c r="L43" s="2" t="str">
        <f t="shared" si="8"/>
        <v>Chuyển tiếp</v>
      </c>
      <c r="M43" s="2">
        <v>388</v>
      </c>
      <c r="N43" s="4" t="s">
        <v>59</v>
      </c>
      <c r="O43" s="2" t="s">
        <v>59</v>
      </c>
      <c r="P43" s="116"/>
      <c r="Q43" s="116"/>
      <c r="R43" s="113" t="s">
        <v>162</v>
      </c>
      <c r="S43" s="117">
        <f t="shared" si="2"/>
        <v>0</v>
      </c>
      <c r="T43" s="122">
        <f t="shared" si="9"/>
        <v>413.01</v>
      </c>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137">
        <v>413.01</v>
      </c>
    </row>
    <row r="44" spans="1:57" s="6" customFormat="1" ht="31.5">
      <c r="A44" s="106" t="s">
        <v>141</v>
      </c>
      <c r="B44" s="121" t="s">
        <v>2188</v>
      </c>
      <c r="C44" s="15" t="s">
        <v>163</v>
      </c>
      <c r="D44" s="4"/>
      <c r="E44" s="137">
        <v>321.7</v>
      </c>
      <c r="F44" s="12"/>
      <c r="G44" s="137">
        <v>321.7</v>
      </c>
      <c r="H44" s="5" t="s">
        <v>50</v>
      </c>
      <c r="I44" s="19" t="s">
        <v>57</v>
      </c>
      <c r="J44" s="4" t="s">
        <v>78</v>
      </c>
      <c r="K44" s="2" t="s">
        <v>2670</v>
      </c>
      <c r="L44" s="2" t="str">
        <f t="shared" si="8"/>
        <v>Chuyển tiếp</v>
      </c>
      <c r="M44" s="2">
        <v>389</v>
      </c>
      <c r="N44" s="4" t="s">
        <v>59</v>
      </c>
      <c r="O44" s="2" t="s">
        <v>59</v>
      </c>
      <c r="P44" s="116"/>
      <c r="Q44" s="116"/>
      <c r="R44" s="140" t="s">
        <v>164</v>
      </c>
      <c r="S44" s="117">
        <f t="shared" si="2"/>
        <v>0</v>
      </c>
      <c r="T44" s="122">
        <f t="shared" si="9"/>
        <v>321.7</v>
      </c>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137">
        <v>321.7</v>
      </c>
    </row>
    <row r="45" spans="1:57" s="6" customFormat="1" ht="63">
      <c r="A45" s="106" t="s">
        <v>141</v>
      </c>
      <c r="B45" s="121" t="s">
        <v>2189</v>
      </c>
      <c r="C45" s="15" t="s">
        <v>165</v>
      </c>
      <c r="D45" s="4"/>
      <c r="E45" s="137">
        <v>1521.07</v>
      </c>
      <c r="F45" s="12">
        <f>E45-G45</f>
        <v>925.22999999999979</v>
      </c>
      <c r="G45" s="137">
        <v>595.84000000000015</v>
      </c>
      <c r="H45" s="2"/>
      <c r="I45" s="2" t="s">
        <v>166</v>
      </c>
      <c r="J45" s="4" t="s">
        <v>2952</v>
      </c>
      <c r="K45" s="2" t="s">
        <v>2670</v>
      </c>
      <c r="L45" s="2" t="str">
        <f t="shared" si="8"/>
        <v>Chuyển tiếp</v>
      </c>
      <c r="M45" s="2">
        <v>390</v>
      </c>
      <c r="N45" s="4" t="s">
        <v>59</v>
      </c>
      <c r="O45" s="2" t="s">
        <v>59</v>
      </c>
      <c r="P45" s="116"/>
      <c r="Q45" s="116" t="s">
        <v>2904</v>
      </c>
      <c r="R45" s="140" t="s">
        <v>168</v>
      </c>
      <c r="S45" s="117">
        <f t="shared" si="2"/>
        <v>0</v>
      </c>
      <c r="T45" s="122">
        <f t="shared" si="9"/>
        <v>595.83999999999992</v>
      </c>
      <c r="U45" s="26"/>
      <c r="V45" s="26"/>
      <c r="W45" s="26"/>
      <c r="X45" s="26"/>
      <c r="Y45" s="26">
        <v>22.56</v>
      </c>
      <c r="Z45" s="26">
        <v>427.52</v>
      </c>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v>145.76</v>
      </c>
    </row>
    <row r="46" spans="1:57" s="6" customFormat="1" ht="31.5">
      <c r="A46" s="106" t="s">
        <v>141</v>
      </c>
      <c r="B46" s="121" t="s">
        <v>2190</v>
      </c>
      <c r="C46" s="15" t="s">
        <v>2882</v>
      </c>
      <c r="D46" s="4"/>
      <c r="E46" s="137">
        <v>37.11</v>
      </c>
      <c r="F46" s="137"/>
      <c r="G46" s="137">
        <v>37.11</v>
      </c>
      <c r="H46" s="2" t="s">
        <v>19</v>
      </c>
      <c r="I46" s="141" t="s">
        <v>19</v>
      </c>
      <c r="J46" s="141" t="s">
        <v>102</v>
      </c>
      <c r="K46" s="2" t="s">
        <v>317</v>
      </c>
      <c r="L46" s="2" t="str">
        <f t="shared" si="8"/>
        <v>Đăng ký mới</v>
      </c>
      <c r="M46" s="2">
        <v>401</v>
      </c>
      <c r="N46" s="2" t="s">
        <v>82</v>
      </c>
      <c r="O46" s="2" t="s">
        <v>82</v>
      </c>
      <c r="P46" s="116"/>
      <c r="Q46" s="116" t="s">
        <v>2920</v>
      </c>
      <c r="R46" s="140"/>
      <c r="S46" s="117"/>
      <c r="T46" s="122"/>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row>
    <row r="47" spans="1:57" s="6" customFormat="1" ht="31.5">
      <c r="A47" s="106" t="s">
        <v>141</v>
      </c>
      <c r="B47" s="121" t="s">
        <v>2191</v>
      </c>
      <c r="C47" s="15" t="s">
        <v>2883</v>
      </c>
      <c r="D47" s="4"/>
      <c r="E47" s="137">
        <v>99.1</v>
      </c>
      <c r="F47" s="137"/>
      <c r="G47" s="137">
        <v>99.1</v>
      </c>
      <c r="H47" s="2" t="s">
        <v>19</v>
      </c>
      <c r="I47" s="141" t="s">
        <v>19</v>
      </c>
      <c r="J47" s="141" t="s">
        <v>91</v>
      </c>
      <c r="K47" s="2" t="s">
        <v>317</v>
      </c>
      <c r="L47" s="2"/>
      <c r="M47" s="2">
        <v>402</v>
      </c>
      <c r="N47" s="2" t="s">
        <v>82</v>
      </c>
      <c r="O47" s="2" t="s">
        <v>82</v>
      </c>
      <c r="P47" s="116"/>
      <c r="Q47" s="116" t="s">
        <v>2920</v>
      </c>
      <c r="R47" s="140"/>
      <c r="S47" s="117"/>
      <c r="T47" s="122"/>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row>
    <row r="48" spans="1:57" s="6" customFormat="1" ht="31.5">
      <c r="A48" s="106" t="s">
        <v>141</v>
      </c>
      <c r="B48" s="121" t="s">
        <v>2930</v>
      </c>
      <c r="C48" s="15" t="s">
        <v>2884</v>
      </c>
      <c r="D48" s="4"/>
      <c r="E48" s="137">
        <v>87.3</v>
      </c>
      <c r="F48" s="137"/>
      <c r="G48" s="137">
        <v>87.3</v>
      </c>
      <c r="H48" s="2" t="s">
        <v>19</v>
      </c>
      <c r="I48" s="141" t="s">
        <v>19</v>
      </c>
      <c r="J48" s="141" t="s">
        <v>78</v>
      </c>
      <c r="K48" s="2" t="s">
        <v>317</v>
      </c>
      <c r="L48" s="2"/>
      <c r="M48" s="2">
        <v>403</v>
      </c>
      <c r="N48" s="2" t="s">
        <v>82</v>
      </c>
      <c r="O48" s="2" t="s">
        <v>82</v>
      </c>
      <c r="P48" s="116"/>
      <c r="Q48" s="116" t="s">
        <v>2920</v>
      </c>
      <c r="R48" s="140"/>
      <c r="S48" s="117"/>
      <c r="T48" s="122"/>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row>
    <row r="49" spans="1:57" s="6" customFormat="1" ht="31.5">
      <c r="A49" s="106" t="s">
        <v>141</v>
      </c>
      <c r="B49" s="121" t="s">
        <v>2931</v>
      </c>
      <c r="C49" s="15" t="s">
        <v>2885</v>
      </c>
      <c r="D49" s="4"/>
      <c r="E49" s="137">
        <v>25.65</v>
      </c>
      <c r="F49" s="137"/>
      <c r="G49" s="137">
        <v>25.65</v>
      </c>
      <c r="H49" s="2" t="s">
        <v>19</v>
      </c>
      <c r="I49" s="141" t="s">
        <v>19</v>
      </c>
      <c r="J49" s="141" t="s">
        <v>63</v>
      </c>
      <c r="K49" s="2" t="s">
        <v>317</v>
      </c>
      <c r="L49" s="2"/>
      <c r="M49" s="2">
        <v>404</v>
      </c>
      <c r="N49" s="2" t="s">
        <v>82</v>
      </c>
      <c r="O49" s="2" t="s">
        <v>82</v>
      </c>
      <c r="P49" s="116"/>
      <c r="Q49" s="116" t="s">
        <v>2920</v>
      </c>
      <c r="R49" s="140"/>
      <c r="S49" s="117"/>
      <c r="T49" s="122"/>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row>
    <row r="50" spans="1:57">
      <c r="A50" s="106" t="s">
        <v>169</v>
      </c>
      <c r="B50" s="107" t="s">
        <v>170</v>
      </c>
      <c r="C50" s="108" t="s">
        <v>171</v>
      </c>
      <c r="D50" s="131">
        <v>1.95</v>
      </c>
      <c r="E50" s="110">
        <f>SUM(E51:E52)</f>
        <v>31.95</v>
      </c>
      <c r="F50" s="110">
        <f t="shared" ref="F50:G50" si="10">SUM(F51:F52)</f>
        <v>0</v>
      </c>
      <c r="G50" s="110">
        <f t="shared" si="10"/>
        <v>31.95</v>
      </c>
      <c r="H50" s="109"/>
      <c r="I50" s="109"/>
      <c r="J50" s="111"/>
      <c r="K50" s="111"/>
      <c r="L50" s="2"/>
      <c r="M50" s="2"/>
      <c r="N50" s="2"/>
      <c r="O50" s="2"/>
      <c r="P50" s="116"/>
      <c r="Q50" s="116"/>
      <c r="R50" s="113"/>
      <c r="S50" s="117">
        <f t="shared" ref="S50:S57" si="11">G50-T50</f>
        <v>31.95</v>
      </c>
      <c r="T50" s="122"/>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7" s="6" customFormat="1">
      <c r="A51" s="106" t="s">
        <v>169</v>
      </c>
      <c r="B51" s="2" t="s">
        <v>172</v>
      </c>
      <c r="C51" s="15" t="s">
        <v>173</v>
      </c>
      <c r="D51" s="4" t="s">
        <v>174</v>
      </c>
      <c r="E51" s="13">
        <v>1.95</v>
      </c>
      <c r="F51" s="23"/>
      <c r="G51" s="13">
        <v>1.95</v>
      </c>
      <c r="H51" s="5" t="s">
        <v>14</v>
      </c>
      <c r="I51" s="5" t="str">
        <f>H51</f>
        <v>LUC</v>
      </c>
      <c r="J51" s="2" t="s">
        <v>110</v>
      </c>
      <c r="K51" s="2" t="s">
        <v>2670</v>
      </c>
      <c r="L51" s="2" t="str">
        <f>O51</f>
        <v>Chuyển tiếp</v>
      </c>
      <c r="M51" s="2" t="s">
        <v>172</v>
      </c>
      <c r="N51" s="4" t="s">
        <v>59</v>
      </c>
      <c r="O51" s="2" t="s">
        <v>59</v>
      </c>
      <c r="P51" s="116"/>
      <c r="Q51" s="116"/>
      <c r="R51" s="113"/>
      <c r="S51" s="117">
        <f t="shared" si="11"/>
        <v>0</v>
      </c>
      <c r="T51" s="117">
        <f>SUM(U51:BE51)</f>
        <v>1.95</v>
      </c>
      <c r="U51" s="26">
        <v>1.95</v>
      </c>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row>
    <row r="52" spans="1:57" s="6" customFormat="1">
      <c r="A52" s="106" t="s">
        <v>169</v>
      </c>
      <c r="B52" s="2" t="s">
        <v>2192</v>
      </c>
      <c r="C52" s="15" t="s">
        <v>175</v>
      </c>
      <c r="D52" s="4"/>
      <c r="E52" s="13">
        <v>30</v>
      </c>
      <c r="F52" s="23"/>
      <c r="G52" s="13">
        <v>30</v>
      </c>
      <c r="H52" s="5"/>
      <c r="I52" s="5" t="s">
        <v>176</v>
      </c>
      <c r="J52" s="2" t="s">
        <v>145</v>
      </c>
      <c r="K52" s="2" t="s">
        <v>2670</v>
      </c>
      <c r="L52" s="2" t="str">
        <f>O52</f>
        <v>Đăng ký mới</v>
      </c>
      <c r="M52" s="2"/>
      <c r="N52" s="2" t="s">
        <v>82</v>
      </c>
      <c r="O52" s="2" t="s">
        <v>82</v>
      </c>
      <c r="P52" s="116"/>
      <c r="Q52" s="116"/>
      <c r="R52" s="113" t="s">
        <v>177</v>
      </c>
      <c r="S52" s="117">
        <f t="shared" si="11"/>
        <v>0</v>
      </c>
      <c r="T52" s="117">
        <f>SUM(U52:BE52)</f>
        <v>30</v>
      </c>
      <c r="U52" s="26"/>
      <c r="V52" s="26">
        <v>1.5</v>
      </c>
      <c r="W52" s="26"/>
      <c r="X52" s="26">
        <v>25</v>
      </c>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v>3.5</v>
      </c>
      <c r="BC52" s="26"/>
      <c r="BD52" s="26"/>
      <c r="BE52" s="26"/>
    </row>
    <row r="53" spans="1:57">
      <c r="A53" s="106" t="s">
        <v>22</v>
      </c>
      <c r="B53" s="107" t="s">
        <v>178</v>
      </c>
      <c r="C53" s="108" t="s">
        <v>179</v>
      </c>
      <c r="D53" s="131">
        <v>65.149999999999991</v>
      </c>
      <c r="E53" s="110">
        <f>SUM(E54:E70)</f>
        <v>357.95000000000005</v>
      </c>
      <c r="F53" s="110">
        <f>SUM(F54:F70)</f>
        <v>32</v>
      </c>
      <c r="G53" s="110">
        <f>SUM(G54:G70)</f>
        <v>325.95</v>
      </c>
      <c r="H53" s="109"/>
      <c r="I53" s="109"/>
      <c r="J53" s="111"/>
      <c r="K53" s="111"/>
      <c r="L53" s="2"/>
      <c r="M53" s="2"/>
      <c r="N53" s="2"/>
      <c r="O53" s="2"/>
      <c r="P53" s="116"/>
      <c r="Q53" s="116"/>
      <c r="R53" s="113"/>
      <c r="S53" s="117">
        <f t="shared" si="11"/>
        <v>325.95</v>
      </c>
      <c r="T53" s="117">
        <f t="shared" ref="T53:T120" si="12">SUM(U53:BE53)</f>
        <v>0</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7" ht="31.5">
      <c r="A54" s="106" t="s">
        <v>22</v>
      </c>
      <c r="B54" s="121" t="s">
        <v>182</v>
      </c>
      <c r="C54" s="128" t="s">
        <v>180</v>
      </c>
      <c r="D54" s="131"/>
      <c r="E54" s="130">
        <v>3</v>
      </c>
      <c r="F54" s="142"/>
      <c r="G54" s="130">
        <v>3</v>
      </c>
      <c r="H54" s="109"/>
      <c r="I54" s="124" t="s">
        <v>181</v>
      </c>
      <c r="J54" s="2" t="s">
        <v>96</v>
      </c>
      <c r="K54" s="2" t="s">
        <v>2670</v>
      </c>
      <c r="L54" s="2"/>
      <c r="M54" s="2">
        <v>212</v>
      </c>
      <c r="N54" s="2" t="s">
        <v>82</v>
      </c>
      <c r="O54" s="2" t="s">
        <v>82</v>
      </c>
      <c r="P54" s="116"/>
      <c r="Q54" s="116"/>
      <c r="R54" s="113" t="s">
        <v>132</v>
      </c>
      <c r="S54" s="117">
        <f t="shared" si="11"/>
        <v>0</v>
      </c>
      <c r="T54" s="117">
        <f t="shared" si="12"/>
        <v>3</v>
      </c>
      <c r="U54" s="3">
        <v>0.26</v>
      </c>
      <c r="V54" s="3"/>
      <c r="W54" s="3"/>
      <c r="X54" s="3"/>
      <c r="Y54" s="3"/>
      <c r="Z54" s="3"/>
      <c r="AA54" s="3">
        <v>0.23</v>
      </c>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v>2.5099999999999998</v>
      </c>
    </row>
    <row r="55" spans="1:57" s="6" customFormat="1" ht="47.25">
      <c r="A55" s="106" t="s">
        <v>22</v>
      </c>
      <c r="B55" s="121" t="s">
        <v>2193</v>
      </c>
      <c r="C55" s="15" t="s">
        <v>183</v>
      </c>
      <c r="D55" s="4" t="s">
        <v>184</v>
      </c>
      <c r="E55" s="13">
        <v>4.08</v>
      </c>
      <c r="F55" s="23"/>
      <c r="G55" s="13">
        <v>4.08</v>
      </c>
      <c r="H55" s="5" t="s">
        <v>185</v>
      </c>
      <c r="I55" s="5" t="s">
        <v>186</v>
      </c>
      <c r="J55" s="2" t="s">
        <v>58</v>
      </c>
      <c r="K55" s="2" t="s">
        <v>2670</v>
      </c>
      <c r="L55" s="2" t="str">
        <f>O55</f>
        <v>Chuyển tiếp 3,5 ha; Đăng ký mới 0,58 ha</v>
      </c>
      <c r="M55" s="2" t="s">
        <v>182</v>
      </c>
      <c r="N55" s="4" t="s">
        <v>2972</v>
      </c>
      <c r="O55" s="2" t="s">
        <v>187</v>
      </c>
      <c r="P55" s="116"/>
      <c r="Q55" s="116"/>
      <c r="R55" s="113" t="s">
        <v>132</v>
      </c>
      <c r="S55" s="117">
        <f t="shared" si="11"/>
        <v>0</v>
      </c>
      <c r="T55" s="117">
        <f t="shared" si="12"/>
        <v>4.08</v>
      </c>
      <c r="U55" s="26"/>
      <c r="V55" s="26">
        <v>0.3</v>
      </c>
      <c r="W55" s="26"/>
      <c r="X55" s="26">
        <v>2.37</v>
      </c>
      <c r="Y55" s="26"/>
      <c r="Z55" s="26"/>
      <c r="AA55" s="26"/>
      <c r="AB55" s="26"/>
      <c r="AC55" s="26"/>
      <c r="AD55" s="26"/>
      <c r="AE55" s="26"/>
      <c r="AF55" s="26"/>
      <c r="AG55" s="26"/>
      <c r="AH55" s="26"/>
      <c r="AI55" s="26"/>
      <c r="AJ55" s="26"/>
      <c r="AK55" s="26">
        <v>0.01</v>
      </c>
      <c r="AL55" s="26"/>
      <c r="AM55" s="26"/>
      <c r="AN55" s="26"/>
      <c r="AO55" s="26"/>
      <c r="AP55" s="26"/>
      <c r="AQ55" s="26"/>
      <c r="AR55" s="26"/>
      <c r="AS55" s="26"/>
      <c r="AT55" s="26"/>
      <c r="AU55" s="26"/>
      <c r="AV55" s="26"/>
      <c r="AW55" s="26"/>
      <c r="AX55" s="26"/>
      <c r="AY55" s="26"/>
      <c r="AZ55" s="26"/>
      <c r="BA55" s="26"/>
      <c r="BB55" s="26"/>
      <c r="BC55" s="26"/>
      <c r="BD55" s="26"/>
      <c r="BE55" s="26">
        <v>1.4</v>
      </c>
    </row>
    <row r="56" spans="1:57" s="6" customFormat="1" ht="31.5">
      <c r="A56" s="106" t="s">
        <v>22</v>
      </c>
      <c r="B56" s="121" t="s">
        <v>188</v>
      </c>
      <c r="C56" s="15" t="s">
        <v>189</v>
      </c>
      <c r="D56" s="4" t="s">
        <v>190</v>
      </c>
      <c r="E56" s="13">
        <v>38</v>
      </c>
      <c r="F56" s="23">
        <v>32</v>
      </c>
      <c r="G56" s="13">
        <v>6</v>
      </c>
      <c r="H56" s="5" t="s">
        <v>191</v>
      </c>
      <c r="I56" s="27" t="s">
        <v>192</v>
      </c>
      <c r="J56" s="2" t="s">
        <v>68</v>
      </c>
      <c r="K56" s="2" t="s">
        <v>2670</v>
      </c>
      <c r="L56" s="2" t="str">
        <f>O56</f>
        <v>Chuyển tiếp</v>
      </c>
      <c r="M56" s="2" t="s">
        <v>188</v>
      </c>
      <c r="N56" s="4" t="s">
        <v>59</v>
      </c>
      <c r="O56" s="2" t="s">
        <v>59</v>
      </c>
      <c r="P56" s="116"/>
      <c r="Q56" s="116"/>
      <c r="R56" s="134"/>
      <c r="S56" s="117">
        <f t="shared" si="11"/>
        <v>0</v>
      </c>
      <c r="T56" s="117">
        <f t="shared" si="12"/>
        <v>6</v>
      </c>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v>6</v>
      </c>
    </row>
    <row r="57" spans="1:57" s="6" customFormat="1" ht="47.25">
      <c r="A57" s="106" t="s">
        <v>22</v>
      </c>
      <c r="B57" s="121" t="s">
        <v>193</v>
      </c>
      <c r="C57" s="15" t="s">
        <v>194</v>
      </c>
      <c r="D57" s="4" t="s">
        <v>195</v>
      </c>
      <c r="E57" s="13">
        <v>0.5</v>
      </c>
      <c r="F57" s="23"/>
      <c r="G57" s="13">
        <v>0.5</v>
      </c>
      <c r="H57" s="2" t="s">
        <v>67</v>
      </c>
      <c r="I57" s="5" t="str">
        <f>H57</f>
        <v>NHK</v>
      </c>
      <c r="J57" s="2" t="s">
        <v>68</v>
      </c>
      <c r="K57" s="2" t="s">
        <v>2670</v>
      </c>
      <c r="L57" s="2" t="str">
        <f>O57</f>
        <v>Chuyển tiếp</v>
      </c>
      <c r="M57" s="2" t="s">
        <v>193</v>
      </c>
      <c r="N57" s="4" t="s">
        <v>59</v>
      </c>
      <c r="O57" s="2" t="s">
        <v>59</v>
      </c>
      <c r="P57" s="116"/>
      <c r="Q57" s="116"/>
      <c r="R57" s="134"/>
      <c r="S57" s="117">
        <f t="shared" si="11"/>
        <v>0</v>
      </c>
      <c r="T57" s="117">
        <f t="shared" si="12"/>
        <v>0.5</v>
      </c>
      <c r="U57" s="26"/>
      <c r="V57" s="26"/>
      <c r="W57" s="26"/>
      <c r="X57" s="26">
        <v>0.5</v>
      </c>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row>
    <row r="58" spans="1:57" s="6" customFormat="1" ht="63">
      <c r="A58" s="106" t="s">
        <v>22</v>
      </c>
      <c r="B58" s="121" t="s">
        <v>196</v>
      </c>
      <c r="C58" s="15" t="s">
        <v>2879</v>
      </c>
      <c r="D58" s="4"/>
      <c r="E58" s="13">
        <v>39.4</v>
      </c>
      <c r="F58" s="23"/>
      <c r="G58" s="13">
        <v>39.4</v>
      </c>
      <c r="H58" s="2"/>
      <c r="I58" s="5" t="s">
        <v>2860</v>
      </c>
      <c r="J58" s="2" t="s">
        <v>68</v>
      </c>
      <c r="K58" s="2" t="s">
        <v>317</v>
      </c>
      <c r="L58" s="2"/>
      <c r="M58" s="2">
        <v>405</v>
      </c>
      <c r="N58" s="2" t="s">
        <v>82</v>
      </c>
      <c r="O58" s="2" t="s">
        <v>82</v>
      </c>
      <c r="P58" s="116"/>
      <c r="Q58" s="116" t="s">
        <v>2839</v>
      </c>
      <c r="R58" s="134"/>
      <c r="S58" s="117"/>
      <c r="T58" s="117"/>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row>
    <row r="59" spans="1:57" s="6" customFormat="1" ht="31.5">
      <c r="A59" s="106" t="s">
        <v>22</v>
      </c>
      <c r="B59" s="121" t="s">
        <v>202</v>
      </c>
      <c r="C59" s="15" t="s">
        <v>2880</v>
      </c>
      <c r="D59" s="4"/>
      <c r="E59" s="13">
        <v>36.700000000000003</v>
      </c>
      <c r="F59" s="23"/>
      <c r="G59" s="13">
        <v>36.700000000000003</v>
      </c>
      <c r="H59" s="5" t="s">
        <v>50</v>
      </c>
      <c r="I59" s="5" t="s">
        <v>57</v>
      </c>
      <c r="J59" s="2" t="s">
        <v>68</v>
      </c>
      <c r="K59" s="2" t="s">
        <v>2670</v>
      </c>
      <c r="L59" s="2"/>
      <c r="M59" s="2">
        <v>406</v>
      </c>
      <c r="N59" s="2" t="s">
        <v>82</v>
      </c>
      <c r="O59" s="2" t="s">
        <v>82</v>
      </c>
      <c r="P59" s="116"/>
      <c r="Q59" s="116" t="s">
        <v>2840</v>
      </c>
      <c r="R59" s="134"/>
      <c r="S59" s="117"/>
      <c r="T59" s="117"/>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row>
    <row r="60" spans="1:57" s="6" customFormat="1" ht="31.5">
      <c r="A60" s="106" t="s">
        <v>22</v>
      </c>
      <c r="B60" s="121" t="s">
        <v>207</v>
      </c>
      <c r="C60" s="15" t="s">
        <v>197</v>
      </c>
      <c r="D60" s="4" t="s">
        <v>198</v>
      </c>
      <c r="E60" s="13">
        <v>3.09</v>
      </c>
      <c r="F60" s="23"/>
      <c r="G60" s="13">
        <v>3.09</v>
      </c>
      <c r="H60" s="5" t="s">
        <v>199</v>
      </c>
      <c r="I60" s="5" t="s">
        <v>200</v>
      </c>
      <c r="J60" s="2" t="s">
        <v>119</v>
      </c>
      <c r="K60" s="2" t="s">
        <v>2670</v>
      </c>
      <c r="L60" s="2" t="str">
        <f>O60</f>
        <v>Chuyển tiếp 2,83 ha; Đăng ký mới 0,2 ha</v>
      </c>
      <c r="M60" s="2" t="s">
        <v>196</v>
      </c>
      <c r="N60" s="4" t="s">
        <v>2972</v>
      </c>
      <c r="O60" s="2" t="s">
        <v>201</v>
      </c>
      <c r="P60" s="116"/>
      <c r="Q60" s="116"/>
      <c r="R60" s="113" t="s">
        <v>132</v>
      </c>
      <c r="S60" s="117">
        <f>G60-T60</f>
        <v>0</v>
      </c>
      <c r="T60" s="117">
        <f t="shared" si="12"/>
        <v>3.0900000000000003</v>
      </c>
      <c r="U60" s="26">
        <v>0.2</v>
      </c>
      <c r="V60" s="26"/>
      <c r="W60" s="26"/>
      <c r="X60" s="26"/>
      <c r="Y60" s="26"/>
      <c r="Z60" s="26"/>
      <c r="AA60" s="26">
        <v>0.42</v>
      </c>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v>2.4700000000000002</v>
      </c>
    </row>
    <row r="61" spans="1:57" s="6" customFormat="1" ht="47.25">
      <c r="A61" s="106" t="s">
        <v>22</v>
      </c>
      <c r="B61" s="121" t="s">
        <v>212</v>
      </c>
      <c r="C61" s="15" t="s">
        <v>203</v>
      </c>
      <c r="D61" s="4" t="s">
        <v>204</v>
      </c>
      <c r="E61" s="13">
        <v>2.75</v>
      </c>
      <c r="F61" s="23"/>
      <c r="G61" s="13">
        <v>2.75</v>
      </c>
      <c r="H61" s="5" t="s">
        <v>205</v>
      </c>
      <c r="I61" s="5" t="s">
        <v>206</v>
      </c>
      <c r="J61" s="2" t="s">
        <v>63</v>
      </c>
      <c r="K61" s="2" t="s">
        <v>2670</v>
      </c>
      <c r="L61" s="2" t="str">
        <f>O61</f>
        <v>Chuyển tiếp</v>
      </c>
      <c r="M61" s="2" t="s">
        <v>202</v>
      </c>
      <c r="N61" s="4" t="s">
        <v>59</v>
      </c>
      <c r="O61" s="2" t="s">
        <v>59</v>
      </c>
      <c r="P61" s="116"/>
      <c r="Q61" s="116"/>
      <c r="R61" s="134"/>
      <c r="S61" s="117">
        <f>G61-T61</f>
        <v>0</v>
      </c>
      <c r="T61" s="117">
        <f t="shared" si="12"/>
        <v>2.75</v>
      </c>
      <c r="U61" s="26"/>
      <c r="V61" s="26"/>
      <c r="W61" s="26"/>
      <c r="X61" s="26"/>
      <c r="Y61" s="26">
        <v>0.31</v>
      </c>
      <c r="Z61" s="26"/>
      <c r="AA61" s="26">
        <v>0.18</v>
      </c>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v>2.2599999999999998</v>
      </c>
    </row>
    <row r="62" spans="1:57" s="6" customFormat="1" ht="47.25">
      <c r="A62" s="106" t="s">
        <v>22</v>
      </c>
      <c r="B62" s="121" t="s">
        <v>218</v>
      </c>
      <c r="C62" s="15" t="s">
        <v>208</v>
      </c>
      <c r="D62" s="4" t="s">
        <v>209</v>
      </c>
      <c r="E62" s="13">
        <v>3.38</v>
      </c>
      <c r="F62" s="23"/>
      <c r="G62" s="13">
        <v>3.38</v>
      </c>
      <c r="H62" s="5" t="s">
        <v>210</v>
      </c>
      <c r="I62" s="5" t="s">
        <v>211</v>
      </c>
      <c r="J62" s="2" t="s">
        <v>110</v>
      </c>
      <c r="K62" s="2" t="s">
        <v>2670</v>
      </c>
      <c r="L62" s="2" t="str">
        <f>O62</f>
        <v>Chuyển tiếp</v>
      </c>
      <c r="M62" s="2" t="s">
        <v>207</v>
      </c>
      <c r="N62" s="4" t="s">
        <v>59</v>
      </c>
      <c r="O62" s="2" t="s">
        <v>59</v>
      </c>
      <c r="P62" s="116"/>
      <c r="Q62" s="116"/>
      <c r="R62" s="134"/>
      <c r="S62" s="117">
        <f>G62-T62</f>
        <v>0</v>
      </c>
      <c r="T62" s="117">
        <f t="shared" si="12"/>
        <v>3.3800000000000003</v>
      </c>
      <c r="U62" s="26"/>
      <c r="V62" s="26">
        <v>0.04</v>
      </c>
      <c r="W62" s="26"/>
      <c r="X62" s="26"/>
      <c r="Y62" s="26">
        <v>0.05</v>
      </c>
      <c r="Z62" s="26"/>
      <c r="AA62" s="26">
        <v>0.05</v>
      </c>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v>3.24</v>
      </c>
    </row>
    <row r="63" spans="1:57" s="6" customFormat="1" ht="31.5">
      <c r="A63" s="106" t="s">
        <v>22</v>
      </c>
      <c r="B63" s="121" t="s">
        <v>221</v>
      </c>
      <c r="C63" s="15" t="s">
        <v>2955</v>
      </c>
      <c r="D63" s="4"/>
      <c r="E63" s="13">
        <v>5.27</v>
      </c>
      <c r="F63" s="23"/>
      <c r="G63" s="13">
        <v>5.27</v>
      </c>
      <c r="H63" s="5"/>
      <c r="I63" s="5" t="s">
        <v>2956</v>
      </c>
      <c r="J63" s="2" t="s">
        <v>110</v>
      </c>
      <c r="K63" s="2" t="s">
        <v>2670</v>
      </c>
      <c r="L63" s="2" t="s">
        <v>82</v>
      </c>
      <c r="M63" s="2">
        <v>407</v>
      </c>
      <c r="N63" s="2" t="s">
        <v>82</v>
      </c>
      <c r="O63" s="2" t="s">
        <v>82</v>
      </c>
      <c r="P63" s="116" t="s">
        <v>2953</v>
      </c>
      <c r="Q63" s="116" t="s">
        <v>2957</v>
      </c>
      <c r="R63" s="134"/>
      <c r="S63" s="117"/>
      <c r="T63" s="117"/>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row>
    <row r="64" spans="1:57" s="6" customFormat="1" ht="63">
      <c r="A64" s="106" t="s">
        <v>22</v>
      </c>
      <c r="B64" s="121" t="s">
        <v>2194</v>
      </c>
      <c r="C64" s="15" t="s">
        <v>213</v>
      </c>
      <c r="D64" s="4" t="s">
        <v>214</v>
      </c>
      <c r="E64" s="13">
        <v>1.61</v>
      </c>
      <c r="F64" s="23"/>
      <c r="G64" s="13">
        <v>1.61</v>
      </c>
      <c r="H64" s="5" t="s">
        <v>215</v>
      </c>
      <c r="I64" s="5" t="s">
        <v>216</v>
      </c>
      <c r="J64" s="2" t="s">
        <v>91</v>
      </c>
      <c r="K64" s="2" t="s">
        <v>2670</v>
      </c>
      <c r="L64" s="2" t="str">
        <f t="shared" ref="L64:L70" si="13">O64</f>
        <v>Chuyển tiếp 1,29 ha; Đăng ký mới 0,32 ha</v>
      </c>
      <c r="M64" s="2" t="s">
        <v>212</v>
      </c>
      <c r="N64" s="4" t="s">
        <v>2972</v>
      </c>
      <c r="O64" s="2" t="s">
        <v>217</v>
      </c>
      <c r="P64" s="116"/>
      <c r="Q64" s="116"/>
      <c r="R64" s="134" t="s">
        <v>132</v>
      </c>
      <c r="S64" s="117">
        <f>G64-T64</f>
        <v>0</v>
      </c>
      <c r="T64" s="117">
        <f t="shared" si="12"/>
        <v>1.61</v>
      </c>
      <c r="U64" s="26">
        <v>0.79</v>
      </c>
      <c r="V64" s="26"/>
      <c r="W64" s="26"/>
      <c r="X64" s="26">
        <v>0.5</v>
      </c>
      <c r="Y64" s="26"/>
      <c r="Z64" s="26"/>
      <c r="AA64" s="26"/>
      <c r="AB64" s="26">
        <v>0.31</v>
      </c>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v>0.01</v>
      </c>
    </row>
    <row r="65" spans="1:57" s="6" customFormat="1" ht="31.5">
      <c r="A65" s="19" t="s">
        <v>22</v>
      </c>
      <c r="B65" s="121" t="s">
        <v>2195</v>
      </c>
      <c r="C65" s="15" t="s">
        <v>219</v>
      </c>
      <c r="D65" s="4" t="s">
        <v>220</v>
      </c>
      <c r="E65" s="13">
        <v>8</v>
      </c>
      <c r="F65" s="23"/>
      <c r="G65" s="13">
        <v>8</v>
      </c>
      <c r="H65" s="5" t="s">
        <v>14</v>
      </c>
      <c r="I65" s="5" t="str">
        <f t="shared" ref="I65" si="14">H65</f>
        <v>LUC</v>
      </c>
      <c r="J65" s="2" t="s">
        <v>90</v>
      </c>
      <c r="K65" s="2" t="s">
        <v>2670</v>
      </c>
      <c r="L65" s="2" t="str">
        <f t="shared" si="13"/>
        <v>Chuyển tiếp</v>
      </c>
      <c r="M65" s="2" t="s">
        <v>218</v>
      </c>
      <c r="N65" s="4" t="s">
        <v>59</v>
      </c>
      <c r="O65" s="2" t="s">
        <v>59</v>
      </c>
      <c r="P65" s="116"/>
      <c r="Q65" s="116"/>
      <c r="R65" s="113"/>
      <c r="S65" s="117">
        <f>G65-T65</f>
        <v>0</v>
      </c>
      <c r="T65" s="117">
        <f t="shared" si="12"/>
        <v>8</v>
      </c>
      <c r="U65" s="26">
        <v>8</v>
      </c>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row>
    <row r="66" spans="1:57" s="6" customFormat="1" ht="47.25">
      <c r="A66" s="19" t="s">
        <v>22</v>
      </c>
      <c r="B66" s="121" t="s">
        <v>2196</v>
      </c>
      <c r="C66" s="15" t="s">
        <v>2853</v>
      </c>
      <c r="D66" s="4"/>
      <c r="E66" s="13">
        <v>12</v>
      </c>
      <c r="F66" s="23"/>
      <c r="G66" s="13">
        <v>12</v>
      </c>
      <c r="H66" s="5"/>
      <c r="I66" s="5" t="s">
        <v>2862</v>
      </c>
      <c r="J66" s="2" t="s">
        <v>102</v>
      </c>
      <c r="K66" s="2" t="s">
        <v>2670</v>
      </c>
      <c r="L66" s="2" t="str">
        <f t="shared" si="13"/>
        <v>Đăng ký mới</v>
      </c>
      <c r="M66" s="2">
        <v>408</v>
      </c>
      <c r="N66" s="2" t="s">
        <v>82</v>
      </c>
      <c r="O66" s="2" t="s">
        <v>82</v>
      </c>
      <c r="P66" s="116" t="s">
        <v>2953</v>
      </c>
      <c r="Q66" s="116" t="s">
        <v>2854</v>
      </c>
      <c r="R66" s="113"/>
      <c r="S66" s="117"/>
      <c r="T66" s="117"/>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spans="1:57" s="6" customFormat="1" ht="47.25">
      <c r="A67" s="106" t="s">
        <v>22</v>
      </c>
      <c r="B67" s="121" t="s">
        <v>2197</v>
      </c>
      <c r="C67" s="15" t="s">
        <v>222</v>
      </c>
      <c r="D67" s="4" t="s">
        <v>223</v>
      </c>
      <c r="E67" s="13">
        <v>18.03</v>
      </c>
      <c r="F67" s="23"/>
      <c r="G67" s="13">
        <v>18.03</v>
      </c>
      <c r="H67" s="2" t="s">
        <v>57</v>
      </c>
      <c r="I67" s="5" t="s">
        <v>224</v>
      </c>
      <c r="J67" s="2" t="s">
        <v>102</v>
      </c>
      <c r="K67" s="2" t="s">
        <v>2670</v>
      </c>
      <c r="L67" s="2" t="str">
        <f t="shared" si="13"/>
        <v>Chuyển tiếp 1,50 ha; Đăng ký mới 16,53 ha</v>
      </c>
      <c r="M67" s="2" t="s">
        <v>221</v>
      </c>
      <c r="N67" s="4" t="s">
        <v>2972</v>
      </c>
      <c r="O67" s="2" t="s">
        <v>225</v>
      </c>
      <c r="P67" s="116"/>
      <c r="Q67" s="116"/>
      <c r="R67" s="113" t="s">
        <v>132</v>
      </c>
      <c r="S67" s="117">
        <f t="shared" ref="S67:S95" si="15">G67-T67</f>
        <v>0</v>
      </c>
      <c r="T67" s="117">
        <f t="shared" si="12"/>
        <v>18.03</v>
      </c>
      <c r="U67" s="26"/>
      <c r="V67" s="26"/>
      <c r="W67" s="26"/>
      <c r="X67" s="26">
        <v>16.5</v>
      </c>
      <c r="Y67" s="26">
        <v>0.02</v>
      </c>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118">
        <v>1.51</v>
      </c>
    </row>
    <row r="68" spans="1:57" s="6" customFormat="1" ht="31.5">
      <c r="A68" s="106" t="s">
        <v>22</v>
      </c>
      <c r="B68" s="121" t="s">
        <v>2932</v>
      </c>
      <c r="C68" s="15" t="s">
        <v>2838</v>
      </c>
      <c r="D68" s="4"/>
      <c r="E68" s="13">
        <v>30</v>
      </c>
      <c r="F68" s="23"/>
      <c r="G68" s="13">
        <v>30</v>
      </c>
      <c r="H68" s="2"/>
      <c r="I68" s="16" t="s">
        <v>226</v>
      </c>
      <c r="J68" s="2" t="s">
        <v>78</v>
      </c>
      <c r="K68" s="2" t="s">
        <v>2670</v>
      </c>
      <c r="L68" s="2" t="str">
        <f t="shared" si="13"/>
        <v>Đăng ký mới</v>
      </c>
      <c r="M68" s="2">
        <v>323</v>
      </c>
      <c r="N68" s="2" t="s">
        <v>82</v>
      </c>
      <c r="O68" s="2" t="s">
        <v>82</v>
      </c>
      <c r="P68" s="116" t="s">
        <v>2953</v>
      </c>
      <c r="Q68" s="116"/>
      <c r="R68" s="113" t="s">
        <v>227</v>
      </c>
      <c r="S68" s="117">
        <f t="shared" si="15"/>
        <v>0</v>
      </c>
      <c r="T68" s="122">
        <f t="shared" si="12"/>
        <v>30</v>
      </c>
      <c r="U68" s="88"/>
      <c r="V68" s="88"/>
      <c r="W68" s="88"/>
      <c r="X68" s="88"/>
      <c r="Y68" s="88"/>
      <c r="Z68" s="88">
        <v>12</v>
      </c>
      <c r="AA68" s="88">
        <v>18</v>
      </c>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13"/>
    </row>
    <row r="69" spans="1:57" s="6" customFormat="1" ht="31.5">
      <c r="A69" s="106" t="s">
        <v>22</v>
      </c>
      <c r="B69" s="121" t="s">
        <v>2971</v>
      </c>
      <c r="C69" s="15" t="s">
        <v>228</v>
      </c>
      <c r="D69" s="124" t="s">
        <v>229</v>
      </c>
      <c r="E69" s="13">
        <v>8.14</v>
      </c>
      <c r="F69" s="23"/>
      <c r="G69" s="13">
        <v>8.14</v>
      </c>
      <c r="H69" s="2"/>
      <c r="I69" s="124" t="s">
        <v>230</v>
      </c>
      <c r="J69" s="2" t="s">
        <v>81</v>
      </c>
      <c r="K69" s="2" t="s">
        <v>2670</v>
      </c>
      <c r="L69" s="2" t="str">
        <f t="shared" si="13"/>
        <v>Đăng ký mới</v>
      </c>
      <c r="M69" s="2">
        <v>17</v>
      </c>
      <c r="N69" s="2" t="s">
        <v>82</v>
      </c>
      <c r="O69" s="2" t="s">
        <v>82</v>
      </c>
      <c r="P69" s="116"/>
      <c r="Q69" s="116"/>
      <c r="R69" s="113" t="s">
        <v>132</v>
      </c>
      <c r="S69" s="117">
        <f t="shared" si="15"/>
        <v>0</v>
      </c>
      <c r="T69" s="122">
        <f t="shared" si="12"/>
        <v>8.14</v>
      </c>
      <c r="U69" s="88"/>
      <c r="V69" s="88"/>
      <c r="W69" s="88"/>
      <c r="X69" s="88"/>
      <c r="Y69" s="88">
        <v>0.72</v>
      </c>
      <c r="Z69" s="88"/>
      <c r="AA69" s="88">
        <v>0.41</v>
      </c>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13">
        <v>7.01</v>
      </c>
    </row>
    <row r="70" spans="1:57" s="6" customFormat="1" ht="78.75">
      <c r="A70" s="106" t="s">
        <v>22</v>
      </c>
      <c r="B70" s="121" t="s">
        <v>2933</v>
      </c>
      <c r="C70" s="15" t="s">
        <v>231</v>
      </c>
      <c r="D70" s="4"/>
      <c r="E70" s="13">
        <v>144</v>
      </c>
      <c r="F70" s="23"/>
      <c r="G70" s="13">
        <v>144</v>
      </c>
      <c r="H70" s="2"/>
      <c r="I70" s="2" t="s">
        <v>232</v>
      </c>
      <c r="J70" s="2" t="s">
        <v>102</v>
      </c>
      <c r="K70" s="2" t="s">
        <v>2670</v>
      </c>
      <c r="L70" s="2" t="str">
        <f t="shared" si="13"/>
        <v>Đăng ký mới</v>
      </c>
      <c r="M70" s="2">
        <v>325</v>
      </c>
      <c r="N70" s="2" t="s">
        <v>82</v>
      </c>
      <c r="O70" s="2" t="s">
        <v>82</v>
      </c>
      <c r="P70" s="116"/>
      <c r="Q70" s="116"/>
      <c r="R70" s="113" t="s">
        <v>227</v>
      </c>
      <c r="S70" s="117">
        <f t="shared" si="15"/>
        <v>0</v>
      </c>
      <c r="T70" s="122">
        <f t="shared" si="12"/>
        <v>144</v>
      </c>
      <c r="U70" s="88"/>
      <c r="V70" s="88">
        <v>18.16</v>
      </c>
      <c r="W70" s="88"/>
      <c r="X70" s="88"/>
      <c r="Y70" s="88">
        <v>15.34</v>
      </c>
      <c r="Z70" s="88"/>
      <c r="AA70" s="88">
        <v>20.96</v>
      </c>
      <c r="AB70" s="88">
        <v>1.03</v>
      </c>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v>88.51</v>
      </c>
    </row>
    <row r="71" spans="1:57" s="114" customFormat="1">
      <c r="A71" s="104" t="s">
        <v>23</v>
      </c>
      <c r="B71" s="107" t="s">
        <v>233</v>
      </c>
      <c r="C71" s="108" t="s">
        <v>234</v>
      </c>
      <c r="D71" s="131"/>
      <c r="E71" s="110">
        <f>SUM(E72:E81)</f>
        <v>16.999999999999996</v>
      </c>
      <c r="F71" s="110">
        <f>SUM(F72:F81)</f>
        <v>0</v>
      </c>
      <c r="G71" s="110">
        <f>SUM(G72:G81)</f>
        <v>16.999999999999996</v>
      </c>
      <c r="H71" s="143"/>
      <c r="I71" s="143"/>
      <c r="J71" s="143"/>
      <c r="K71" s="143"/>
      <c r="L71" s="2"/>
      <c r="M71" s="2"/>
      <c r="N71" s="2"/>
      <c r="O71" s="2"/>
      <c r="P71" s="116"/>
      <c r="Q71" s="116"/>
      <c r="R71" s="144"/>
      <c r="S71" s="117">
        <f t="shared" si="15"/>
        <v>16.999999999999996</v>
      </c>
      <c r="T71" s="122">
        <f t="shared" si="12"/>
        <v>0</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7" s="6" customFormat="1" ht="47.25">
      <c r="A72" s="106" t="s">
        <v>23</v>
      </c>
      <c r="B72" s="2" t="s">
        <v>235</v>
      </c>
      <c r="C72" s="15" t="s">
        <v>236</v>
      </c>
      <c r="D72" s="2" t="s">
        <v>237</v>
      </c>
      <c r="E72" s="13">
        <v>0.3</v>
      </c>
      <c r="F72" s="23"/>
      <c r="G72" s="13">
        <v>0.3</v>
      </c>
      <c r="H72" s="2" t="s">
        <v>20</v>
      </c>
      <c r="I72" s="5" t="s">
        <v>2890</v>
      </c>
      <c r="J72" s="2" t="s">
        <v>73</v>
      </c>
      <c r="K72" s="2" t="s">
        <v>2670</v>
      </c>
      <c r="L72" s="2" t="str">
        <f>O72</f>
        <v>Chuyển tiếp, điều chỉnh giảm diện tích tích</v>
      </c>
      <c r="M72" s="2" t="s">
        <v>235</v>
      </c>
      <c r="N72" s="4" t="s">
        <v>2972</v>
      </c>
      <c r="O72" s="2" t="s">
        <v>2899</v>
      </c>
      <c r="P72" s="116" t="s">
        <v>2953</v>
      </c>
      <c r="Q72" s="116" t="s">
        <v>2873</v>
      </c>
      <c r="R72" s="113"/>
      <c r="S72" s="117">
        <f t="shared" si="15"/>
        <v>-4.7</v>
      </c>
      <c r="T72" s="122">
        <f t="shared" si="12"/>
        <v>5</v>
      </c>
      <c r="U72" s="26"/>
      <c r="V72" s="26"/>
      <c r="W72" s="26"/>
      <c r="X72" s="26"/>
      <c r="Y72" s="26"/>
      <c r="Z72" s="26"/>
      <c r="AA72" s="26">
        <v>5</v>
      </c>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row>
    <row r="73" spans="1:57" s="6" customFormat="1" ht="31.15" customHeight="1">
      <c r="A73" s="106" t="s">
        <v>23</v>
      </c>
      <c r="B73" s="2" t="s">
        <v>239</v>
      </c>
      <c r="C73" s="15" t="s">
        <v>240</v>
      </c>
      <c r="D73" s="2" t="s">
        <v>190</v>
      </c>
      <c r="E73" s="13">
        <v>0.3</v>
      </c>
      <c r="F73" s="23"/>
      <c r="G73" s="13">
        <v>0.3</v>
      </c>
      <c r="H73" s="2" t="s">
        <v>20</v>
      </c>
      <c r="I73" s="5" t="s">
        <v>2891</v>
      </c>
      <c r="J73" s="2" t="s">
        <v>68</v>
      </c>
      <c r="K73" s="2" t="s">
        <v>2670</v>
      </c>
      <c r="L73" s="2" t="str">
        <f t="shared" ref="L73:L135" si="16">O73</f>
        <v>Chuyển tiếp, điều chỉnh giảm diện tích tích</v>
      </c>
      <c r="M73" s="2" t="s">
        <v>239</v>
      </c>
      <c r="N73" s="4" t="s">
        <v>2972</v>
      </c>
      <c r="O73" s="2" t="s">
        <v>2899</v>
      </c>
      <c r="P73" s="116" t="s">
        <v>2953</v>
      </c>
      <c r="Q73" s="116" t="s">
        <v>2872</v>
      </c>
      <c r="R73" s="113"/>
      <c r="S73" s="117">
        <f t="shared" si="15"/>
        <v>-4.7</v>
      </c>
      <c r="T73" s="122">
        <f t="shared" si="12"/>
        <v>5</v>
      </c>
      <c r="U73" s="26"/>
      <c r="V73" s="26"/>
      <c r="W73" s="26"/>
      <c r="X73" s="26"/>
      <c r="Y73" s="26"/>
      <c r="Z73" s="26"/>
      <c r="AA73" s="26">
        <v>5</v>
      </c>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57" s="6" customFormat="1" ht="31.5">
      <c r="A74" s="106" t="s">
        <v>23</v>
      </c>
      <c r="B74" s="2" t="s">
        <v>2934</v>
      </c>
      <c r="C74" s="15" t="s">
        <v>2878</v>
      </c>
      <c r="D74" s="2"/>
      <c r="E74" s="13">
        <v>5</v>
      </c>
      <c r="F74" s="23"/>
      <c r="G74" s="13">
        <v>5</v>
      </c>
      <c r="H74" s="2"/>
      <c r="I74" s="5" t="s">
        <v>2894</v>
      </c>
      <c r="J74" s="2" t="s">
        <v>96</v>
      </c>
      <c r="K74" s="2" t="s">
        <v>2670</v>
      </c>
      <c r="L74" s="2"/>
      <c r="M74" s="2">
        <v>409</v>
      </c>
      <c r="N74" s="2" t="s">
        <v>82</v>
      </c>
      <c r="O74" s="2" t="s">
        <v>82</v>
      </c>
      <c r="P74" s="116" t="s">
        <v>2953</v>
      </c>
      <c r="Q74" s="116" t="s">
        <v>2875</v>
      </c>
      <c r="R74" s="113"/>
      <c r="S74" s="117"/>
      <c r="T74" s="122"/>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row>
    <row r="75" spans="1:57" s="6" customFormat="1" ht="33">
      <c r="A75" s="106" t="s">
        <v>23</v>
      </c>
      <c r="B75" s="2" t="s">
        <v>242</v>
      </c>
      <c r="C75" s="15" t="s">
        <v>2895</v>
      </c>
      <c r="D75" s="2"/>
      <c r="E75" s="145">
        <v>4.5999999999999996</v>
      </c>
      <c r="F75" s="23"/>
      <c r="G75" s="13">
        <v>4.5999999999999996</v>
      </c>
      <c r="H75" s="2"/>
      <c r="I75" s="5" t="s">
        <v>2897</v>
      </c>
      <c r="J75" s="111" t="s">
        <v>2881</v>
      </c>
      <c r="K75" s="2" t="s">
        <v>2670</v>
      </c>
      <c r="L75" s="2"/>
      <c r="M75" s="2">
        <v>410</v>
      </c>
      <c r="N75" s="2" t="s">
        <v>82</v>
      </c>
      <c r="O75" s="2" t="s">
        <v>82</v>
      </c>
      <c r="P75" s="116" t="s">
        <v>2953</v>
      </c>
      <c r="Q75" s="116" t="s">
        <v>2875</v>
      </c>
      <c r="R75" s="113"/>
      <c r="S75" s="117"/>
      <c r="T75" s="122"/>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row>
    <row r="76" spans="1:57" s="6" customFormat="1" ht="31.5">
      <c r="A76" s="106" t="s">
        <v>23</v>
      </c>
      <c r="B76" s="2" t="s">
        <v>2935</v>
      </c>
      <c r="C76" s="15" t="s">
        <v>2896</v>
      </c>
      <c r="D76" s="2"/>
      <c r="E76" s="145">
        <v>5</v>
      </c>
      <c r="F76" s="23"/>
      <c r="G76" s="145">
        <v>5</v>
      </c>
      <c r="H76" s="2" t="s">
        <v>50</v>
      </c>
      <c r="I76" s="5" t="s">
        <v>50</v>
      </c>
      <c r="J76" s="111" t="s">
        <v>68</v>
      </c>
      <c r="K76" s="2" t="s">
        <v>2670</v>
      </c>
      <c r="L76" s="2"/>
      <c r="M76" s="2">
        <v>411</v>
      </c>
      <c r="N76" s="2" t="s">
        <v>82</v>
      </c>
      <c r="O76" s="2" t="s">
        <v>82</v>
      </c>
      <c r="P76" s="116" t="s">
        <v>2953</v>
      </c>
      <c r="Q76" s="116"/>
      <c r="R76" s="113"/>
      <c r="S76" s="117"/>
      <c r="T76" s="122"/>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row>
    <row r="77" spans="1:57" s="6" customFormat="1" ht="31.5">
      <c r="A77" s="106" t="s">
        <v>23</v>
      </c>
      <c r="B77" s="2" t="s">
        <v>2936</v>
      </c>
      <c r="C77" s="17" t="s">
        <v>2874</v>
      </c>
      <c r="D77" s="2"/>
      <c r="E77" s="13">
        <v>0.2</v>
      </c>
      <c r="F77" s="23"/>
      <c r="G77" s="13">
        <v>0.2</v>
      </c>
      <c r="H77" s="2"/>
      <c r="I77" s="5" t="s">
        <v>2889</v>
      </c>
      <c r="J77" s="2" t="s">
        <v>73</v>
      </c>
      <c r="K77" s="2" t="s">
        <v>2670</v>
      </c>
      <c r="L77" s="2"/>
      <c r="M77" s="2">
        <v>412</v>
      </c>
      <c r="N77" s="2" t="s">
        <v>82</v>
      </c>
      <c r="O77" s="2" t="s">
        <v>82</v>
      </c>
      <c r="P77" s="116" t="s">
        <v>2953</v>
      </c>
      <c r="Q77" s="116" t="s">
        <v>2875</v>
      </c>
      <c r="R77" s="113">
        <v>0.2</v>
      </c>
      <c r="S77" s="117"/>
      <c r="T77" s="122"/>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row>
    <row r="78" spans="1:57" s="6" customFormat="1" ht="31.5">
      <c r="A78" s="106" t="s">
        <v>23</v>
      </c>
      <c r="B78" s="2" t="s">
        <v>2937</v>
      </c>
      <c r="C78" s="17" t="s">
        <v>2877</v>
      </c>
      <c r="D78" s="2"/>
      <c r="E78" s="13">
        <v>0.2</v>
      </c>
      <c r="F78" s="23"/>
      <c r="G78" s="13">
        <v>0.2</v>
      </c>
      <c r="H78" s="2" t="s">
        <v>17</v>
      </c>
      <c r="I78" s="5" t="s">
        <v>17</v>
      </c>
      <c r="J78" s="2" t="s">
        <v>68</v>
      </c>
      <c r="K78" s="2" t="s">
        <v>2670</v>
      </c>
      <c r="L78" s="2"/>
      <c r="M78" s="2">
        <v>413</v>
      </c>
      <c r="N78" s="2" t="s">
        <v>82</v>
      </c>
      <c r="O78" s="2" t="s">
        <v>82</v>
      </c>
      <c r="P78" s="116" t="s">
        <v>2953</v>
      </c>
      <c r="Q78" s="116" t="s">
        <v>2875</v>
      </c>
      <c r="R78" s="113">
        <v>0.2</v>
      </c>
      <c r="S78" s="117"/>
      <c r="T78" s="122"/>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row>
    <row r="79" spans="1:57" s="6" customFormat="1" ht="31.5">
      <c r="A79" s="106" t="s">
        <v>23</v>
      </c>
      <c r="B79" s="2" t="s">
        <v>2938</v>
      </c>
      <c r="C79" s="17" t="s">
        <v>2892</v>
      </c>
      <c r="D79" s="2"/>
      <c r="E79" s="145">
        <v>0.2</v>
      </c>
      <c r="F79" s="23"/>
      <c r="G79" s="145">
        <v>0.2</v>
      </c>
      <c r="H79" s="2" t="s">
        <v>20</v>
      </c>
      <c r="I79" s="146" t="s">
        <v>2898</v>
      </c>
      <c r="J79" s="111" t="s">
        <v>102</v>
      </c>
      <c r="K79" s="2" t="s">
        <v>2670</v>
      </c>
      <c r="L79" s="2"/>
      <c r="M79" s="2">
        <v>414</v>
      </c>
      <c r="N79" s="2" t="s">
        <v>82</v>
      </c>
      <c r="O79" s="2" t="s">
        <v>82</v>
      </c>
      <c r="P79" s="116" t="s">
        <v>2953</v>
      </c>
      <c r="Q79" s="116"/>
      <c r="R79" s="113"/>
      <c r="S79" s="117"/>
      <c r="T79" s="122"/>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row>
    <row r="80" spans="1:57" s="6" customFormat="1" ht="47.25">
      <c r="A80" s="106" t="s">
        <v>23</v>
      </c>
      <c r="B80" s="2" t="s">
        <v>2939</v>
      </c>
      <c r="C80" s="17" t="s">
        <v>2893</v>
      </c>
      <c r="D80" s="2"/>
      <c r="E80" s="145">
        <v>0.2</v>
      </c>
      <c r="F80" s="23"/>
      <c r="G80" s="145">
        <v>0.2</v>
      </c>
      <c r="H80" s="2" t="s">
        <v>50</v>
      </c>
      <c r="I80" s="146" t="s">
        <v>50</v>
      </c>
      <c r="J80" s="111" t="s">
        <v>102</v>
      </c>
      <c r="K80" s="2" t="s">
        <v>2670</v>
      </c>
      <c r="L80" s="2"/>
      <c r="M80" s="2">
        <v>415</v>
      </c>
      <c r="N80" s="2" t="s">
        <v>82</v>
      </c>
      <c r="O80" s="2" t="s">
        <v>82</v>
      </c>
      <c r="P80" s="116" t="s">
        <v>2953</v>
      </c>
      <c r="Q80" s="116" t="s">
        <v>2875</v>
      </c>
      <c r="R80" s="113">
        <v>0.2</v>
      </c>
      <c r="S80" s="117"/>
      <c r="T80" s="122"/>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row>
    <row r="81" spans="1:57" s="6" customFormat="1" ht="31.5">
      <c r="A81" s="106" t="s">
        <v>23</v>
      </c>
      <c r="B81" s="2" t="s">
        <v>2940</v>
      </c>
      <c r="C81" s="15" t="s">
        <v>2669</v>
      </c>
      <c r="D81" s="2" t="s">
        <v>243</v>
      </c>
      <c r="E81" s="13">
        <v>1</v>
      </c>
      <c r="F81" s="23"/>
      <c r="G81" s="13">
        <v>1</v>
      </c>
      <c r="H81" s="2" t="s">
        <v>244</v>
      </c>
      <c r="I81" s="2" t="s">
        <v>245</v>
      </c>
      <c r="J81" s="2" t="s">
        <v>96</v>
      </c>
      <c r="K81" s="2" t="s">
        <v>2670</v>
      </c>
      <c r="L81" s="2" t="str">
        <f t="shared" si="16"/>
        <v>Chuyển tiếp</v>
      </c>
      <c r="M81" s="2" t="s">
        <v>242</v>
      </c>
      <c r="N81" s="4" t="s">
        <v>59</v>
      </c>
      <c r="O81" s="2" t="s">
        <v>59</v>
      </c>
      <c r="P81" s="116"/>
      <c r="Q81" s="116"/>
      <c r="R81" s="113"/>
      <c r="S81" s="117">
        <f t="shared" si="15"/>
        <v>0</v>
      </c>
      <c r="T81" s="122">
        <f t="shared" si="12"/>
        <v>1</v>
      </c>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v>1</v>
      </c>
    </row>
    <row r="82" spans="1:57">
      <c r="A82" s="104" t="s">
        <v>24</v>
      </c>
      <c r="B82" s="107" t="s">
        <v>248</v>
      </c>
      <c r="C82" s="108" t="s">
        <v>249</v>
      </c>
      <c r="D82" s="131"/>
      <c r="E82" s="110">
        <f t="shared" ref="E82:F82" si="17">SUM(E83:E96)</f>
        <v>3.8400000000000003</v>
      </c>
      <c r="F82" s="110">
        <f t="shared" si="17"/>
        <v>0</v>
      </c>
      <c r="G82" s="110">
        <f>SUM(G83:G96)</f>
        <v>3.8400000000000003</v>
      </c>
      <c r="H82" s="109"/>
      <c r="I82" s="109"/>
      <c r="J82" s="143"/>
      <c r="K82" s="143"/>
      <c r="L82" s="2"/>
      <c r="M82" s="2"/>
      <c r="N82" s="2"/>
      <c r="O82" s="2"/>
      <c r="P82" s="116"/>
      <c r="Q82" s="116"/>
      <c r="R82" s="144"/>
      <c r="S82" s="117">
        <f t="shared" si="15"/>
        <v>3.8400000000000003</v>
      </c>
      <c r="T82" s="122">
        <f t="shared" si="12"/>
        <v>0</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row>
    <row r="83" spans="1:57" s="6" customFormat="1" ht="31.5">
      <c r="A83" s="106" t="s">
        <v>24</v>
      </c>
      <c r="B83" s="2" t="s">
        <v>250</v>
      </c>
      <c r="C83" s="17" t="s">
        <v>251</v>
      </c>
      <c r="D83" s="2" t="s">
        <v>252</v>
      </c>
      <c r="E83" s="13">
        <v>0.8</v>
      </c>
      <c r="F83" s="23"/>
      <c r="G83" s="13">
        <v>0.8</v>
      </c>
      <c r="H83" s="2" t="s">
        <v>253</v>
      </c>
      <c r="I83" s="2" t="s">
        <v>254</v>
      </c>
      <c r="J83" s="2" t="s">
        <v>96</v>
      </c>
      <c r="K83" s="2" t="s">
        <v>2670</v>
      </c>
      <c r="L83" s="2" t="str">
        <f t="shared" si="16"/>
        <v>Chuyển tiếp</v>
      </c>
      <c r="M83" s="2" t="s">
        <v>250</v>
      </c>
      <c r="N83" s="4" t="s">
        <v>59</v>
      </c>
      <c r="O83" s="2" t="s">
        <v>59</v>
      </c>
      <c r="P83" s="116"/>
      <c r="Q83" s="116"/>
      <c r="R83" s="113"/>
      <c r="S83" s="117">
        <f t="shared" si="15"/>
        <v>0</v>
      </c>
      <c r="T83" s="122">
        <f t="shared" si="12"/>
        <v>0.8</v>
      </c>
      <c r="U83" s="26">
        <v>0.77</v>
      </c>
      <c r="V83" s="26"/>
      <c r="W83" s="26"/>
      <c r="X83" s="26"/>
      <c r="Y83" s="26"/>
      <c r="Z83" s="26"/>
      <c r="AA83" s="26"/>
      <c r="AB83" s="26">
        <v>0.03</v>
      </c>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1:57" s="6" customFormat="1" ht="31.5">
      <c r="A84" s="106" t="s">
        <v>24</v>
      </c>
      <c r="B84" s="2" t="s">
        <v>256</v>
      </c>
      <c r="C84" s="88" t="s">
        <v>257</v>
      </c>
      <c r="D84" s="2" t="s">
        <v>258</v>
      </c>
      <c r="E84" s="13">
        <v>0.23</v>
      </c>
      <c r="F84" s="23"/>
      <c r="G84" s="13">
        <v>0.23</v>
      </c>
      <c r="H84" s="2" t="s">
        <v>109</v>
      </c>
      <c r="I84" s="2" t="s">
        <v>259</v>
      </c>
      <c r="J84" s="2" t="s">
        <v>96</v>
      </c>
      <c r="K84" s="2" t="s">
        <v>2670</v>
      </c>
      <c r="L84" s="2" t="str">
        <f t="shared" si="16"/>
        <v>Chuyển tiếp</v>
      </c>
      <c r="M84" s="2" t="s">
        <v>256</v>
      </c>
      <c r="N84" s="4" t="s">
        <v>59</v>
      </c>
      <c r="O84" s="2" t="s">
        <v>59</v>
      </c>
      <c r="P84" s="116"/>
      <c r="Q84" s="116"/>
      <c r="R84" s="113"/>
      <c r="S84" s="117">
        <f t="shared" si="15"/>
        <v>0</v>
      </c>
      <c r="T84" s="122">
        <f t="shared" si="12"/>
        <v>0.22999999999999998</v>
      </c>
      <c r="U84" s="26"/>
      <c r="V84" s="26"/>
      <c r="W84" s="26"/>
      <c r="X84" s="26"/>
      <c r="Y84" s="26"/>
      <c r="Z84" s="26"/>
      <c r="AA84" s="26">
        <v>0.15</v>
      </c>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v>0.08</v>
      </c>
    </row>
    <row r="85" spans="1:57" s="6" customFormat="1" ht="47.25">
      <c r="A85" s="106" t="s">
        <v>24</v>
      </c>
      <c r="B85" s="2" t="s">
        <v>260</v>
      </c>
      <c r="C85" s="88" t="s">
        <v>261</v>
      </c>
      <c r="D85" s="2" t="s">
        <v>262</v>
      </c>
      <c r="E85" s="13">
        <v>0.21</v>
      </c>
      <c r="F85" s="23"/>
      <c r="G85" s="13">
        <v>0.21</v>
      </c>
      <c r="H85" s="2" t="s">
        <v>45</v>
      </c>
      <c r="I85" s="5" t="s">
        <v>263</v>
      </c>
      <c r="J85" s="2" t="s">
        <v>102</v>
      </c>
      <c r="K85" s="2" t="s">
        <v>2670</v>
      </c>
      <c r="L85" s="2" t="str">
        <f t="shared" si="16"/>
        <v>Điều chỉnh quy mô (từ 0,15 ha lên 0,21 ha), chuyển tiếp</v>
      </c>
      <c r="M85" s="2" t="s">
        <v>260</v>
      </c>
      <c r="N85" s="4" t="s">
        <v>2972</v>
      </c>
      <c r="O85" s="2" t="s">
        <v>2687</v>
      </c>
      <c r="P85" s="2"/>
      <c r="Q85" s="2"/>
      <c r="R85" s="15" t="s">
        <v>2662</v>
      </c>
      <c r="S85" s="117">
        <f t="shared" si="15"/>
        <v>0</v>
      </c>
      <c r="T85" s="122">
        <f t="shared" si="12"/>
        <v>0.21000000000000002</v>
      </c>
      <c r="U85" s="88"/>
      <c r="V85" s="88"/>
      <c r="W85" s="88"/>
      <c r="X85" s="88">
        <v>0.02</v>
      </c>
      <c r="Y85" s="88"/>
      <c r="Z85" s="88"/>
      <c r="AA85" s="88"/>
      <c r="AB85" s="88">
        <v>0.08</v>
      </c>
      <c r="AC85" s="88"/>
      <c r="AD85" s="88"/>
      <c r="AE85" s="88"/>
      <c r="AF85" s="88"/>
      <c r="AG85" s="88"/>
      <c r="AH85" s="88"/>
      <c r="AI85" s="88"/>
      <c r="AJ85" s="88"/>
      <c r="AK85" s="88"/>
      <c r="AL85" s="88"/>
      <c r="AM85" s="88"/>
      <c r="AN85" s="88"/>
      <c r="AO85" s="88"/>
      <c r="AP85" s="88"/>
      <c r="AQ85" s="88"/>
      <c r="AR85" s="88"/>
      <c r="AS85" s="88"/>
      <c r="AT85" s="88"/>
      <c r="AU85" s="88"/>
      <c r="AV85" s="88"/>
      <c r="AW85" s="88"/>
      <c r="AX85" s="88">
        <v>0.03</v>
      </c>
      <c r="AY85" s="88"/>
      <c r="AZ85" s="88">
        <v>0.08</v>
      </c>
      <c r="BA85" s="88"/>
      <c r="BB85" s="88"/>
      <c r="BC85" s="88"/>
      <c r="BD85" s="88"/>
      <c r="BE85" s="88"/>
    </row>
    <row r="86" spans="1:57" s="6" customFormat="1">
      <c r="A86" s="106" t="s">
        <v>24</v>
      </c>
      <c r="B86" s="2" t="s">
        <v>265</v>
      </c>
      <c r="C86" s="88" t="s">
        <v>261</v>
      </c>
      <c r="D86" s="2" t="s">
        <v>266</v>
      </c>
      <c r="E86" s="13">
        <v>0.21</v>
      </c>
      <c r="F86" s="23"/>
      <c r="G86" s="13">
        <v>0.21</v>
      </c>
      <c r="H86" s="2" t="s">
        <v>14</v>
      </c>
      <c r="I86" s="5" t="str">
        <f t="shared" ref="I86:I88" si="18">H86</f>
        <v>LUC</v>
      </c>
      <c r="J86" s="2" t="s">
        <v>91</v>
      </c>
      <c r="K86" s="2" t="s">
        <v>2670</v>
      </c>
      <c r="L86" s="2" t="str">
        <f t="shared" si="16"/>
        <v>Chuyển tiếp</v>
      </c>
      <c r="M86" s="2" t="s">
        <v>265</v>
      </c>
      <c r="N86" s="4" t="s">
        <v>59</v>
      </c>
      <c r="O86" s="2" t="s">
        <v>59</v>
      </c>
      <c r="P86" s="116"/>
      <c r="Q86" s="116"/>
      <c r="R86" s="113"/>
      <c r="S86" s="117">
        <f t="shared" si="15"/>
        <v>-0.09</v>
      </c>
      <c r="T86" s="122">
        <f t="shared" si="12"/>
        <v>0.3</v>
      </c>
      <c r="U86" s="26">
        <v>0.3</v>
      </c>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1:57" s="6" customFormat="1">
      <c r="A87" s="106" t="s">
        <v>24</v>
      </c>
      <c r="B87" s="2" t="s">
        <v>267</v>
      </c>
      <c r="C87" s="88" t="s">
        <v>261</v>
      </c>
      <c r="D87" s="2" t="s">
        <v>268</v>
      </c>
      <c r="E87" s="13">
        <v>0.15</v>
      </c>
      <c r="F87" s="23"/>
      <c r="G87" s="13">
        <v>0.15</v>
      </c>
      <c r="H87" s="2" t="s">
        <v>50</v>
      </c>
      <c r="I87" s="5" t="str">
        <f t="shared" si="18"/>
        <v>CSD</v>
      </c>
      <c r="J87" s="2" t="s">
        <v>73</v>
      </c>
      <c r="K87" s="2" t="s">
        <v>2670</v>
      </c>
      <c r="L87" s="2" t="str">
        <f t="shared" si="16"/>
        <v>Chuyển tiếp</v>
      </c>
      <c r="M87" s="2" t="s">
        <v>267</v>
      </c>
      <c r="N87" s="4" t="s">
        <v>59</v>
      </c>
      <c r="O87" s="2" t="s">
        <v>59</v>
      </c>
      <c r="P87" s="116"/>
      <c r="Q87" s="116"/>
      <c r="R87" s="113" t="s">
        <v>269</v>
      </c>
      <c r="S87" s="117">
        <f t="shared" si="15"/>
        <v>-0.1</v>
      </c>
      <c r="T87" s="122">
        <f t="shared" si="12"/>
        <v>0.25</v>
      </c>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118">
        <v>0.25</v>
      </c>
    </row>
    <row r="88" spans="1:57" s="6" customFormat="1">
      <c r="A88" s="106" t="s">
        <v>24</v>
      </c>
      <c r="B88" s="2" t="s">
        <v>270</v>
      </c>
      <c r="C88" s="88" t="s">
        <v>261</v>
      </c>
      <c r="D88" s="2" t="s">
        <v>271</v>
      </c>
      <c r="E88" s="13">
        <v>0.31</v>
      </c>
      <c r="F88" s="23"/>
      <c r="G88" s="13">
        <v>0.31</v>
      </c>
      <c r="H88" s="2" t="s">
        <v>14</v>
      </c>
      <c r="I88" s="5" t="str">
        <f t="shared" si="18"/>
        <v>LUC</v>
      </c>
      <c r="J88" s="2" t="s">
        <v>110</v>
      </c>
      <c r="K88" s="2" t="s">
        <v>2670</v>
      </c>
      <c r="L88" s="2" t="str">
        <f t="shared" si="16"/>
        <v>Chuyển tiếp</v>
      </c>
      <c r="M88" s="2" t="s">
        <v>270</v>
      </c>
      <c r="N88" s="4" t="s">
        <v>59</v>
      </c>
      <c r="O88" s="2" t="s">
        <v>59</v>
      </c>
      <c r="P88" s="116"/>
      <c r="Q88" s="116"/>
      <c r="R88" s="113"/>
      <c r="S88" s="117">
        <f t="shared" si="15"/>
        <v>0</v>
      </c>
      <c r="T88" s="122">
        <f t="shared" si="12"/>
        <v>0.31</v>
      </c>
      <c r="U88" s="26">
        <v>0.31</v>
      </c>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1:57" s="6" customFormat="1" ht="31.5">
      <c r="A89" s="106" t="s">
        <v>24</v>
      </c>
      <c r="B89" s="2" t="s">
        <v>272</v>
      </c>
      <c r="C89" s="88" t="s">
        <v>261</v>
      </c>
      <c r="D89" s="2" t="s">
        <v>273</v>
      </c>
      <c r="E89" s="13">
        <v>0.4</v>
      </c>
      <c r="F89" s="23"/>
      <c r="G89" s="13">
        <v>0.4</v>
      </c>
      <c r="H89" s="2" t="s">
        <v>274</v>
      </c>
      <c r="I89" s="2" t="s">
        <v>275</v>
      </c>
      <c r="J89" s="2" t="s">
        <v>58</v>
      </c>
      <c r="K89" s="2" t="s">
        <v>2670</v>
      </c>
      <c r="L89" s="2" t="str">
        <f t="shared" si="16"/>
        <v>Chuyển tiếp</v>
      </c>
      <c r="M89" s="2" t="s">
        <v>272</v>
      </c>
      <c r="N89" s="4" t="s">
        <v>59</v>
      </c>
      <c r="O89" s="2" t="s">
        <v>59</v>
      </c>
      <c r="P89" s="116"/>
      <c r="Q89" s="116"/>
      <c r="R89" s="113"/>
      <c r="S89" s="117">
        <f t="shared" si="15"/>
        <v>0</v>
      </c>
      <c r="T89" s="122">
        <f t="shared" si="12"/>
        <v>0.4</v>
      </c>
      <c r="U89" s="26"/>
      <c r="V89" s="26">
        <v>0.38</v>
      </c>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v>0.02</v>
      </c>
    </row>
    <row r="90" spans="1:57" s="6" customFormat="1" ht="31.5">
      <c r="A90" s="106" t="s">
        <v>24</v>
      </c>
      <c r="B90" s="2" t="s">
        <v>276</v>
      </c>
      <c r="C90" s="88" t="s">
        <v>261</v>
      </c>
      <c r="D90" s="2" t="s">
        <v>277</v>
      </c>
      <c r="E90" s="13">
        <v>0.22</v>
      </c>
      <c r="F90" s="23"/>
      <c r="G90" s="13">
        <v>0.22</v>
      </c>
      <c r="H90" s="2" t="s">
        <v>278</v>
      </c>
      <c r="I90" s="4" t="s">
        <v>279</v>
      </c>
      <c r="J90" s="2" t="s">
        <v>68</v>
      </c>
      <c r="K90" s="2" t="s">
        <v>2670</v>
      </c>
      <c r="L90" s="2" t="str">
        <f t="shared" si="16"/>
        <v>Điều chỉnh vị trí, chuyển tiếp</v>
      </c>
      <c r="M90" s="2" t="s">
        <v>276</v>
      </c>
      <c r="N90" s="4" t="s">
        <v>2972</v>
      </c>
      <c r="O90" s="2" t="s">
        <v>280</v>
      </c>
      <c r="P90" s="116"/>
      <c r="Q90" s="116"/>
      <c r="R90" s="113" t="s">
        <v>281</v>
      </c>
      <c r="S90" s="117">
        <f t="shared" si="15"/>
        <v>0</v>
      </c>
      <c r="T90" s="122">
        <f t="shared" si="12"/>
        <v>0.22</v>
      </c>
      <c r="U90" s="26">
        <v>0.11</v>
      </c>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v>0.11</v>
      </c>
    </row>
    <row r="91" spans="1:57" s="6" customFormat="1">
      <c r="A91" s="106" t="s">
        <v>24</v>
      </c>
      <c r="B91" s="2" t="s">
        <v>282</v>
      </c>
      <c r="C91" s="88" t="s">
        <v>261</v>
      </c>
      <c r="D91" s="2" t="s">
        <v>283</v>
      </c>
      <c r="E91" s="13">
        <v>0.18</v>
      </c>
      <c r="F91" s="23"/>
      <c r="G91" s="13">
        <v>0.18</v>
      </c>
      <c r="H91" s="2" t="s">
        <v>45</v>
      </c>
      <c r="I91" s="5" t="str">
        <f t="shared" ref="I91:I94" si="19">H91</f>
        <v>TSC</v>
      </c>
      <c r="J91" s="2" t="s">
        <v>119</v>
      </c>
      <c r="K91" s="2" t="s">
        <v>2670</v>
      </c>
      <c r="L91" s="2" t="str">
        <f t="shared" si="16"/>
        <v>Chuyển tiếp</v>
      </c>
      <c r="M91" s="2" t="s">
        <v>282</v>
      </c>
      <c r="N91" s="4" t="s">
        <v>59</v>
      </c>
      <c r="O91" s="2" t="s">
        <v>59</v>
      </c>
      <c r="P91" s="116"/>
      <c r="Q91" s="116"/>
      <c r="R91" s="113"/>
      <c r="S91" s="117">
        <f t="shared" si="15"/>
        <v>0</v>
      </c>
      <c r="T91" s="122">
        <f t="shared" si="12"/>
        <v>0.18</v>
      </c>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v>0.18</v>
      </c>
      <c r="BA91" s="26"/>
      <c r="BB91" s="26"/>
      <c r="BC91" s="26"/>
      <c r="BD91" s="26"/>
      <c r="BE91" s="26"/>
    </row>
    <row r="92" spans="1:57" s="6" customFormat="1" ht="47.25">
      <c r="A92" s="106" t="s">
        <v>24</v>
      </c>
      <c r="B92" s="2" t="s">
        <v>284</v>
      </c>
      <c r="C92" s="88" t="s">
        <v>261</v>
      </c>
      <c r="D92" s="2" t="s">
        <v>285</v>
      </c>
      <c r="E92" s="13">
        <v>0.24</v>
      </c>
      <c r="F92" s="23"/>
      <c r="G92" s="13">
        <v>0.24</v>
      </c>
      <c r="H92" s="2" t="s">
        <v>50</v>
      </c>
      <c r="I92" s="5" t="str">
        <f t="shared" si="19"/>
        <v>CSD</v>
      </c>
      <c r="J92" s="2" t="s">
        <v>81</v>
      </c>
      <c r="K92" s="2" t="s">
        <v>2670</v>
      </c>
      <c r="L92" s="2" t="str">
        <f t="shared" si="16"/>
        <v>Điều chỉnh quy mô tăng từ 0,21 ha lên 0,24 ha, chuyển tiếp</v>
      </c>
      <c r="M92" s="2" t="s">
        <v>284</v>
      </c>
      <c r="N92" s="4" t="s">
        <v>2972</v>
      </c>
      <c r="O92" s="2" t="s">
        <v>2688</v>
      </c>
      <c r="P92" s="116"/>
      <c r="Q92" s="116"/>
      <c r="R92" s="113"/>
      <c r="S92" s="117">
        <f t="shared" si="15"/>
        <v>0</v>
      </c>
      <c r="T92" s="122">
        <f t="shared" si="12"/>
        <v>0.24</v>
      </c>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118">
        <v>0.24</v>
      </c>
    </row>
    <row r="93" spans="1:57" s="6" customFormat="1">
      <c r="A93" s="106" t="s">
        <v>24</v>
      </c>
      <c r="B93" s="2" t="s">
        <v>286</v>
      </c>
      <c r="C93" s="88" t="s">
        <v>261</v>
      </c>
      <c r="D93" s="2" t="s">
        <v>287</v>
      </c>
      <c r="E93" s="13">
        <v>0.25</v>
      </c>
      <c r="F93" s="23"/>
      <c r="G93" s="13">
        <v>0.25</v>
      </c>
      <c r="H93" s="2" t="s">
        <v>19</v>
      </c>
      <c r="I93" s="5" t="str">
        <f t="shared" si="19"/>
        <v>RPH</v>
      </c>
      <c r="J93" s="2" t="s">
        <v>78</v>
      </c>
      <c r="K93" s="2" t="s">
        <v>2670</v>
      </c>
      <c r="L93" s="2" t="str">
        <f t="shared" si="16"/>
        <v>Chuyển tiếp</v>
      </c>
      <c r="M93" s="2" t="s">
        <v>286</v>
      </c>
      <c r="N93" s="4" t="s">
        <v>59</v>
      </c>
      <c r="O93" s="2" t="s">
        <v>59</v>
      </c>
      <c r="P93" s="116"/>
      <c r="Q93" s="116"/>
      <c r="R93" s="113"/>
      <c r="S93" s="117">
        <f t="shared" si="15"/>
        <v>0</v>
      </c>
      <c r="T93" s="122">
        <f t="shared" si="12"/>
        <v>0.25</v>
      </c>
      <c r="U93" s="26"/>
      <c r="V93" s="26"/>
      <c r="W93" s="26"/>
      <c r="X93" s="26"/>
      <c r="Y93" s="26"/>
      <c r="Z93" s="26">
        <v>0.25</v>
      </c>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1:57" s="6" customFormat="1">
      <c r="A94" s="106" t="s">
        <v>24</v>
      </c>
      <c r="B94" s="2" t="s">
        <v>288</v>
      </c>
      <c r="C94" s="88" t="s">
        <v>261</v>
      </c>
      <c r="D94" s="2" t="s">
        <v>289</v>
      </c>
      <c r="E94" s="13">
        <v>0.18</v>
      </c>
      <c r="F94" s="23"/>
      <c r="G94" s="13">
        <v>0.18</v>
      </c>
      <c r="H94" s="2" t="s">
        <v>45</v>
      </c>
      <c r="I94" s="5" t="str">
        <f t="shared" si="19"/>
        <v>TSC</v>
      </c>
      <c r="J94" s="2" t="s">
        <v>63</v>
      </c>
      <c r="K94" s="2" t="s">
        <v>2670</v>
      </c>
      <c r="L94" s="2" t="str">
        <f t="shared" si="16"/>
        <v>Chuyển tiếp</v>
      </c>
      <c r="M94" s="2" t="s">
        <v>288</v>
      </c>
      <c r="N94" s="4" t="s">
        <v>59</v>
      </c>
      <c r="O94" s="2" t="s">
        <v>59</v>
      </c>
      <c r="P94" s="116"/>
      <c r="Q94" s="116"/>
      <c r="R94" s="113" t="s">
        <v>2663</v>
      </c>
      <c r="S94" s="117">
        <f t="shared" si="15"/>
        <v>0</v>
      </c>
      <c r="T94" s="122">
        <f t="shared" si="12"/>
        <v>0.18</v>
      </c>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v>0.18</v>
      </c>
      <c r="BA94" s="26"/>
      <c r="BB94" s="26"/>
      <c r="BC94" s="26"/>
      <c r="BD94" s="26"/>
      <c r="BE94" s="26"/>
    </row>
    <row r="95" spans="1:57" s="6" customFormat="1" ht="31.5">
      <c r="A95" s="106" t="s">
        <v>24</v>
      </c>
      <c r="B95" s="2" t="s">
        <v>290</v>
      </c>
      <c r="C95" s="88" t="s">
        <v>261</v>
      </c>
      <c r="D95" s="2" t="s">
        <v>291</v>
      </c>
      <c r="E95" s="13">
        <v>0.15</v>
      </c>
      <c r="F95" s="23"/>
      <c r="G95" s="13">
        <v>0.15</v>
      </c>
      <c r="H95" s="2" t="s">
        <v>292</v>
      </c>
      <c r="I95" s="2" t="s">
        <v>2757</v>
      </c>
      <c r="J95" s="2" t="s">
        <v>90</v>
      </c>
      <c r="K95" s="2" t="s">
        <v>2670</v>
      </c>
      <c r="L95" s="2" t="str">
        <f t="shared" si="16"/>
        <v>Chuyển tiếp</v>
      </c>
      <c r="M95" s="2" t="s">
        <v>290</v>
      </c>
      <c r="N95" s="4" t="s">
        <v>59</v>
      </c>
      <c r="O95" s="2" t="s">
        <v>59</v>
      </c>
      <c r="P95" s="116"/>
      <c r="Q95" s="116"/>
      <c r="R95" s="113" t="s">
        <v>293</v>
      </c>
      <c r="S95" s="117">
        <f t="shared" si="15"/>
        <v>-0.12000000000000002</v>
      </c>
      <c r="T95" s="122">
        <f t="shared" si="12"/>
        <v>0.27</v>
      </c>
      <c r="U95" s="26"/>
      <c r="V95" s="26"/>
      <c r="W95" s="26"/>
      <c r="X95" s="26">
        <v>0.14000000000000001</v>
      </c>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v>0.13</v>
      </c>
      <c r="BA95" s="26"/>
      <c r="BB95" s="26"/>
      <c r="BC95" s="26"/>
      <c r="BD95" s="26"/>
      <c r="BE95" s="26"/>
    </row>
    <row r="96" spans="1:57" s="6" customFormat="1" ht="31.5">
      <c r="A96" s="106" t="s">
        <v>24</v>
      </c>
      <c r="B96" s="2" t="s">
        <v>2759</v>
      </c>
      <c r="C96" s="17" t="s">
        <v>2758</v>
      </c>
      <c r="D96" s="2"/>
      <c r="E96" s="13">
        <v>0.31</v>
      </c>
      <c r="F96" s="23"/>
      <c r="G96" s="13">
        <v>0.31</v>
      </c>
      <c r="H96" s="2"/>
      <c r="I96" s="2" t="s">
        <v>1315</v>
      </c>
      <c r="J96" s="2" t="s">
        <v>145</v>
      </c>
      <c r="K96" s="2" t="s">
        <v>317</v>
      </c>
      <c r="L96" s="2" t="str">
        <f t="shared" si="16"/>
        <v>Đăng ký mới</v>
      </c>
      <c r="M96" s="2"/>
      <c r="N96" s="2" t="s">
        <v>82</v>
      </c>
      <c r="O96" s="2" t="s">
        <v>82</v>
      </c>
      <c r="P96" s="116"/>
      <c r="Q96" s="116"/>
      <c r="R96" s="113"/>
      <c r="S96" s="117"/>
      <c r="T96" s="122"/>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1:57">
      <c r="A97" s="106" t="s">
        <v>294</v>
      </c>
      <c r="B97" s="107" t="s">
        <v>295</v>
      </c>
      <c r="C97" s="108" t="s">
        <v>296</v>
      </c>
      <c r="D97" s="8">
        <v>50</v>
      </c>
      <c r="E97" s="8">
        <f>E98</f>
        <v>50</v>
      </c>
      <c r="F97" s="8">
        <f t="shared" ref="F97:G97" si="20">F98</f>
        <v>0</v>
      </c>
      <c r="G97" s="8">
        <f t="shared" si="20"/>
        <v>50</v>
      </c>
      <c r="H97" s="2"/>
      <c r="I97" s="2"/>
      <c r="J97" s="2"/>
      <c r="K97" s="2"/>
      <c r="L97" s="2"/>
      <c r="M97" s="2"/>
      <c r="N97" s="2"/>
      <c r="O97" s="2"/>
      <c r="P97" s="116"/>
      <c r="Q97" s="116"/>
      <c r="R97" s="113"/>
      <c r="S97" s="117">
        <f t="shared" ref="S97:S120" si="21">G97-T97</f>
        <v>50</v>
      </c>
      <c r="T97" s="122">
        <f t="shared" si="12"/>
        <v>0</v>
      </c>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row>
    <row r="98" spans="1:57" s="6" customFormat="1" ht="110.25">
      <c r="A98" s="106" t="s">
        <v>294</v>
      </c>
      <c r="B98" s="2" t="s">
        <v>297</v>
      </c>
      <c r="C98" s="17" t="s">
        <v>298</v>
      </c>
      <c r="D98" s="2" t="s">
        <v>299</v>
      </c>
      <c r="E98" s="13">
        <v>50</v>
      </c>
      <c r="F98" s="23"/>
      <c r="G98" s="13">
        <v>50</v>
      </c>
      <c r="H98" s="2" t="s">
        <v>300</v>
      </c>
      <c r="I98" s="2" t="s">
        <v>301</v>
      </c>
      <c r="J98" s="2" t="s">
        <v>102</v>
      </c>
      <c r="K98" s="2" t="s">
        <v>2670</v>
      </c>
      <c r="L98" s="2" t="str">
        <f t="shared" si="16"/>
        <v>Chuyển tiếp</v>
      </c>
      <c r="M98" s="2" t="s">
        <v>297</v>
      </c>
      <c r="N98" s="4" t="s">
        <v>59</v>
      </c>
      <c r="O98" s="2" t="s">
        <v>59</v>
      </c>
      <c r="P98" s="116"/>
      <c r="Q98" s="116"/>
      <c r="R98" s="147"/>
      <c r="S98" s="117">
        <f t="shared" si="21"/>
        <v>0</v>
      </c>
      <c r="T98" s="122">
        <f t="shared" si="12"/>
        <v>50</v>
      </c>
      <c r="U98" s="26">
        <v>6.71</v>
      </c>
      <c r="V98" s="26">
        <v>3.09</v>
      </c>
      <c r="W98" s="26"/>
      <c r="X98" s="26">
        <v>12.66</v>
      </c>
      <c r="Y98" s="26">
        <v>3.16</v>
      </c>
      <c r="Z98" s="26"/>
      <c r="AA98" s="26"/>
      <c r="AB98" s="26">
        <v>0.04</v>
      </c>
      <c r="AC98" s="26"/>
      <c r="AD98" s="26"/>
      <c r="AE98" s="26"/>
      <c r="AF98" s="26"/>
      <c r="AG98" s="26"/>
      <c r="AH98" s="26"/>
      <c r="AI98" s="26"/>
      <c r="AJ98" s="26">
        <v>0.82</v>
      </c>
      <c r="AK98" s="26">
        <v>0.31</v>
      </c>
      <c r="AL98" s="26"/>
      <c r="AM98" s="26"/>
      <c r="AN98" s="26"/>
      <c r="AO98" s="26"/>
      <c r="AP98" s="26"/>
      <c r="AQ98" s="26"/>
      <c r="AR98" s="26"/>
      <c r="AS98" s="26"/>
      <c r="AT98" s="26"/>
      <c r="AU98" s="26">
        <v>0.7</v>
      </c>
      <c r="AV98" s="26"/>
      <c r="AW98" s="26"/>
      <c r="AX98" s="26">
        <v>1.05</v>
      </c>
      <c r="AY98" s="26"/>
      <c r="AZ98" s="26"/>
      <c r="BA98" s="26"/>
      <c r="BB98" s="26">
        <v>0.5</v>
      </c>
      <c r="BC98" s="26"/>
      <c r="BD98" s="26"/>
      <c r="BE98" s="26">
        <v>20.96</v>
      </c>
    </row>
    <row r="99" spans="1:57">
      <c r="A99" s="106" t="s">
        <v>25</v>
      </c>
      <c r="B99" s="107" t="s">
        <v>302</v>
      </c>
      <c r="C99" s="108" t="s">
        <v>303</v>
      </c>
      <c r="D99" s="131"/>
      <c r="E99" s="110">
        <f>SUM(E100:E120)</f>
        <v>52.029999999999994</v>
      </c>
      <c r="F99" s="110">
        <f>SUM(F100:F120)</f>
        <v>0</v>
      </c>
      <c r="G99" s="110">
        <f>SUM(G100:G120)</f>
        <v>52.029999999999994</v>
      </c>
      <c r="H99" s="109"/>
      <c r="I99" s="109"/>
      <c r="J99" s="143"/>
      <c r="K99" s="143"/>
      <c r="L99" s="2"/>
      <c r="M99" s="2"/>
      <c r="N99" s="2"/>
      <c r="O99" s="2"/>
      <c r="P99" s="116"/>
      <c r="Q99" s="116"/>
      <c r="R99" s="144"/>
      <c r="S99" s="117">
        <f t="shared" si="21"/>
        <v>52.029999999999994</v>
      </c>
      <c r="T99" s="122">
        <f t="shared" si="12"/>
        <v>0</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1:57" s="6" customFormat="1" ht="31.5">
      <c r="A100" s="106" t="s">
        <v>25</v>
      </c>
      <c r="B100" s="121" t="s">
        <v>304</v>
      </c>
      <c r="C100" s="25" t="s">
        <v>305</v>
      </c>
      <c r="D100" s="4" t="s">
        <v>306</v>
      </c>
      <c r="E100" s="13">
        <v>3.29</v>
      </c>
      <c r="F100" s="23"/>
      <c r="G100" s="125">
        <v>3.29</v>
      </c>
      <c r="H100" s="2" t="s">
        <v>307</v>
      </c>
      <c r="I100" s="2" t="s">
        <v>2761</v>
      </c>
      <c r="J100" s="2" t="s">
        <v>96</v>
      </c>
      <c r="K100" s="2" t="s">
        <v>2670</v>
      </c>
      <c r="L100" s="2" t="str">
        <f t="shared" si="16"/>
        <v>Chuyển tiếp, điều chỉnh quy mô</v>
      </c>
      <c r="M100" s="2" t="s">
        <v>304</v>
      </c>
      <c r="N100" s="4" t="s">
        <v>2972</v>
      </c>
      <c r="O100" s="2" t="s">
        <v>2760</v>
      </c>
      <c r="P100" s="116"/>
      <c r="Q100" s="116"/>
      <c r="R100" s="113"/>
      <c r="S100" s="117">
        <f t="shared" si="21"/>
        <v>2.2599999999999998</v>
      </c>
      <c r="T100" s="122">
        <f t="shared" si="12"/>
        <v>1.03</v>
      </c>
      <c r="U100" s="26"/>
      <c r="V100" s="26"/>
      <c r="W100" s="26"/>
      <c r="X100" s="26">
        <v>0.63</v>
      </c>
      <c r="Y100" s="26">
        <v>0.4</v>
      </c>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1:57" s="6" customFormat="1" ht="31.5">
      <c r="A101" s="106" t="s">
        <v>25</v>
      </c>
      <c r="B101" s="121" t="s">
        <v>309</v>
      </c>
      <c r="C101" s="15" t="s">
        <v>310</v>
      </c>
      <c r="D101" s="126" t="s">
        <v>311</v>
      </c>
      <c r="E101" s="13">
        <v>1</v>
      </c>
      <c r="F101" s="23"/>
      <c r="G101" s="125">
        <v>1</v>
      </c>
      <c r="H101" s="2" t="s">
        <v>20</v>
      </c>
      <c r="I101" s="5" t="str">
        <f t="shared" ref="I101" si="22">H101</f>
        <v>RSX</v>
      </c>
      <c r="J101" s="2" t="s">
        <v>96</v>
      </c>
      <c r="K101" s="2" t="s">
        <v>2670</v>
      </c>
      <c r="L101" s="2" t="str">
        <f t="shared" si="16"/>
        <v>Chuyển tiếp</v>
      </c>
      <c r="M101" s="2" t="s">
        <v>309</v>
      </c>
      <c r="N101" s="4" t="s">
        <v>59</v>
      </c>
      <c r="O101" s="2" t="s">
        <v>59</v>
      </c>
      <c r="P101" s="116"/>
      <c r="Q101" s="116"/>
      <c r="R101" s="113"/>
      <c r="S101" s="117">
        <f t="shared" si="21"/>
        <v>0</v>
      </c>
      <c r="T101" s="122">
        <f t="shared" si="12"/>
        <v>1</v>
      </c>
      <c r="U101" s="26"/>
      <c r="V101" s="26"/>
      <c r="W101" s="26"/>
      <c r="X101" s="26"/>
      <c r="Y101" s="26"/>
      <c r="Z101" s="26"/>
      <c r="AA101" s="26">
        <v>1</v>
      </c>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1:57" s="6" customFormat="1" ht="47.25">
      <c r="A102" s="106" t="s">
        <v>25</v>
      </c>
      <c r="B102" s="121" t="s">
        <v>312</v>
      </c>
      <c r="C102" s="15" t="s">
        <v>313</v>
      </c>
      <c r="D102" s="4" t="s">
        <v>314</v>
      </c>
      <c r="E102" s="13">
        <v>3.59</v>
      </c>
      <c r="F102" s="23"/>
      <c r="G102" s="13">
        <v>3.59</v>
      </c>
      <c r="H102" s="2" t="s">
        <v>315</v>
      </c>
      <c r="I102" s="2" t="s">
        <v>316</v>
      </c>
      <c r="J102" s="2" t="s">
        <v>96</v>
      </c>
      <c r="K102" s="2" t="s">
        <v>317</v>
      </c>
      <c r="L102" s="2" t="str">
        <f t="shared" si="16"/>
        <v>Chuyển tiếp</v>
      </c>
      <c r="M102" s="2" t="s">
        <v>312</v>
      </c>
      <c r="N102" s="4" t="s">
        <v>59</v>
      </c>
      <c r="O102" s="2" t="s">
        <v>59</v>
      </c>
      <c r="P102" s="116"/>
      <c r="Q102" s="116"/>
      <c r="R102" s="113"/>
      <c r="S102" s="117">
        <f t="shared" si="21"/>
        <v>0</v>
      </c>
      <c r="T102" s="122">
        <f t="shared" si="12"/>
        <v>3.59</v>
      </c>
      <c r="U102" s="26"/>
      <c r="V102" s="26"/>
      <c r="W102" s="26"/>
      <c r="X102" s="26">
        <v>0.05</v>
      </c>
      <c r="Y102" s="26"/>
      <c r="Z102" s="26"/>
      <c r="AA102" s="26">
        <v>2.98</v>
      </c>
      <c r="AB102" s="26">
        <v>0.21</v>
      </c>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v>0.12</v>
      </c>
      <c r="AZ102" s="26"/>
      <c r="BA102" s="26"/>
      <c r="BB102" s="26"/>
      <c r="BC102" s="26"/>
      <c r="BD102" s="26"/>
      <c r="BE102" s="26">
        <v>0.23</v>
      </c>
    </row>
    <row r="103" spans="1:57" s="6" customFormat="1" ht="31.5">
      <c r="A103" s="106" t="s">
        <v>25</v>
      </c>
      <c r="B103" s="121" t="s">
        <v>318</v>
      </c>
      <c r="C103" s="15" t="s">
        <v>319</v>
      </c>
      <c r="D103" s="4" t="s">
        <v>306</v>
      </c>
      <c r="E103" s="13">
        <v>0.32</v>
      </c>
      <c r="F103" s="23"/>
      <c r="G103" s="13">
        <v>0.32</v>
      </c>
      <c r="H103" s="2" t="s">
        <v>20</v>
      </c>
      <c r="I103" s="5" t="str">
        <f t="shared" ref="I103" si="23">H103</f>
        <v>RSX</v>
      </c>
      <c r="J103" s="2" t="s">
        <v>96</v>
      </c>
      <c r="K103" s="2" t="s">
        <v>2670</v>
      </c>
      <c r="L103" s="2" t="str">
        <f t="shared" si="16"/>
        <v>Chuyển tiếp</v>
      </c>
      <c r="M103" s="2" t="s">
        <v>318</v>
      </c>
      <c r="N103" s="4" t="s">
        <v>59</v>
      </c>
      <c r="O103" s="2" t="s">
        <v>59</v>
      </c>
      <c r="P103" s="116"/>
      <c r="Q103" s="116"/>
      <c r="R103" s="113"/>
      <c r="S103" s="117">
        <f t="shared" si="21"/>
        <v>0</v>
      </c>
      <c r="T103" s="122">
        <f t="shared" si="12"/>
        <v>0.32</v>
      </c>
      <c r="U103" s="26"/>
      <c r="V103" s="26"/>
      <c r="W103" s="26"/>
      <c r="X103" s="26"/>
      <c r="Y103" s="26"/>
      <c r="Z103" s="26"/>
      <c r="AA103" s="26">
        <v>0.32</v>
      </c>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1:57" s="6" customFormat="1" ht="47.25">
      <c r="A104" s="106" t="s">
        <v>25</v>
      </c>
      <c r="B104" s="121" t="s">
        <v>320</v>
      </c>
      <c r="C104" s="15" t="s">
        <v>321</v>
      </c>
      <c r="D104" s="4" t="s">
        <v>322</v>
      </c>
      <c r="E104" s="13">
        <v>7.85</v>
      </c>
      <c r="F104" s="23"/>
      <c r="G104" s="13">
        <v>7.85</v>
      </c>
      <c r="H104" s="2" t="s">
        <v>118</v>
      </c>
      <c r="I104" s="2" t="s">
        <v>323</v>
      </c>
      <c r="J104" s="2" t="s">
        <v>96</v>
      </c>
      <c r="K104" s="2" t="s">
        <v>317</v>
      </c>
      <c r="L104" s="2" t="str">
        <f t="shared" si="16"/>
        <v>Chuyển tiếp</v>
      </c>
      <c r="M104" s="2" t="s">
        <v>320</v>
      </c>
      <c r="N104" s="4" t="s">
        <v>59</v>
      </c>
      <c r="O104" s="2" t="s">
        <v>59</v>
      </c>
      <c r="P104" s="116"/>
      <c r="Q104" s="116"/>
      <c r="R104" s="140"/>
      <c r="S104" s="117">
        <f t="shared" si="21"/>
        <v>0</v>
      </c>
      <c r="T104" s="122">
        <f t="shared" si="12"/>
        <v>7.85</v>
      </c>
      <c r="U104" s="26"/>
      <c r="V104" s="26"/>
      <c r="W104" s="26"/>
      <c r="X104" s="26"/>
      <c r="Y104" s="26"/>
      <c r="Z104" s="26"/>
      <c r="AA104" s="26">
        <v>3.9</v>
      </c>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v>3.95</v>
      </c>
    </row>
    <row r="105" spans="1:57" s="6" customFormat="1" ht="31.5">
      <c r="A105" s="106" t="s">
        <v>25</v>
      </c>
      <c r="B105" s="121" t="s">
        <v>324</v>
      </c>
      <c r="C105" s="17" t="s">
        <v>325</v>
      </c>
      <c r="D105" s="4" t="s">
        <v>243</v>
      </c>
      <c r="E105" s="13">
        <v>0.62</v>
      </c>
      <c r="F105" s="23"/>
      <c r="G105" s="13">
        <v>0.62</v>
      </c>
      <c r="H105" s="5" t="s">
        <v>41</v>
      </c>
      <c r="I105" s="5" t="str">
        <f t="shared" ref="I105" si="24">H105</f>
        <v>DCH</v>
      </c>
      <c r="J105" s="2" t="s">
        <v>96</v>
      </c>
      <c r="K105" s="2" t="s">
        <v>2670</v>
      </c>
      <c r="L105" s="2" t="str">
        <f t="shared" si="16"/>
        <v>Chuyển tiếp</v>
      </c>
      <c r="M105" s="2" t="s">
        <v>324</v>
      </c>
      <c r="N105" s="4" t="s">
        <v>59</v>
      </c>
      <c r="O105" s="2" t="s">
        <v>59</v>
      </c>
      <c r="P105" s="116"/>
      <c r="Q105" s="116"/>
      <c r="R105" s="113"/>
      <c r="S105" s="117">
        <f t="shared" si="21"/>
        <v>0</v>
      </c>
      <c r="T105" s="122">
        <f t="shared" si="12"/>
        <v>0.62</v>
      </c>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118">
        <v>0.62</v>
      </c>
      <c r="AW105" s="26"/>
      <c r="AX105" s="26"/>
      <c r="AY105" s="26"/>
      <c r="AZ105" s="26"/>
      <c r="BA105" s="26"/>
      <c r="BB105" s="26"/>
      <c r="BC105" s="26"/>
      <c r="BD105" s="26"/>
      <c r="BE105" s="26"/>
    </row>
    <row r="106" spans="1:57" s="6" customFormat="1" ht="78.75">
      <c r="A106" s="106" t="s">
        <v>25</v>
      </c>
      <c r="B106" s="121" t="s">
        <v>326</v>
      </c>
      <c r="C106" s="17" t="s">
        <v>327</v>
      </c>
      <c r="D106" s="4" t="s">
        <v>243</v>
      </c>
      <c r="E106" s="13">
        <v>3.55</v>
      </c>
      <c r="F106" s="23"/>
      <c r="G106" s="13">
        <v>3.55</v>
      </c>
      <c r="H106" s="5" t="s">
        <v>328</v>
      </c>
      <c r="I106" s="5" t="s">
        <v>329</v>
      </c>
      <c r="J106" s="2" t="s">
        <v>96</v>
      </c>
      <c r="K106" s="2" t="s">
        <v>2670</v>
      </c>
      <c r="L106" s="2" t="str">
        <f t="shared" si="16"/>
        <v>Chuyển tiếp</v>
      </c>
      <c r="M106" s="2" t="s">
        <v>326</v>
      </c>
      <c r="N106" s="4" t="s">
        <v>59</v>
      </c>
      <c r="O106" s="2" t="s">
        <v>59</v>
      </c>
      <c r="P106" s="116"/>
      <c r="Q106" s="116"/>
      <c r="R106" s="140"/>
      <c r="S106" s="117">
        <f t="shared" si="21"/>
        <v>0</v>
      </c>
      <c r="T106" s="122">
        <f t="shared" si="12"/>
        <v>3.55</v>
      </c>
      <c r="U106" s="88">
        <v>2.41</v>
      </c>
      <c r="V106" s="88"/>
      <c r="W106" s="88"/>
      <c r="X106" s="88">
        <v>0.25</v>
      </c>
      <c r="Y106" s="88"/>
      <c r="Z106" s="88"/>
      <c r="AA106" s="88"/>
      <c r="AB106" s="88">
        <v>0.03</v>
      </c>
      <c r="AC106" s="88"/>
      <c r="AD106" s="88"/>
      <c r="AE106" s="88"/>
      <c r="AF106" s="88"/>
      <c r="AG106" s="88"/>
      <c r="AH106" s="88"/>
      <c r="AI106" s="88"/>
      <c r="AJ106" s="88">
        <v>0.24</v>
      </c>
      <c r="AK106" s="88">
        <v>0.1</v>
      </c>
      <c r="AL106" s="88"/>
      <c r="AM106" s="88"/>
      <c r="AN106" s="88"/>
      <c r="AO106" s="88"/>
      <c r="AP106" s="88"/>
      <c r="AQ106" s="88"/>
      <c r="AR106" s="88"/>
      <c r="AS106" s="88"/>
      <c r="AT106" s="88"/>
      <c r="AU106" s="88"/>
      <c r="AV106" s="88"/>
      <c r="AW106" s="88"/>
      <c r="AX106" s="88"/>
      <c r="AY106" s="88">
        <v>0.5</v>
      </c>
      <c r="AZ106" s="88"/>
      <c r="BA106" s="88"/>
      <c r="BB106" s="88"/>
      <c r="BC106" s="88"/>
      <c r="BD106" s="88"/>
      <c r="BE106" s="88">
        <v>0.02</v>
      </c>
    </row>
    <row r="107" spans="1:57" s="6" customFormat="1" ht="47.25">
      <c r="A107" s="106" t="s">
        <v>25</v>
      </c>
      <c r="B107" s="121" t="s">
        <v>330</v>
      </c>
      <c r="C107" s="17" t="s">
        <v>331</v>
      </c>
      <c r="D107" s="4" t="s">
        <v>332</v>
      </c>
      <c r="E107" s="13">
        <v>0.12</v>
      </c>
      <c r="F107" s="23"/>
      <c r="G107" s="13">
        <v>0.12</v>
      </c>
      <c r="H107" s="2" t="s">
        <v>45</v>
      </c>
      <c r="I107" s="5" t="str">
        <f t="shared" ref="I107:I109" si="25">H107</f>
        <v>TSC</v>
      </c>
      <c r="J107" s="2" t="s">
        <v>96</v>
      </c>
      <c r="K107" s="2" t="s">
        <v>2670</v>
      </c>
      <c r="L107" s="2" t="str">
        <f t="shared" si="16"/>
        <v>Chuyển tiếp</v>
      </c>
      <c r="M107" s="2" t="s">
        <v>330</v>
      </c>
      <c r="N107" s="4" t="s">
        <v>59</v>
      </c>
      <c r="O107" s="2" t="s">
        <v>59</v>
      </c>
      <c r="P107" s="116"/>
      <c r="Q107" s="116"/>
      <c r="R107" s="113"/>
      <c r="S107" s="117">
        <f t="shared" si="21"/>
        <v>0</v>
      </c>
      <c r="T107" s="122">
        <f t="shared" si="12"/>
        <v>0.12</v>
      </c>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v>0.12</v>
      </c>
      <c r="BA107" s="26"/>
      <c r="BB107" s="26"/>
      <c r="BC107" s="26"/>
      <c r="BD107" s="26"/>
      <c r="BE107" s="26"/>
    </row>
    <row r="108" spans="1:57" s="6" customFormat="1" ht="63">
      <c r="A108" s="106" t="s">
        <v>25</v>
      </c>
      <c r="B108" s="121" t="s">
        <v>336</v>
      </c>
      <c r="C108" s="17" t="s">
        <v>333</v>
      </c>
      <c r="D108" s="2" t="s">
        <v>334</v>
      </c>
      <c r="E108" s="23">
        <v>5.0599999999999996</v>
      </c>
      <c r="F108" s="23"/>
      <c r="G108" s="23">
        <v>5.0599999999999996</v>
      </c>
      <c r="H108" s="2"/>
      <c r="I108" s="124" t="s">
        <v>335</v>
      </c>
      <c r="J108" s="2" t="s">
        <v>58</v>
      </c>
      <c r="K108" s="2" t="s">
        <v>2670</v>
      </c>
      <c r="L108" s="2" t="str">
        <f t="shared" si="16"/>
        <v>Đăng ký mới (điều chỉnh quy mô diện tích 12,27 xuống còn 5,06)</v>
      </c>
      <c r="M108" s="2" t="s">
        <v>2832</v>
      </c>
      <c r="N108" s="2" t="s">
        <v>82</v>
      </c>
      <c r="O108" s="2" t="s">
        <v>2714</v>
      </c>
      <c r="P108" s="116"/>
      <c r="Q108" s="116"/>
      <c r="R108" s="140"/>
      <c r="S108" s="117">
        <f t="shared" si="21"/>
        <v>0</v>
      </c>
      <c r="T108" s="122">
        <f t="shared" si="12"/>
        <v>5.0599999999999996</v>
      </c>
      <c r="U108" s="88"/>
      <c r="V108" s="88">
        <v>1.94</v>
      </c>
      <c r="W108" s="88"/>
      <c r="X108" s="88">
        <v>0.64</v>
      </c>
      <c r="Y108" s="88">
        <v>1.17</v>
      </c>
      <c r="Z108" s="88"/>
      <c r="AA108" s="88"/>
      <c r="AB108" s="88"/>
      <c r="AC108" s="88"/>
      <c r="AD108" s="88"/>
      <c r="AE108" s="88"/>
      <c r="AF108" s="88"/>
      <c r="AG108" s="88"/>
      <c r="AH108" s="88"/>
      <c r="AI108" s="88"/>
      <c r="AJ108" s="88"/>
      <c r="AK108" s="88">
        <v>0.01</v>
      </c>
      <c r="AL108" s="88"/>
      <c r="AM108" s="88"/>
      <c r="AN108" s="88"/>
      <c r="AO108" s="88"/>
      <c r="AP108" s="88"/>
      <c r="AQ108" s="88"/>
      <c r="AR108" s="88"/>
      <c r="AS108" s="88"/>
      <c r="AT108" s="88"/>
      <c r="AU108" s="88"/>
      <c r="AV108" s="88"/>
      <c r="AW108" s="88"/>
      <c r="AX108" s="88"/>
      <c r="AY108" s="88"/>
      <c r="AZ108" s="88"/>
      <c r="BA108" s="88"/>
      <c r="BB108" s="88"/>
      <c r="BC108" s="88"/>
      <c r="BD108" s="88"/>
      <c r="BE108" s="88">
        <v>1.3</v>
      </c>
    </row>
    <row r="109" spans="1:57" s="6" customFormat="1" ht="31.5">
      <c r="A109" s="106" t="s">
        <v>25</v>
      </c>
      <c r="B109" s="121" t="s">
        <v>339</v>
      </c>
      <c r="C109" s="15" t="s">
        <v>337</v>
      </c>
      <c r="D109" s="4" t="s">
        <v>338</v>
      </c>
      <c r="E109" s="13">
        <v>1.18</v>
      </c>
      <c r="F109" s="23"/>
      <c r="G109" s="13">
        <v>1.18</v>
      </c>
      <c r="H109" s="2" t="s">
        <v>57</v>
      </c>
      <c r="I109" s="5" t="str">
        <f t="shared" si="25"/>
        <v>DCS</v>
      </c>
      <c r="J109" s="2" t="s">
        <v>58</v>
      </c>
      <c r="K109" s="2" t="s">
        <v>2670</v>
      </c>
      <c r="L109" s="2" t="str">
        <f t="shared" si="16"/>
        <v>Chuyển tiếp</v>
      </c>
      <c r="M109" s="2" t="s">
        <v>336</v>
      </c>
      <c r="N109" s="4" t="s">
        <v>59</v>
      </c>
      <c r="O109" s="2" t="s">
        <v>59</v>
      </c>
      <c r="P109" s="116"/>
      <c r="Q109" s="116"/>
      <c r="R109" s="113"/>
      <c r="S109" s="117">
        <f t="shared" si="21"/>
        <v>0</v>
      </c>
      <c r="T109" s="122">
        <f t="shared" si="12"/>
        <v>1.18</v>
      </c>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118">
        <v>1.18</v>
      </c>
    </row>
    <row r="110" spans="1:57" s="6" customFormat="1" ht="31.5">
      <c r="A110" s="106" t="s">
        <v>25</v>
      </c>
      <c r="B110" s="121" t="s">
        <v>340</v>
      </c>
      <c r="C110" s="17" t="s">
        <v>341</v>
      </c>
      <c r="D110" s="4" t="s">
        <v>342</v>
      </c>
      <c r="E110" s="13">
        <v>1</v>
      </c>
      <c r="F110" s="23"/>
      <c r="G110" s="13">
        <v>1</v>
      </c>
      <c r="H110" s="2" t="s">
        <v>14</v>
      </c>
      <c r="I110" s="5" t="str">
        <f t="shared" ref="I110" si="26">H110</f>
        <v>LUC</v>
      </c>
      <c r="J110" s="2" t="s">
        <v>119</v>
      </c>
      <c r="K110" s="2" t="s">
        <v>317</v>
      </c>
      <c r="L110" s="2" t="str">
        <f t="shared" si="16"/>
        <v>Chuyển tiếp</v>
      </c>
      <c r="M110" s="2" t="s">
        <v>340</v>
      </c>
      <c r="N110" s="4" t="s">
        <v>59</v>
      </c>
      <c r="O110" s="2" t="s">
        <v>59</v>
      </c>
      <c r="P110" s="116"/>
      <c r="Q110" s="116"/>
      <c r="R110" s="113"/>
      <c r="S110" s="117">
        <f t="shared" si="21"/>
        <v>0</v>
      </c>
      <c r="T110" s="122">
        <f t="shared" si="12"/>
        <v>1</v>
      </c>
      <c r="U110" s="26">
        <v>1</v>
      </c>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1:57" s="6" customFormat="1" ht="31.5">
      <c r="A111" s="106" t="s">
        <v>25</v>
      </c>
      <c r="B111" s="121" t="s">
        <v>343</v>
      </c>
      <c r="C111" s="17" t="s">
        <v>344</v>
      </c>
      <c r="D111" s="4" t="s">
        <v>345</v>
      </c>
      <c r="E111" s="13">
        <v>1</v>
      </c>
      <c r="F111" s="23"/>
      <c r="G111" s="13">
        <v>1</v>
      </c>
      <c r="H111" s="5" t="s">
        <v>191</v>
      </c>
      <c r="I111" s="5" t="s">
        <v>346</v>
      </c>
      <c r="J111" s="2" t="s">
        <v>119</v>
      </c>
      <c r="K111" s="2" t="s">
        <v>2670</v>
      </c>
      <c r="L111" s="2" t="str">
        <f t="shared" si="16"/>
        <v>Chuyển tiếp</v>
      </c>
      <c r="M111" s="2" t="s">
        <v>343</v>
      </c>
      <c r="N111" s="4" t="s">
        <v>59</v>
      </c>
      <c r="O111" s="2" t="s">
        <v>59</v>
      </c>
      <c r="P111" s="116"/>
      <c r="Q111" s="116"/>
      <c r="R111" s="113"/>
      <c r="S111" s="117">
        <f t="shared" si="21"/>
        <v>0</v>
      </c>
      <c r="T111" s="122">
        <f t="shared" si="12"/>
        <v>1</v>
      </c>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v>0.32</v>
      </c>
      <c r="BD111" s="26"/>
      <c r="BE111" s="26">
        <v>0.68</v>
      </c>
    </row>
    <row r="112" spans="1:57" s="6" customFormat="1" ht="31.5">
      <c r="A112" s="106" t="s">
        <v>25</v>
      </c>
      <c r="B112" s="121" t="s">
        <v>347</v>
      </c>
      <c r="C112" s="15" t="s">
        <v>348</v>
      </c>
      <c r="D112" s="4" t="s">
        <v>349</v>
      </c>
      <c r="E112" s="13">
        <v>0.18</v>
      </c>
      <c r="F112" s="23"/>
      <c r="G112" s="13">
        <v>0.18</v>
      </c>
      <c r="H112" s="5" t="s">
        <v>350</v>
      </c>
      <c r="I112" s="5" t="s">
        <v>351</v>
      </c>
      <c r="J112" s="2" t="s">
        <v>119</v>
      </c>
      <c r="K112" s="2" t="s">
        <v>2670</v>
      </c>
      <c r="L112" s="2" t="str">
        <f t="shared" si="16"/>
        <v>Chuyển tiếp</v>
      </c>
      <c r="M112" s="2" t="s">
        <v>347</v>
      </c>
      <c r="N112" s="4" t="s">
        <v>59</v>
      </c>
      <c r="O112" s="2" t="s">
        <v>59</v>
      </c>
      <c r="P112" s="116"/>
      <c r="Q112" s="116"/>
      <c r="R112" s="206"/>
      <c r="S112" s="117">
        <f t="shared" si="21"/>
        <v>0</v>
      </c>
      <c r="T112" s="122">
        <f t="shared" si="12"/>
        <v>0.18</v>
      </c>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v>0.05</v>
      </c>
      <c r="AY112" s="26"/>
      <c r="AZ112" s="26"/>
      <c r="BA112" s="26"/>
      <c r="BB112" s="26"/>
      <c r="BC112" s="26"/>
      <c r="BD112" s="26"/>
      <c r="BE112" s="26">
        <v>0.13</v>
      </c>
    </row>
    <row r="113" spans="1:57" s="6" customFormat="1" ht="31.5">
      <c r="A113" s="106" t="s">
        <v>25</v>
      </c>
      <c r="B113" s="121" t="s">
        <v>352</v>
      </c>
      <c r="C113" s="17" t="s">
        <v>353</v>
      </c>
      <c r="D113" s="4" t="s">
        <v>354</v>
      </c>
      <c r="E113" s="13">
        <v>2.6</v>
      </c>
      <c r="F113" s="23"/>
      <c r="G113" s="13">
        <v>2.6</v>
      </c>
      <c r="H113" s="5" t="s">
        <v>355</v>
      </c>
      <c r="I113" s="5" t="s">
        <v>18</v>
      </c>
      <c r="J113" s="2" t="s">
        <v>102</v>
      </c>
      <c r="K113" s="2" t="s">
        <v>317</v>
      </c>
      <c r="L113" s="2" t="str">
        <f t="shared" si="16"/>
        <v>Chuyển tiếp</v>
      </c>
      <c r="M113" s="2" t="s">
        <v>352</v>
      </c>
      <c r="N113" s="4" t="s">
        <v>59</v>
      </c>
      <c r="O113" s="2" t="s">
        <v>59</v>
      </c>
      <c r="P113" s="116"/>
      <c r="Q113" s="116"/>
      <c r="R113" s="113"/>
      <c r="S113" s="117">
        <f t="shared" si="21"/>
        <v>0</v>
      </c>
      <c r="T113" s="122">
        <f t="shared" si="12"/>
        <v>2.6</v>
      </c>
      <c r="U113" s="26"/>
      <c r="V113" s="26"/>
      <c r="W113" s="26"/>
      <c r="X113" s="26"/>
      <c r="Y113" s="26">
        <v>2.6</v>
      </c>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1:57" s="6" customFormat="1" ht="31.5">
      <c r="A114" s="106" t="s">
        <v>25</v>
      </c>
      <c r="B114" s="121" t="s">
        <v>356</v>
      </c>
      <c r="C114" s="17" t="s">
        <v>357</v>
      </c>
      <c r="D114" s="4" t="s">
        <v>354</v>
      </c>
      <c r="E114" s="13">
        <v>0.25</v>
      </c>
      <c r="F114" s="23"/>
      <c r="G114" s="13">
        <v>0.25</v>
      </c>
      <c r="H114" s="5" t="s">
        <v>358</v>
      </c>
      <c r="I114" s="4" t="s">
        <v>359</v>
      </c>
      <c r="J114" s="2" t="s">
        <v>102</v>
      </c>
      <c r="K114" s="2" t="s">
        <v>2670</v>
      </c>
      <c r="L114" s="2" t="str">
        <f t="shared" si="16"/>
        <v>Chuyển tiếp</v>
      </c>
      <c r="M114" s="2" t="s">
        <v>356</v>
      </c>
      <c r="N114" s="4" t="s">
        <v>59</v>
      </c>
      <c r="O114" s="2" t="s">
        <v>59</v>
      </c>
      <c r="P114" s="116"/>
      <c r="Q114" s="116"/>
      <c r="R114" s="206"/>
      <c r="S114" s="117">
        <f t="shared" si="21"/>
        <v>0</v>
      </c>
      <c r="T114" s="122">
        <f t="shared" si="12"/>
        <v>0.25</v>
      </c>
      <c r="U114" s="26"/>
      <c r="V114" s="26"/>
      <c r="W114" s="26"/>
      <c r="X114" s="26">
        <v>0.21</v>
      </c>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v>0.04</v>
      </c>
      <c r="AY114" s="26"/>
      <c r="AZ114" s="26"/>
      <c r="BA114" s="26"/>
      <c r="BB114" s="26"/>
      <c r="BC114" s="26"/>
      <c r="BD114" s="26"/>
      <c r="BE114" s="26"/>
    </row>
    <row r="115" spans="1:57" s="6" customFormat="1" ht="31.5">
      <c r="A115" s="106" t="s">
        <v>25</v>
      </c>
      <c r="B115" s="121" t="s">
        <v>2198</v>
      </c>
      <c r="C115" s="17" t="s">
        <v>361</v>
      </c>
      <c r="D115" s="4" t="s">
        <v>362</v>
      </c>
      <c r="E115" s="13">
        <v>3.4</v>
      </c>
      <c r="F115" s="23"/>
      <c r="G115" s="13">
        <v>3.4</v>
      </c>
      <c r="H115" s="5" t="s">
        <v>363</v>
      </c>
      <c r="I115" s="5" t="s">
        <v>2900</v>
      </c>
      <c r="J115" s="2" t="s">
        <v>364</v>
      </c>
      <c r="K115" s="2" t="s">
        <v>2670</v>
      </c>
      <c r="L115" s="2" t="str">
        <f t="shared" si="16"/>
        <v>Chuyển tiếp</v>
      </c>
      <c r="M115" s="2" t="s">
        <v>360</v>
      </c>
      <c r="N115" s="4" t="s">
        <v>59</v>
      </c>
      <c r="O115" s="2" t="s">
        <v>59</v>
      </c>
      <c r="P115" s="116"/>
      <c r="Q115" s="116" t="s">
        <v>2901</v>
      </c>
      <c r="R115" s="113"/>
      <c r="S115" s="117">
        <f t="shared" si="21"/>
        <v>-0.80000000000000027</v>
      </c>
      <c r="T115" s="122">
        <f t="shared" si="12"/>
        <v>4.2</v>
      </c>
      <c r="U115" s="26"/>
      <c r="V115" s="26"/>
      <c r="W115" s="26"/>
      <c r="X115" s="26"/>
      <c r="Y115" s="26">
        <v>0.16</v>
      </c>
      <c r="Z115" s="26"/>
      <c r="AA115" s="26">
        <v>0.8</v>
      </c>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v>0.68</v>
      </c>
      <c r="BD115" s="26"/>
      <c r="BE115" s="26">
        <v>2.56</v>
      </c>
    </row>
    <row r="116" spans="1:57" s="6" customFormat="1" ht="31.5">
      <c r="A116" s="106" t="s">
        <v>25</v>
      </c>
      <c r="B116" s="121" t="s">
        <v>360</v>
      </c>
      <c r="C116" s="15" t="s">
        <v>365</v>
      </c>
      <c r="D116" s="4"/>
      <c r="E116" s="13">
        <v>0.22</v>
      </c>
      <c r="F116" s="23"/>
      <c r="G116" s="13">
        <v>0.22</v>
      </c>
      <c r="H116" s="5" t="s">
        <v>50</v>
      </c>
      <c r="I116" s="4" t="s">
        <v>57</v>
      </c>
      <c r="J116" s="2" t="s">
        <v>63</v>
      </c>
      <c r="K116" s="2" t="s">
        <v>2670</v>
      </c>
      <c r="L116" s="2"/>
      <c r="M116" s="2">
        <v>141</v>
      </c>
      <c r="N116" s="2" t="s">
        <v>82</v>
      </c>
      <c r="O116" s="2" t="s">
        <v>82</v>
      </c>
      <c r="P116" s="116" t="s">
        <v>2953</v>
      </c>
      <c r="Q116" s="116"/>
      <c r="R116" s="140" t="s">
        <v>124</v>
      </c>
      <c r="S116" s="117">
        <f t="shared" si="21"/>
        <v>0</v>
      </c>
      <c r="T116" s="122">
        <f t="shared" si="12"/>
        <v>0.22</v>
      </c>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v>0.22</v>
      </c>
    </row>
    <row r="117" spans="1:57" s="6" customFormat="1" ht="31.5">
      <c r="A117" s="106" t="s">
        <v>25</v>
      </c>
      <c r="B117" s="121" t="s">
        <v>2199</v>
      </c>
      <c r="C117" s="15" t="s">
        <v>367</v>
      </c>
      <c r="D117" s="4" t="s">
        <v>368</v>
      </c>
      <c r="E117" s="13">
        <v>0.15</v>
      </c>
      <c r="F117" s="23"/>
      <c r="G117" s="13">
        <v>0.15</v>
      </c>
      <c r="H117" s="4" t="s">
        <v>369</v>
      </c>
      <c r="I117" s="4" t="s">
        <v>370</v>
      </c>
      <c r="J117" s="2" t="s">
        <v>63</v>
      </c>
      <c r="K117" s="2" t="s">
        <v>2670</v>
      </c>
      <c r="L117" s="2" t="str">
        <f t="shared" si="16"/>
        <v>Chuyển tiếp</v>
      </c>
      <c r="M117" s="2" t="s">
        <v>366</v>
      </c>
      <c r="N117" s="4" t="s">
        <v>59</v>
      </c>
      <c r="O117" s="2" t="s">
        <v>59</v>
      </c>
      <c r="P117" s="116"/>
      <c r="Q117" s="116"/>
      <c r="R117" s="113"/>
      <c r="S117" s="117">
        <f t="shared" si="21"/>
        <v>0</v>
      </c>
      <c r="T117" s="117">
        <f t="shared" si="12"/>
        <v>0.15</v>
      </c>
      <c r="U117" s="26"/>
      <c r="V117" s="26"/>
      <c r="W117" s="26"/>
      <c r="X117" s="26">
        <v>0.08</v>
      </c>
      <c r="Y117" s="26"/>
      <c r="Z117" s="26"/>
      <c r="AA117" s="26"/>
      <c r="AB117" s="26">
        <v>0.04</v>
      </c>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v>0.03</v>
      </c>
    </row>
    <row r="118" spans="1:57" s="6" customFormat="1">
      <c r="A118" s="106" t="s">
        <v>25</v>
      </c>
      <c r="B118" s="121" t="s">
        <v>366</v>
      </c>
      <c r="C118" s="148" t="s">
        <v>371</v>
      </c>
      <c r="D118" s="124" t="s">
        <v>372</v>
      </c>
      <c r="E118" s="149">
        <v>1.5</v>
      </c>
      <c r="F118" s="23"/>
      <c r="G118" s="149">
        <v>1.5</v>
      </c>
      <c r="H118" s="2" t="s">
        <v>17</v>
      </c>
      <c r="I118" s="124" t="s">
        <v>17</v>
      </c>
      <c r="J118" s="2" t="s">
        <v>90</v>
      </c>
      <c r="K118" s="2" t="s">
        <v>2670</v>
      </c>
      <c r="L118" s="2" t="str">
        <f t="shared" si="16"/>
        <v>Đăng ký mới</v>
      </c>
      <c r="M118" s="2">
        <v>3</v>
      </c>
      <c r="N118" s="2" t="s">
        <v>82</v>
      </c>
      <c r="O118" s="2" t="s">
        <v>82</v>
      </c>
      <c r="P118" s="116"/>
      <c r="Q118" s="116"/>
      <c r="R118" s="113" t="s">
        <v>132</v>
      </c>
      <c r="S118" s="117">
        <f t="shared" si="21"/>
        <v>0</v>
      </c>
      <c r="T118" s="122">
        <f t="shared" si="12"/>
        <v>1.5</v>
      </c>
      <c r="U118" s="88"/>
      <c r="V118" s="88"/>
      <c r="W118" s="88"/>
      <c r="X118" s="88">
        <v>1.5</v>
      </c>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row>
    <row r="119" spans="1:57" s="6" customFormat="1" ht="47.25">
      <c r="A119" s="106" t="s">
        <v>25</v>
      </c>
      <c r="B119" s="121" t="s">
        <v>373</v>
      </c>
      <c r="C119" s="15" t="s">
        <v>2762</v>
      </c>
      <c r="D119" s="4"/>
      <c r="E119" s="13">
        <v>15</v>
      </c>
      <c r="F119" s="23"/>
      <c r="G119" s="13">
        <v>15</v>
      </c>
      <c r="H119" s="5" t="s">
        <v>50</v>
      </c>
      <c r="I119" s="4" t="s">
        <v>57</v>
      </c>
      <c r="J119" s="2" t="s">
        <v>78</v>
      </c>
      <c r="K119" s="2" t="s">
        <v>2670</v>
      </c>
      <c r="L119" s="2" t="str">
        <f t="shared" si="16"/>
        <v>Đăng ký mới</v>
      </c>
      <c r="M119" s="2">
        <v>326</v>
      </c>
      <c r="N119" s="2" t="s">
        <v>82</v>
      </c>
      <c r="O119" s="2" t="s">
        <v>82</v>
      </c>
      <c r="P119" s="116"/>
      <c r="Q119" s="116"/>
      <c r="R119" s="113" t="s">
        <v>227</v>
      </c>
      <c r="S119" s="117">
        <f t="shared" si="21"/>
        <v>-2.2100000000000009</v>
      </c>
      <c r="T119" s="122">
        <f t="shared" si="12"/>
        <v>17.21</v>
      </c>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v>17.21</v>
      </c>
    </row>
    <row r="120" spans="1:57" s="6" customFormat="1">
      <c r="A120" s="106" t="s">
        <v>25</v>
      </c>
      <c r="B120" s="121" t="s">
        <v>2200</v>
      </c>
      <c r="C120" s="15" t="s">
        <v>374</v>
      </c>
      <c r="D120" s="4" t="s">
        <v>80</v>
      </c>
      <c r="E120" s="13">
        <v>0.15</v>
      </c>
      <c r="F120" s="23"/>
      <c r="G120" s="13">
        <v>0.15</v>
      </c>
      <c r="H120" s="2" t="s">
        <v>67</v>
      </c>
      <c r="I120" s="5" t="str">
        <f t="shared" ref="I120" si="27">H120</f>
        <v>NHK</v>
      </c>
      <c r="J120" s="2" t="s">
        <v>81</v>
      </c>
      <c r="K120" s="2" t="s">
        <v>2670</v>
      </c>
      <c r="L120" s="2" t="str">
        <f t="shared" si="16"/>
        <v>Chuyển tiếp</v>
      </c>
      <c r="M120" s="2" t="s">
        <v>373</v>
      </c>
      <c r="N120" s="4" t="s">
        <v>59</v>
      </c>
      <c r="O120" s="2" t="s">
        <v>59</v>
      </c>
      <c r="P120" s="116"/>
      <c r="Q120" s="116"/>
      <c r="R120" s="206"/>
      <c r="S120" s="117">
        <f t="shared" si="21"/>
        <v>0</v>
      </c>
      <c r="T120" s="117">
        <f t="shared" si="12"/>
        <v>0.15</v>
      </c>
      <c r="U120" s="26"/>
      <c r="V120" s="26"/>
      <c r="W120" s="26"/>
      <c r="X120" s="26">
        <v>0.15</v>
      </c>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1:57" ht="33">
      <c r="A121" s="106" t="s">
        <v>26</v>
      </c>
      <c r="B121" s="107" t="s">
        <v>375</v>
      </c>
      <c r="C121" s="108" t="s">
        <v>376</v>
      </c>
      <c r="D121" s="150">
        <v>2.2199999999999998</v>
      </c>
      <c r="E121" s="8">
        <f>SUM(E122:E124)</f>
        <v>6.59</v>
      </c>
      <c r="F121" s="8">
        <f t="shared" ref="F121:G121" si="28">SUM(F122:F124)</f>
        <v>0</v>
      </c>
      <c r="G121" s="8">
        <f t="shared" si="28"/>
        <v>6.59</v>
      </c>
      <c r="H121" s="111"/>
      <c r="I121" s="111"/>
      <c r="J121" s="111"/>
      <c r="K121" s="111"/>
      <c r="L121" s="2"/>
      <c r="M121" s="2"/>
      <c r="N121" s="2"/>
      <c r="O121" s="2"/>
      <c r="P121" s="116"/>
      <c r="Q121" s="116"/>
      <c r="R121" s="113"/>
      <c r="S121" s="117">
        <f>G121-T121</f>
        <v>6.59</v>
      </c>
      <c r="T121" s="122">
        <f t="shared" ref="T121:T144" si="29">SUM(U121:BE121)</f>
        <v>0</v>
      </c>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row>
    <row r="122" spans="1:57" s="6" customFormat="1" ht="63">
      <c r="A122" s="106" t="s">
        <v>26</v>
      </c>
      <c r="B122" s="2" t="s">
        <v>377</v>
      </c>
      <c r="C122" s="15" t="s">
        <v>378</v>
      </c>
      <c r="D122" s="4" t="s">
        <v>379</v>
      </c>
      <c r="E122" s="13">
        <v>2.17</v>
      </c>
      <c r="F122" s="23"/>
      <c r="G122" s="13">
        <v>2.17</v>
      </c>
      <c r="H122" s="5" t="s">
        <v>380</v>
      </c>
      <c r="I122" s="5" t="s">
        <v>381</v>
      </c>
      <c r="J122" s="2" t="s">
        <v>102</v>
      </c>
      <c r="K122" s="2" t="s">
        <v>2670</v>
      </c>
      <c r="L122" s="2" t="str">
        <f t="shared" si="16"/>
        <v>Chuyển tiếp</v>
      </c>
      <c r="M122" s="2" t="s">
        <v>377</v>
      </c>
      <c r="N122" s="4" t="s">
        <v>59</v>
      </c>
      <c r="O122" s="2" t="s">
        <v>59</v>
      </c>
      <c r="P122" s="116"/>
      <c r="Q122" s="116"/>
      <c r="R122" s="113"/>
      <c r="S122" s="117">
        <f>G122-T122</f>
        <v>0</v>
      </c>
      <c r="T122" s="117">
        <f t="shared" si="29"/>
        <v>2.17</v>
      </c>
      <c r="U122" s="26">
        <v>0.32</v>
      </c>
      <c r="V122" s="26"/>
      <c r="W122" s="26"/>
      <c r="X122" s="26">
        <v>0.13</v>
      </c>
      <c r="Y122" s="26"/>
      <c r="Z122" s="26"/>
      <c r="AA122" s="26"/>
      <c r="AB122" s="26">
        <v>0.15</v>
      </c>
      <c r="AC122" s="26"/>
      <c r="AD122" s="26"/>
      <c r="AE122" s="26"/>
      <c r="AF122" s="26"/>
      <c r="AG122" s="26"/>
      <c r="AH122" s="26"/>
      <c r="AI122" s="26">
        <v>1.1399999999999999</v>
      </c>
      <c r="AJ122" s="26"/>
      <c r="AK122" s="26"/>
      <c r="AL122" s="26"/>
      <c r="AM122" s="26"/>
      <c r="AN122" s="26"/>
      <c r="AO122" s="26"/>
      <c r="AP122" s="26"/>
      <c r="AQ122" s="26"/>
      <c r="AR122" s="26"/>
      <c r="AS122" s="26"/>
      <c r="AT122" s="26"/>
      <c r="AU122" s="26"/>
      <c r="AV122" s="26"/>
      <c r="AW122" s="26"/>
      <c r="AX122" s="26"/>
      <c r="AY122" s="26"/>
      <c r="AZ122" s="26">
        <v>0.43</v>
      </c>
      <c r="BA122" s="26"/>
      <c r="BB122" s="26"/>
      <c r="BC122" s="26"/>
      <c r="BD122" s="26"/>
      <c r="BE122" s="26"/>
    </row>
    <row r="123" spans="1:57" s="6" customFormat="1" ht="31.5">
      <c r="A123" s="106" t="s">
        <v>26</v>
      </c>
      <c r="B123" s="2" t="s">
        <v>382</v>
      </c>
      <c r="C123" s="15" t="s">
        <v>383</v>
      </c>
      <c r="D123" s="4" t="s">
        <v>384</v>
      </c>
      <c r="E123" s="13">
        <v>0.05</v>
      </c>
      <c r="F123" s="23"/>
      <c r="G123" s="13">
        <v>0.05</v>
      </c>
      <c r="H123" s="5" t="s">
        <v>18</v>
      </c>
      <c r="I123" s="5" t="str">
        <f t="shared" ref="I123" si="30">H123</f>
        <v>CLN</v>
      </c>
      <c r="J123" s="2" t="s">
        <v>90</v>
      </c>
      <c r="K123" s="2" t="s">
        <v>2670</v>
      </c>
      <c r="L123" s="2" t="str">
        <f t="shared" si="16"/>
        <v>Chuyển tiếp</v>
      </c>
      <c r="M123" s="2" t="s">
        <v>382</v>
      </c>
      <c r="N123" s="4" t="s">
        <v>59</v>
      </c>
      <c r="O123" s="2" t="s">
        <v>59</v>
      </c>
      <c r="P123" s="116"/>
      <c r="Q123" s="116"/>
      <c r="R123" s="113"/>
      <c r="S123" s="117">
        <f>G123-T123</f>
        <v>0</v>
      </c>
      <c r="T123" s="117">
        <f t="shared" si="29"/>
        <v>0.05</v>
      </c>
      <c r="U123" s="26"/>
      <c r="V123" s="26"/>
      <c r="W123" s="26"/>
      <c r="X123" s="26"/>
      <c r="Y123" s="118">
        <v>0.05</v>
      </c>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1:57" s="6" customFormat="1" ht="31.5">
      <c r="A124" s="106" t="s">
        <v>26</v>
      </c>
      <c r="B124" s="2" t="s">
        <v>2201</v>
      </c>
      <c r="C124" s="15" t="s">
        <v>385</v>
      </c>
      <c r="D124" s="4"/>
      <c r="E124" s="13">
        <v>4.37</v>
      </c>
      <c r="F124" s="23"/>
      <c r="G124" s="13">
        <v>4.37</v>
      </c>
      <c r="H124" s="5"/>
      <c r="I124" s="5" t="s">
        <v>386</v>
      </c>
      <c r="J124" s="2" t="s">
        <v>145</v>
      </c>
      <c r="K124" s="2" t="s">
        <v>317</v>
      </c>
      <c r="L124" s="2" t="str">
        <f t="shared" si="16"/>
        <v>Đăng ký mới</v>
      </c>
      <c r="M124" s="2"/>
      <c r="N124" s="2" t="s">
        <v>82</v>
      </c>
      <c r="O124" s="2" t="s">
        <v>82</v>
      </c>
      <c r="P124" s="116"/>
      <c r="Q124" s="116"/>
      <c r="R124" s="140" t="s">
        <v>387</v>
      </c>
      <c r="S124" s="117"/>
      <c r="T124" s="117"/>
      <c r="U124" s="26"/>
      <c r="V124" s="26"/>
      <c r="W124" s="26"/>
      <c r="X124" s="26"/>
      <c r="Y124" s="118"/>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1:57">
      <c r="A125" s="19" t="s">
        <v>27</v>
      </c>
      <c r="B125" s="151" t="s">
        <v>388</v>
      </c>
      <c r="C125" s="108" t="s">
        <v>389</v>
      </c>
      <c r="D125" s="152">
        <v>29.009999999999998</v>
      </c>
      <c r="E125" s="39">
        <f>E126</f>
        <v>5.5</v>
      </c>
      <c r="F125" s="39">
        <f t="shared" ref="F125:G125" si="31">F126</f>
        <v>0</v>
      </c>
      <c r="G125" s="39">
        <f t="shared" si="31"/>
        <v>5.5</v>
      </c>
      <c r="H125" s="122"/>
      <c r="I125" s="122"/>
      <c r="J125" s="153"/>
      <c r="K125" s="122"/>
      <c r="L125" s="2"/>
      <c r="M125" s="2"/>
      <c r="N125" s="2"/>
      <c r="O125" s="2"/>
      <c r="P125" s="116"/>
      <c r="Q125" s="116"/>
      <c r="R125" s="113"/>
      <c r="S125" s="117">
        <f t="shared" ref="S125:S154" si="32">G125-T125</f>
        <v>5.5</v>
      </c>
      <c r="T125" s="122">
        <f t="shared" si="29"/>
        <v>0</v>
      </c>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row>
    <row r="126" spans="1:57" ht="31.5">
      <c r="A126" s="19" t="s">
        <v>27</v>
      </c>
      <c r="B126" s="154" t="s">
        <v>390</v>
      </c>
      <c r="C126" s="10" t="s">
        <v>2922</v>
      </c>
      <c r="D126" s="152"/>
      <c r="E126" s="30">
        <v>5.5</v>
      </c>
      <c r="F126" s="30"/>
      <c r="G126" s="30">
        <v>5.5</v>
      </c>
      <c r="H126" s="122"/>
      <c r="I126" s="5" t="s">
        <v>2923</v>
      </c>
      <c r="J126" s="2" t="s">
        <v>145</v>
      </c>
      <c r="K126" s="2" t="s">
        <v>317</v>
      </c>
      <c r="L126" s="2"/>
      <c r="M126" s="2"/>
      <c r="N126" s="2" t="s">
        <v>82</v>
      </c>
      <c r="O126" s="2" t="s">
        <v>82</v>
      </c>
      <c r="P126" s="116"/>
      <c r="Q126" s="116" t="s">
        <v>177</v>
      </c>
      <c r="R126" s="113"/>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row>
    <row r="127" spans="1:57">
      <c r="A127" s="106" t="s">
        <v>29</v>
      </c>
      <c r="B127" s="107" t="s">
        <v>391</v>
      </c>
      <c r="C127" s="156" t="s">
        <v>392</v>
      </c>
      <c r="D127" s="131"/>
      <c r="E127" s="157"/>
      <c r="F127" s="157"/>
      <c r="G127" s="157"/>
      <c r="H127" s="109"/>
      <c r="I127" s="109"/>
      <c r="J127" s="111"/>
      <c r="K127" s="111"/>
      <c r="L127" s="2"/>
      <c r="M127" s="2"/>
      <c r="N127" s="2"/>
      <c r="O127" s="2"/>
      <c r="P127" s="116"/>
      <c r="Q127" s="116"/>
      <c r="R127" s="113"/>
      <c r="S127" s="117">
        <f t="shared" si="32"/>
        <v>0</v>
      </c>
      <c r="T127" s="122">
        <f t="shared" si="29"/>
        <v>0</v>
      </c>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row>
    <row r="128" spans="1:57" s="6" customFormat="1">
      <c r="A128" s="106" t="s">
        <v>29</v>
      </c>
      <c r="B128" s="87" t="s">
        <v>393</v>
      </c>
      <c r="C128" s="11" t="s">
        <v>394</v>
      </c>
      <c r="D128" s="4"/>
      <c r="E128" s="12"/>
      <c r="F128" s="12"/>
      <c r="G128" s="13"/>
      <c r="H128" s="2"/>
      <c r="I128" s="2"/>
      <c r="J128" s="4"/>
      <c r="K128" s="2"/>
      <c r="L128" s="2"/>
      <c r="M128" s="2"/>
      <c r="N128" s="2"/>
      <c r="O128" s="2"/>
      <c r="P128" s="116"/>
      <c r="Q128" s="116"/>
      <c r="R128" s="134"/>
      <c r="S128" s="117">
        <f t="shared" si="32"/>
        <v>0</v>
      </c>
      <c r="T128" s="122">
        <f t="shared" si="29"/>
        <v>0</v>
      </c>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row>
    <row r="129" spans="1:57" s="6" customFormat="1" ht="47.25">
      <c r="A129" s="106" t="s">
        <v>29</v>
      </c>
      <c r="B129" s="2" t="s">
        <v>395</v>
      </c>
      <c r="C129" s="15" t="s">
        <v>396</v>
      </c>
      <c r="D129" s="4"/>
      <c r="E129" s="13">
        <v>8.27</v>
      </c>
      <c r="F129" s="12">
        <v>2</v>
      </c>
      <c r="G129" s="13">
        <f>E129-F129</f>
        <v>6.27</v>
      </c>
      <c r="H129" s="158" t="s">
        <v>397</v>
      </c>
      <c r="I129" s="158" t="s">
        <v>398</v>
      </c>
      <c r="J129" s="2" t="s">
        <v>68</v>
      </c>
      <c r="K129" s="2" t="s">
        <v>2670</v>
      </c>
      <c r="L129" s="2" t="str">
        <f t="shared" si="16"/>
        <v>Chuyển tiếp</v>
      </c>
      <c r="M129" s="2" t="s">
        <v>395</v>
      </c>
      <c r="N129" s="4" t="s">
        <v>59</v>
      </c>
      <c r="O129" s="2" t="s">
        <v>59</v>
      </c>
      <c r="P129" s="116"/>
      <c r="Q129" s="116"/>
      <c r="R129" s="113"/>
      <c r="S129" s="117">
        <f t="shared" si="32"/>
        <v>0</v>
      </c>
      <c r="T129" s="117">
        <f t="shared" si="29"/>
        <v>6.27</v>
      </c>
      <c r="U129" s="26"/>
      <c r="V129" s="26"/>
      <c r="W129" s="26"/>
      <c r="X129" s="26">
        <v>1</v>
      </c>
      <c r="Y129" s="26"/>
      <c r="Z129" s="26">
        <v>1.27</v>
      </c>
      <c r="AA129" s="26">
        <v>1</v>
      </c>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v>3</v>
      </c>
    </row>
    <row r="130" spans="1:57" s="6" customFormat="1" ht="31.5">
      <c r="A130" s="106" t="s">
        <v>29</v>
      </c>
      <c r="B130" s="2" t="s">
        <v>399</v>
      </c>
      <c r="C130" s="15" t="s">
        <v>400</v>
      </c>
      <c r="D130" s="4"/>
      <c r="E130" s="13">
        <v>1</v>
      </c>
      <c r="F130" s="23"/>
      <c r="G130" s="13">
        <v>1</v>
      </c>
      <c r="H130" s="2" t="s">
        <v>109</v>
      </c>
      <c r="I130" s="2" t="s">
        <v>401</v>
      </c>
      <c r="J130" s="2" t="s">
        <v>68</v>
      </c>
      <c r="K130" s="2" t="s">
        <v>2670</v>
      </c>
      <c r="L130" s="2" t="str">
        <f t="shared" si="16"/>
        <v>Chuyển tiếp</v>
      </c>
      <c r="M130" s="2" t="s">
        <v>399</v>
      </c>
      <c r="N130" s="4" t="s">
        <v>59</v>
      </c>
      <c r="O130" s="2" t="s">
        <v>59</v>
      </c>
      <c r="P130" s="116"/>
      <c r="Q130" s="116"/>
      <c r="R130" s="113"/>
      <c r="S130" s="117">
        <f t="shared" si="32"/>
        <v>0</v>
      </c>
      <c r="T130" s="117">
        <f t="shared" si="29"/>
        <v>1</v>
      </c>
      <c r="U130" s="26"/>
      <c r="V130" s="26"/>
      <c r="W130" s="26"/>
      <c r="X130" s="26"/>
      <c r="Y130" s="26"/>
      <c r="Z130" s="26"/>
      <c r="AA130" s="26">
        <v>0.5</v>
      </c>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v>0.5</v>
      </c>
    </row>
    <row r="131" spans="1:57" s="6" customFormat="1" ht="63">
      <c r="A131" s="106" t="s">
        <v>29</v>
      </c>
      <c r="B131" s="2" t="s">
        <v>402</v>
      </c>
      <c r="C131" s="15" t="s">
        <v>403</v>
      </c>
      <c r="D131" s="2"/>
      <c r="E131" s="13">
        <v>2.5</v>
      </c>
      <c r="F131" s="23"/>
      <c r="G131" s="13">
        <v>2.5</v>
      </c>
      <c r="H131" s="158" t="s">
        <v>404</v>
      </c>
      <c r="I131" s="158" t="s">
        <v>405</v>
      </c>
      <c r="J131" s="2" t="s">
        <v>406</v>
      </c>
      <c r="K131" s="2" t="s">
        <v>2670</v>
      </c>
      <c r="L131" s="2" t="str">
        <f t="shared" si="16"/>
        <v>Chuyển tiếp</v>
      </c>
      <c r="M131" s="2" t="s">
        <v>402</v>
      </c>
      <c r="N131" s="4" t="s">
        <v>59</v>
      </c>
      <c r="O131" s="2" t="s">
        <v>59</v>
      </c>
      <c r="P131" s="116"/>
      <c r="Q131" s="116"/>
      <c r="R131" s="113"/>
      <c r="S131" s="117">
        <f t="shared" si="32"/>
        <v>0</v>
      </c>
      <c r="T131" s="117">
        <f t="shared" si="29"/>
        <v>2.5</v>
      </c>
      <c r="U131" s="26"/>
      <c r="V131" s="26">
        <v>0.1</v>
      </c>
      <c r="W131" s="26"/>
      <c r="X131" s="26">
        <v>0.35</v>
      </c>
      <c r="Y131" s="26"/>
      <c r="Z131" s="26">
        <v>0.2</v>
      </c>
      <c r="AA131" s="26">
        <v>0.35</v>
      </c>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v>1.5</v>
      </c>
    </row>
    <row r="132" spans="1:57" s="6" customFormat="1" ht="63">
      <c r="A132" s="106" t="s">
        <v>29</v>
      </c>
      <c r="B132" s="2" t="s">
        <v>407</v>
      </c>
      <c r="C132" s="15" t="s">
        <v>408</v>
      </c>
      <c r="D132" s="4"/>
      <c r="E132" s="13">
        <v>4</v>
      </c>
      <c r="F132" s="23"/>
      <c r="G132" s="13">
        <v>4</v>
      </c>
      <c r="H132" s="158" t="s">
        <v>409</v>
      </c>
      <c r="I132" s="158" t="s">
        <v>2974</v>
      </c>
      <c r="J132" s="2" t="s">
        <v>2973</v>
      </c>
      <c r="K132" s="2" t="s">
        <v>2670</v>
      </c>
      <c r="L132" s="2" t="str">
        <f t="shared" si="16"/>
        <v>Chuyển tiếp</v>
      </c>
      <c r="M132" s="2" t="s">
        <v>407</v>
      </c>
      <c r="N132" s="4" t="s">
        <v>2972</v>
      </c>
      <c r="O132" s="2" t="s">
        <v>59</v>
      </c>
      <c r="P132" s="116"/>
      <c r="Q132" s="116"/>
      <c r="R132" s="113"/>
      <c r="S132" s="117">
        <f t="shared" si="32"/>
        <v>0.29999999999999982</v>
      </c>
      <c r="T132" s="117">
        <f t="shared" si="29"/>
        <v>3.7</v>
      </c>
      <c r="U132" s="26"/>
      <c r="V132" s="26"/>
      <c r="W132" s="26"/>
      <c r="X132" s="26">
        <v>1.5</v>
      </c>
      <c r="Y132" s="26">
        <v>1</v>
      </c>
      <c r="Z132" s="26"/>
      <c r="AA132" s="26">
        <v>1</v>
      </c>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v>0.2</v>
      </c>
    </row>
    <row r="133" spans="1:57" s="6" customFormat="1" ht="47.25">
      <c r="A133" s="106" t="s">
        <v>29</v>
      </c>
      <c r="B133" s="2" t="s">
        <v>410</v>
      </c>
      <c r="C133" s="15" t="s">
        <v>411</v>
      </c>
      <c r="D133" s="4"/>
      <c r="E133" s="13">
        <v>2.57</v>
      </c>
      <c r="F133" s="23"/>
      <c r="G133" s="13">
        <v>2.57</v>
      </c>
      <c r="H133" s="2" t="s">
        <v>109</v>
      </c>
      <c r="I133" s="2" t="s">
        <v>412</v>
      </c>
      <c r="J133" s="2" t="s">
        <v>110</v>
      </c>
      <c r="K133" s="2" t="s">
        <v>2670</v>
      </c>
      <c r="L133" s="2" t="str">
        <f t="shared" si="16"/>
        <v>Chuyển tiếp</v>
      </c>
      <c r="M133" s="2" t="s">
        <v>410</v>
      </c>
      <c r="N133" s="4" t="s">
        <v>59</v>
      </c>
      <c r="O133" s="2" t="s">
        <v>59</v>
      </c>
      <c r="P133" s="116"/>
      <c r="Q133" s="116"/>
      <c r="R133" s="113"/>
      <c r="S133" s="117">
        <f t="shared" si="32"/>
        <v>0</v>
      </c>
      <c r="T133" s="117">
        <f t="shared" si="29"/>
        <v>2.57</v>
      </c>
      <c r="U133" s="26"/>
      <c r="V133" s="26"/>
      <c r="W133" s="26"/>
      <c r="X133" s="26"/>
      <c r="Y133" s="26"/>
      <c r="Z133" s="26"/>
      <c r="AA133" s="26">
        <v>0.56999999999999995</v>
      </c>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v>2</v>
      </c>
    </row>
    <row r="134" spans="1:57" s="6" customFormat="1" ht="31.5">
      <c r="A134" s="106" t="s">
        <v>29</v>
      </c>
      <c r="B134" s="2" t="s">
        <v>413</v>
      </c>
      <c r="C134" s="15" t="s">
        <v>414</v>
      </c>
      <c r="D134" s="4"/>
      <c r="E134" s="13">
        <v>2</v>
      </c>
      <c r="F134" s="23"/>
      <c r="G134" s="13">
        <v>2</v>
      </c>
      <c r="H134" s="2" t="s">
        <v>57</v>
      </c>
      <c r="I134" s="5" t="str">
        <f t="shared" ref="I134" si="33">H134</f>
        <v>DCS</v>
      </c>
      <c r="J134" s="2" t="s">
        <v>102</v>
      </c>
      <c r="K134" s="2" t="s">
        <v>2670</v>
      </c>
      <c r="L134" s="2" t="str">
        <f t="shared" si="16"/>
        <v>Chuyển tiếp</v>
      </c>
      <c r="M134" s="2" t="s">
        <v>413</v>
      </c>
      <c r="N134" s="4" t="s">
        <v>59</v>
      </c>
      <c r="O134" s="2" t="s">
        <v>59</v>
      </c>
      <c r="P134" s="116"/>
      <c r="Q134" s="116"/>
      <c r="R134" s="113" t="s">
        <v>2665</v>
      </c>
      <c r="S134" s="117">
        <f t="shared" si="32"/>
        <v>0</v>
      </c>
      <c r="T134" s="117">
        <f t="shared" si="29"/>
        <v>2</v>
      </c>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118">
        <v>2</v>
      </c>
    </row>
    <row r="135" spans="1:57" s="6" customFormat="1" ht="31.5">
      <c r="A135" s="106" t="s">
        <v>29</v>
      </c>
      <c r="B135" s="2" t="s">
        <v>415</v>
      </c>
      <c r="C135" s="15" t="s">
        <v>416</v>
      </c>
      <c r="D135" s="4"/>
      <c r="E135" s="13">
        <v>1</v>
      </c>
      <c r="F135" s="23"/>
      <c r="G135" s="13">
        <v>1</v>
      </c>
      <c r="H135" s="2" t="s">
        <v>417</v>
      </c>
      <c r="I135" s="2" t="s">
        <v>418</v>
      </c>
      <c r="J135" s="2" t="s">
        <v>102</v>
      </c>
      <c r="K135" s="2" t="s">
        <v>2670</v>
      </c>
      <c r="L135" s="2" t="str">
        <f t="shared" si="16"/>
        <v>Chuyển tiếp</v>
      </c>
      <c r="M135" s="2" t="s">
        <v>415</v>
      </c>
      <c r="N135" s="4" t="s">
        <v>59</v>
      </c>
      <c r="O135" s="2" t="s">
        <v>59</v>
      </c>
      <c r="P135" s="116"/>
      <c r="Q135" s="116"/>
      <c r="R135" s="113" t="s">
        <v>2665</v>
      </c>
      <c r="S135" s="117">
        <f t="shared" si="32"/>
        <v>0</v>
      </c>
      <c r="T135" s="117">
        <f t="shared" si="29"/>
        <v>1</v>
      </c>
      <c r="U135" s="26"/>
      <c r="V135" s="26"/>
      <c r="W135" s="26"/>
      <c r="X135" s="26">
        <v>0.5</v>
      </c>
      <c r="Y135" s="26"/>
      <c r="Z135" s="26"/>
      <c r="AA135" s="26">
        <v>0.5</v>
      </c>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1:57" s="6" customFormat="1" ht="189">
      <c r="A136" s="106" t="s">
        <v>29</v>
      </c>
      <c r="B136" s="2" t="s">
        <v>419</v>
      </c>
      <c r="C136" s="15" t="s">
        <v>420</v>
      </c>
      <c r="D136" s="2"/>
      <c r="E136" s="13">
        <v>40.9</v>
      </c>
      <c r="F136" s="23">
        <v>20.75</v>
      </c>
      <c r="G136" s="13">
        <f>E136-F136</f>
        <v>20.149999999999999</v>
      </c>
      <c r="H136" s="158" t="s">
        <v>421</v>
      </c>
      <c r="I136" s="47" t="s">
        <v>422</v>
      </c>
      <c r="J136" s="2" t="s">
        <v>102</v>
      </c>
      <c r="K136" s="2" t="s">
        <v>2670</v>
      </c>
      <c r="L136" s="2" t="str">
        <f t="shared" ref="L136:L203" si="34">O136</f>
        <v>Chuyển tiếp</v>
      </c>
      <c r="M136" s="2" t="s">
        <v>419</v>
      </c>
      <c r="N136" s="4" t="s">
        <v>59</v>
      </c>
      <c r="O136" s="2" t="s">
        <v>59</v>
      </c>
      <c r="P136" s="116"/>
      <c r="Q136" s="116"/>
      <c r="R136" s="113"/>
      <c r="S136" s="117">
        <f t="shared" si="32"/>
        <v>0</v>
      </c>
      <c r="T136" s="117">
        <f t="shared" si="29"/>
        <v>20.149999999999999</v>
      </c>
      <c r="U136" s="26">
        <v>0.52</v>
      </c>
      <c r="V136" s="26">
        <v>0.69</v>
      </c>
      <c r="W136" s="26"/>
      <c r="X136" s="26">
        <v>4.49</v>
      </c>
      <c r="Y136" s="26">
        <v>0.38</v>
      </c>
      <c r="Z136" s="26">
        <v>4.21</v>
      </c>
      <c r="AA136" s="26">
        <v>1.21</v>
      </c>
      <c r="AB136" s="26">
        <v>0.22</v>
      </c>
      <c r="AC136" s="26"/>
      <c r="AD136" s="26"/>
      <c r="AE136" s="26"/>
      <c r="AF136" s="26"/>
      <c r="AG136" s="26"/>
      <c r="AH136" s="26"/>
      <c r="AI136" s="26">
        <v>0.05</v>
      </c>
      <c r="AJ136" s="26"/>
      <c r="AK136" s="26">
        <v>1.4</v>
      </c>
      <c r="AL136" s="26"/>
      <c r="AM136" s="26">
        <v>0.02</v>
      </c>
      <c r="AN136" s="26">
        <v>0.15</v>
      </c>
      <c r="AO136" s="26"/>
      <c r="AP136" s="26">
        <v>0.08</v>
      </c>
      <c r="AQ136" s="26">
        <v>0.01</v>
      </c>
      <c r="AR136" s="26"/>
      <c r="AS136" s="26"/>
      <c r="AT136" s="26"/>
      <c r="AU136" s="26"/>
      <c r="AV136" s="26"/>
      <c r="AW136" s="26"/>
      <c r="AX136" s="26">
        <v>1.83</v>
      </c>
      <c r="AY136" s="26"/>
      <c r="AZ136" s="26">
        <v>0.02</v>
      </c>
      <c r="BA136" s="26"/>
      <c r="BB136" s="26">
        <v>0.12</v>
      </c>
      <c r="BC136" s="26"/>
      <c r="BD136" s="26"/>
      <c r="BE136" s="26">
        <f>0.9+3.85</f>
        <v>4.75</v>
      </c>
    </row>
    <row r="137" spans="1:57" s="6" customFormat="1" ht="47.25">
      <c r="A137" s="106" t="s">
        <v>29</v>
      </c>
      <c r="B137" s="2" t="s">
        <v>423</v>
      </c>
      <c r="C137" s="15" t="s">
        <v>424</v>
      </c>
      <c r="D137" s="4"/>
      <c r="E137" s="13">
        <v>4</v>
      </c>
      <c r="F137" s="23"/>
      <c r="G137" s="13">
        <v>4</v>
      </c>
      <c r="H137" s="2" t="s">
        <v>109</v>
      </c>
      <c r="I137" s="2" t="s">
        <v>425</v>
      </c>
      <c r="J137" s="2" t="s">
        <v>406</v>
      </c>
      <c r="K137" s="2" t="s">
        <v>2670</v>
      </c>
      <c r="L137" s="2" t="str">
        <f t="shared" si="34"/>
        <v>Chuyển tiếp</v>
      </c>
      <c r="M137" s="2" t="s">
        <v>423</v>
      </c>
      <c r="N137" s="4" t="s">
        <v>59</v>
      </c>
      <c r="O137" s="2" t="s">
        <v>59</v>
      </c>
      <c r="P137" s="116"/>
      <c r="Q137" s="116"/>
      <c r="R137" s="113" t="s">
        <v>2665</v>
      </c>
      <c r="S137" s="117">
        <f t="shared" si="32"/>
        <v>0</v>
      </c>
      <c r="T137" s="117">
        <f t="shared" si="29"/>
        <v>4</v>
      </c>
      <c r="U137" s="26"/>
      <c r="V137" s="26"/>
      <c r="W137" s="26"/>
      <c r="X137" s="26"/>
      <c r="Y137" s="26"/>
      <c r="Z137" s="26"/>
      <c r="AA137" s="26">
        <v>2</v>
      </c>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v>2</v>
      </c>
    </row>
    <row r="138" spans="1:57" s="6" customFormat="1" ht="31.5">
      <c r="A138" s="106" t="s">
        <v>29</v>
      </c>
      <c r="B138" s="2" t="s">
        <v>426</v>
      </c>
      <c r="C138" s="15" t="s">
        <v>427</v>
      </c>
      <c r="D138" s="4"/>
      <c r="E138" s="13">
        <v>3.8</v>
      </c>
      <c r="F138" s="23"/>
      <c r="G138" s="13">
        <v>3.8</v>
      </c>
      <c r="H138" s="2" t="s">
        <v>109</v>
      </c>
      <c r="I138" s="2" t="s">
        <v>428</v>
      </c>
      <c r="J138" s="2" t="s">
        <v>63</v>
      </c>
      <c r="K138" s="2" t="s">
        <v>2670</v>
      </c>
      <c r="L138" s="2" t="str">
        <f t="shared" si="34"/>
        <v>Chuyển tiếp</v>
      </c>
      <c r="M138" s="2" t="s">
        <v>426</v>
      </c>
      <c r="N138" s="4" t="s">
        <v>59</v>
      </c>
      <c r="O138" s="2" t="s">
        <v>59</v>
      </c>
      <c r="P138" s="116"/>
      <c r="Q138" s="116"/>
      <c r="R138" s="113"/>
      <c r="S138" s="117">
        <f t="shared" si="32"/>
        <v>0</v>
      </c>
      <c r="T138" s="117">
        <f t="shared" si="29"/>
        <v>3.8</v>
      </c>
      <c r="U138" s="26"/>
      <c r="V138" s="26"/>
      <c r="W138" s="26"/>
      <c r="X138" s="26"/>
      <c r="Y138" s="26"/>
      <c r="Z138" s="26"/>
      <c r="AA138" s="26">
        <v>0.8</v>
      </c>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v>3</v>
      </c>
    </row>
    <row r="139" spans="1:57" s="6" customFormat="1">
      <c r="A139" s="106" t="s">
        <v>29</v>
      </c>
      <c r="B139" s="2" t="s">
        <v>429</v>
      </c>
      <c r="C139" s="15" t="s">
        <v>430</v>
      </c>
      <c r="D139" s="4"/>
      <c r="E139" s="13">
        <v>0.25</v>
      </c>
      <c r="F139" s="23"/>
      <c r="G139" s="13">
        <v>0.25</v>
      </c>
      <c r="H139" s="2" t="s">
        <v>57</v>
      </c>
      <c r="I139" s="5" t="str">
        <f t="shared" ref="I139:I140" si="35">H139</f>
        <v>DCS</v>
      </c>
      <c r="J139" s="2" t="s">
        <v>63</v>
      </c>
      <c r="K139" s="2" t="s">
        <v>2670</v>
      </c>
      <c r="L139" s="2" t="str">
        <f t="shared" si="34"/>
        <v>Chuyển tiếp</v>
      </c>
      <c r="M139" s="2" t="s">
        <v>429</v>
      </c>
      <c r="N139" s="4" t="s">
        <v>59</v>
      </c>
      <c r="O139" s="2" t="s">
        <v>59</v>
      </c>
      <c r="P139" s="116"/>
      <c r="Q139" s="116"/>
      <c r="R139" s="113" t="s">
        <v>2665</v>
      </c>
      <c r="S139" s="117">
        <f t="shared" si="32"/>
        <v>0</v>
      </c>
      <c r="T139" s="117">
        <f t="shared" si="29"/>
        <v>0.25</v>
      </c>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118">
        <v>0.25</v>
      </c>
    </row>
    <row r="140" spans="1:57" s="6" customFormat="1">
      <c r="A140" s="106" t="s">
        <v>29</v>
      </c>
      <c r="B140" s="2" t="s">
        <v>431</v>
      </c>
      <c r="C140" s="15" t="s">
        <v>432</v>
      </c>
      <c r="D140" s="4"/>
      <c r="E140" s="13">
        <v>0.25</v>
      </c>
      <c r="F140" s="23"/>
      <c r="G140" s="13">
        <v>0.25</v>
      </c>
      <c r="H140" s="2" t="s">
        <v>57</v>
      </c>
      <c r="I140" s="5" t="str">
        <f t="shared" si="35"/>
        <v>DCS</v>
      </c>
      <c r="J140" s="2" t="s">
        <v>63</v>
      </c>
      <c r="K140" s="2" t="s">
        <v>2670</v>
      </c>
      <c r="L140" s="2" t="str">
        <f t="shared" si="34"/>
        <v>Chuyển tiếp</v>
      </c>
      <c r="M140" s="2" t="s">
        <v>431</v>
      </c>
      <c r="N140" s="4" t="s">
        <v>59</v>
      </c>
      <c r="O140" s="2" t="s">
        <v>59</v>
      </c>
      <c r="P140" s="116"/>
      <c r="Q140" s="116"/>
      <c r="R140" s="113" t="s">
        <v>2665</v>
      </c>
      <c r="S140" s="117">
        <f t="shared" si="32"/>
        <v>0</v>
      </c>
      <c r="T140" s="117">
        <f t="shared" si="29"/>
        <v>0.25</v>
      </c>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118">
        <v>0.25</v>
      </c>
    </row>
    <row r="141" spans="1:57" s="6" customFormat="1" ht="31.5">
      <c r="A141" s="106" t="s">
        <v>29</v>
      </c>
      <c r="B141" s="2" t="s">
        <v>433</v>
      </c>
      <c r="C141" s="15" t="s">
        <v>434</v>
      </c>
      <c r="D141" s="4"/>
      <c r="E141" s="13">
        <v>0.35</v>
      </c>
      <c r="F141" s="23"/>
      <c r="G141" s="13">
        <v>0.35</v>
      </c>
      <c r="H141" s="2" t="s">
        <v>241</v>
      </c>
      <c r="I141" s="2" t="s">
        <v>435</v>
      </c>
      <c r="J141" s="2" t="s">
        <v>119</v>
      </c>
      <c r="K141" s="2" t="s">
        <v>2670</v>
      </c>
      <c r="L141" s="2" t="str">
        <f t="shared" si="34"/>
        <v>Chuyển tiếp</v>
      </c>
      <c r="M141" s="2" t="s">
        <v>433</v>
      </c>
      <c r="N141" s="4" t="s">
        <v>59</v>
      </c>
      <c r="O141" s="2" t="s">
        <v>59</v>
      </c>
      <c r="P141" s="116"/>
      <c r="Q141" s="116"/>
      <c r="R141" s="113" t="s">
        <v>2665</v>
      </c>
      <c r="S141" s="117">
        <f t="shared" si="32"/>
        <v>0</v>
      </c>
      <c r="T141" s="117">
        <f t="shared" si="29"/>
        <v>0.35</v>
      </c>
      <c r="U141" s="26">
        <v>0.05</v>
      </c>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v>0.3</v>
      </c>
    </row>
    <row r="142" spans="1:57" s="6" customFormat="1" ht="31.5">
      <c r="A142" s="106" t="s">
        <v>29</v>
      </c>
      <c r="B142" s="2" t="s">
        <v>436</v>
      </c>
      <c r="C142" s="15" t="s">
        <v>437</v>
      </c>
      <c r="D142" s="4"/>
      <c r="E142" s="13">
        <v>0.25</v>
      </c>
      <c r="F142" s="23"/>
      <c r="G142" s="13">
        <v>0.25</v>
      </c>
      <c r="H142" s="2" t="s">
        <v>438</v>
      </c>
      <c r="I142" s="2" t="s">
        <v>439</v>
      </c>
      <c r="J142" s="2" t="s">
        <v>81</v>
      </c>
      <c r="K142" s="2" t="s">
        <v>2670</v>
      </c>
      <c r="L142" s="2" t="str">
        <f t="shared" si="34"/>
        <v>Chuyển tiếp</v>
      </c>
      <c r="M142" s="2" t="s">
        <v>436</v>
      </c>
      <c r="N142" s="4" t="s">
        <v>59</v>
      </c>
      <c r="O142" s="2" t="s">
        <v>59</v>
      </c>
      <c r="P142" s="116"/>
      <c r="Q142" s="116"/>
      <c r="R142" s="113" t="s">
        <v>2665</v>
      </c>
      <c r="S142" s="117">
        <f t="shared" si="32"/>
        <v>0</v>
      </c>
      <c r="T142" s="117">
        <f t="shared" si="29"/>
        <v>0.25</v>
      </c>
      <c r="U142" s="26">
        <v>0.05</v>
      </c>
      <c r="V142" s="26"/>
      <c r="W142" s="26"/>
      <c r="X142" s="26">
        <v>0.2</v>
      </c>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1:57" s="6" customFormat="1" ht="31.5">
      <c r="A143" s="106" t="s">
        <v>29</v>
      </c>
      <c r="B143" s="2" t="s">
        <v>440</v>
      </c>
      <c r="C143" s="15" t="s">
        <v>441</v>
      </c>
      <c r="D143" s="4"/>
      <c r="E143" s="13">
        <v>0.5</v>
      </c>
      <c r="F143" s="23"/>
      <c r="G143" s="13">
        <v>0.5</v>
      </c>
      <c r="H143" s="2" t="s">
        <v>57</v>
      </c>
      <c r="I143" s="5" t="str">
        <f t="shared" ref="I143" si="36">H143</f>
        <v>DCS</v>
      </c>
      <c r="J143" s="2" t="s">
        <v>364</v>
      </c>
      <c r="K143" s="2" t="s">
        <v>2670</v>
      </c>
      <c r="L143" s="2" t="str">
        <f t="shared" si="34"/>
        <v>Chuyển tiếp</v>
      </c>
      <c r="M143" s="2" t="s">
        <v>440</v>
      </c>
      <c r="N143" s="4" t="s">
        <v>59</v>
      </c>
      <c r="O143" s="2" t="s">
        <v>59</v>
      </c>
      <c r="P143" s="116"/>
      <c r="Q143" s="116"/>
      <c r="R143" s="113" t="s">
        <v>2665</v>
      </c>
      <c r="S143" s="117">
        <f t="shared" si="32"/>
        <v>0</v>
      </c>
      <c r="T143" s="117">
        <f t="shared" si="29"/>
        <v>0.5</v>
      </c>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118">
        <v>0.5</v>
      </c>
    </row>
    <row r="144" spans="1:57" s="6" customFormat="1">
      <c r="A144" s="106" t="s">
        <v>29</v>
      </c>
      <c r="B144" s="87" t="s">
        <v>393</v>
      </c>
      <c r="C144" s="11" t="s">
        <v>442</v>
      </c>
      <c r="D144" s="4"/>
      <c r="E144" s="13"/>
      <c r="F144" s="12"/>
      <c r="G144" s="13"/>
      <c r="H144" s="2"/>
      <c r="I144" s="2"/>
      <c r="J144" s="14"/>
      <c r="K144" s="2"/>
      <c r="L144" s="2"/>
      <c r="M144" s="2"/>
      <c r="N144" s="2"/>
      <c r="O144" s="2"/>
      <c r="P144" s="116"/>
      <c r="Q144" s="116"/>
      <c r="R144" s="113"/>
      <c r="S144" s="117">
        <f t="shared" si="32"/>
        <v>0</v>
      </c>
      <c r="T144" s="122">
        <f t="shared" si="29"/>
        <v>0</v>
      </c>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row>
    <row r="145" spans="1:57" s="6" customFormat="1" ht="31.5">
      <c r="A145" s="106" t="s">
        <v>29</v>
      </c>
      <c r="B145" s="2" t="s">
        <v>443</v>
      </c>
      <c r="C145" s="28" t="s">
        <v>444</v>
      </c>
      <c r="D145" s="4"/>
      <c r="E145" s="13">
        <v>0.3</v>
      </c>
      <c r="F145" s="23"/>
      <c r="G145" s="13">
        <v>0.3</v>
      </c>
      <c r="H145" s="5" t="s">
        <v>445</v>
      </c>
      <c r="I145" s="5" t="str">
        <f t="shared" ref="I145" si="37">H145</f>
        <v>BHK</v>
      </c>
      <c r="J145" s="2" t="s">
        <v>96</v>
      </c>
      <c r="K145" s="2" t="s">
        <v>2670</v>
      </c>
      <c r="L145" s="2" t="str">
        <f t="shared" si="34"/>
        <v>Chuyển tiếp</v>
      </c>
      <c r="M145" s="2" t="s">
        <v>443</v>
      </c>
      <c r="N145" s="4" t="s">
        <v>59</v>
      </c>
      <c r="O145" s="2" t="s">
        <v>59</v>
      </c>
      <c r="P145" s="116"/>
      <c r="Q145" s="116"/>
      <c r="R145" s="113"/>
      <c r="S145" s="117">
        <f t="shared" si="32"/>
        <v>0</v>
      </c>
      <c r="T145" s="117">
        <f t="shared" ref="T145:T151" si="38">SUM(U145:BE145)</f>
        <v>0.3</v>
      </c>
      <c r="U145" s="26"/>
      <c r="V145" s="26"/>
      <c r="W145" s="26"/>
      <c r="X145" s="26">
        <v>0.3</v>
      </c>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1:57" s="6" customFormat="1" ht="47.25">
      <c r="A146" s="106" t="s">
        <v>29</v>
      </c>
      <c r="B146" s="2" t="s">
        <v>446</v>
      </c>
      <c r="C146" s="15" t="s">
        <v>447</v>
      </c>
      <c r="D146" s="159"/>
      <c r="E146" s="13">
        <v>10.5</v>
      </c>
      <c r="F146" s="13">
        <v>5</v>
      </c>
      <c r="G146" s="13">
        <v>5.5</v>
      </c>
      <c r="H146" s="158" t="s">
        <v>448</v>
      </c>
      <c r="I146" s="158" t="s">
        <v>449</v>
      </c>
      <c r="J146" s="2" t="s">
        <v>63</v>
      </c>
      <c r="K146" s="2" t="s">
        <v>2670</v>
      </c>
      <c r="L146" s="2" t="str">
        <f>O146</f>
        <v>Điều chỉnh tên,Chuyển tiếp</v>
      </c>
      <c r="M146" s="2" t="s">
        <v>446</v>
      </c>
      <c r="N146" s="2" t="s">
        <v>59</v>
      </c>
      <c r="O146" s="2" t="s">
        <v>450</v>
      </c>
      <c r="P146" s="116"/>
      <c r="Q146" s="116"/>
      <c r="R146" s="113" t="s">
        <v>451</v>
      </c>
      <c r="S146" s="117">
        <f t="shared" si="32"/>
        <v>0</v>
      </c>
      <c r="T146" s="117">
        <f t="shared" si="38"/>
        <v>5.5</v>
      </c>
      <c r="U146" s="26"/>
      <c r="V146" s="26"/>
      <c r="W146" s="26"/>
      <c r="X146" s="26">
        <v>1.7</v>
      </c>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v>3.8</v>
      </c>
    </row>
    <row r="147" spans="1:57" s="6" customFormat="1" ht="110.25">
      <c r="A147" s="106" t="s">
        <v>29</v>
      </c>
      <c r="B147" s="2" t="s">
        <v>2202</v>
      </c>
      <c r="C147" s="160" t="s">
        <v>453</v>
      </c>
      <c r="D147" s="4"/>
      <c r="E147" s="12">
        <v>19.32</v>
      </c>
      <c r="F147" s="12">
        <v>11</v>
      </c>
      <c r="G147" s="12">
        <v>8.32</v>
      </c>
      <c r="H147" s="4" t="s">
        <v>454</v>
      </c>
      <c r="I147" s="4" t="s">
        <v>455</v>
      </c>
      <c r="J147" s="2" t="s">
        <v>456</v>
      </c>
      <c r="K147" s="2" t="s">
        <v>2670</v>
      </c>
      <c r="L147" s="2" t="str">
        <f t="shared" si="34"/>
        <v>Chuyển tiếp</v>
      </c>
      <c r="M147" s="2" t="s">
        <v>452</v>
      </c>
      <c r="N147" s="4" t="s">
        <v>59</v>
      </c>
      <c r="O147" s="2" t="s">
        <v>59</v>
      </c>
      <c r="P147" s="116"/>
      <c r="Q147" s="116"/>
      <c r="R147" s="134"/>
      <c r="S147" s="117">
        <f t="shared" si="32"/>
        <v>0</v>
      </c>
      <c r="T147" s="117">
        <f t="shared" si="38"/>
        <v>8.3199999999999985</v>
      </c>
      <c r="U147" s="26">
        <v>1.38</v>
      </c>
      <c r="V147" s="26">
        <v>0.5</v>
      </c>
      <c r="W147" s="26"/>
      <c r="X147" s="26">
        <v>3.59</v>
      </c>
      <c r="Y147" s="26">
        <v>1.5</v>
      </c>
      <c r="Z147" s="26">
        <v>0.15</v>
      </c>
      <c r="AA147" s="26">
        <v>0.42</v>
      </c>
      <c r="AB147" s="26">
        <v>0.3</v>
      </c>
      <c r="AC147" s="26"/>
      <c r="AD147" s="26"/>
      <c r="AE147" s="26"/>
      <c r="AF147" s="26"/>
      <c r="AG147" s="26"/>
      <c r="AH147" s="26"/>
      <c r="AI147" s="26"/>
      <c r="AJ147" s="26"/>
      <c r="AK147" s="26">
        <v>0.01</v>
      </c>
      <c r="AL147" s="26"/>
      <c r="AM147" s="26"/>
      <c r="AN147" s="26"/>
      <c r="AO147" s="26"/>
      <c r="AP147" s="26"/>
      <c r="AQ147" s="26"/>
      <c r="AR147" s="26"/>
      <c r="AS147" s="26"/>
      <c r="AT147" s="26"/>
      <c r="AU147" s="26"/>
      <c r="AV147" s="26"/>
      <c r="AW147" s="26"/>
      <c r="AX147" s="26">
        <v>0.2</v>
      </c>
      <c r="AY147" s="26"/>
      <c r="AZ147" s="26"/>
      <c r="BA147" s="26"/>
      <c r="BB147" s="26">
        <v>0.25</v>
      </c>
      <c r="BC147" s="26"/>
      <c r="BD147" s="26"/>
      <c r="BE147" s="26">
        <v>0.02</v>
      </c>
    </row>
    <row r="148" spans="1:57" s="6" customFormat="1" ht="94.5">
      <c r="A148" s="106" t="s">
        <v>29</v>
      </c>
      <c r="B148" s="2" t="s">
        <v>452</v>
      </c>
      <c r="C148" s="17" t="s">
        <v>458</v>
      </c>
      <c r="D148" s="4"/>
      <c r="E148" s="12">
        <v>4.4913799999999995</v>
      </c>
      <c r="F148" s="29">
        <v>1.1800000000000002</v>
      </c>
      <c r="G148" s="12">
        <v>3.3113799999999998</v>
      </c>
      <c r="H148" s="4" t="s">
        <v>459</v>
      </c>
      <c r="I148" s="4" t="s">
        <v>460</v>
      </c>
      <c r="J148" s="4" t="s">
        <v>461</v>
      </c>
      <c r="K148" s="2" t="s">
        <v>2670</v>
      </c>
      <c r="L148" s="2" t="str">
        <f t="shared" si="34"/>
        <v>Chuyển tiếp</v>
      </c>
      <c r="M148" s="2" t="s">
        <v>457</v>
      </c>
      <c r="N148" s="4" t="s">
        <v>59</v>
      </c>
      <c r="O148" s="2" t="s">
        <v>59</v>
      </c>
      <c r="P148" s="116"/>
      <c r="Q148" s="116"/>
      <c r="R148" s="134"/>
      <c r="S148" s="117">
        <f t="shared" si="32"/>
        <v>1.3800000000001589E-3</v>
      </c>
      <c r="T148" s="117">
        <f t="shared" si="38"/>
        <v>3.3099999999999996</v>
      </c>
      <c r="U148" s="26">
        <v>0.62</v>
      </c>
      <c r="V148" s="26">
        <v>0.55000000000000004</v>
      </c>
      <c r="W148" s="26">
        <v>0.1</v>
      </c>
      <c r="X148" s="26">
        <v>0.02</v>
      </c>
      <c r="Y148" s="26"/>
      <c r="Z148" s="26"/>
      <c r="AA148" s="26">
        <v>0.75</v>
      </c>
      <c r="AB148" s="26">
        <v>0.63</v>
      </c>
      <c r="AC148" s="26"/>
      <c r="AD148" s="26"/>
      <c r="AE148" s="26"/>
      <c r="AF148" s="26"/>
      <c r="AG148" s="26"/>
      <c r="AH148" s="26"/>
      <c r="AI148" s="26"/>
      <c r="AJ148" s="26"/>
      <c r="AK148" s="26">
        <v>0.36</v>
      </c>
      <c r="AL148" s="26"/>
      <c r="AM148" s="26"/>
      <c r="AN148" s="26"/>
      <c r="AO148" s="26"/>
      <c r="AP148" s="26"/>
      <c r="AQ148" s="26"/>
      <c r="AR148" s="26"/>
      <c r="AS148" s="26"/>
      <c r="AT148" s="26"/>
      <c r="AU148" s="26"/>
      <c r="AV148" s="26"/>
      <c r="AW148" s="26"/>
      <c r="AX148" s="26">
        <v>0.02</v>
      </c>
      <c r="AY148" s="26"/>
      <c r="AZ148" s="26"/>
      <c r="BA148" s="26"/>
      <c r="BB148" s="26">
        <v>0.26</v>
      </c>
      <c r="BC148" s="26"/>
      <c r="BD148" s="26"/>
      <c r="BE148" s="26"/>
    </row>
    <row r="149" spans="1:57" s="6" customFormat="1" ht="31.5">
      <c r="A149" s="106" t="s">
        <v>29</v>
      </c>
      <c r="B149" s="2" t="s">
        <v>2203</v>
      </c>
      <c r="C149" s="17" t="s">
        <v>463</v>
      </c>
      <c r="D149" s="2"/>
      <c r="E149" s="13">
        <v>1</v>
      </c>
      <c r="F149" s="23"/>
      <c r="G149" s="30">
        <v>1</v>
      </c>
      <c r="H149" s="2" t="s">
        <v>464</v>
      </c>
      <c r="I149" s="2" t="s">
        <v>465</v>
      </c>
      <c r="J149" s="2" t="s">
        <v>466</v>
      </c>
      <c r="K149" s="2" t="s">
        <v>2670</v>
      </c>
      <c r="L149" s="2" t="str">
        <f t="shared" si="34"/>
        <v>Chuyển tiếp</v>
      </c>
      <c r="M149" s="2" t="s">
        <v>462</v>
      </c>
      <c r="N149" s="4" t="s">
        <v>59</v>
      </c>
      <c r="O149" s="2" t="s">
        <v>59</v>
      </c>
      <c r="P149" s="116"/>
      <c r="Q149" s="116"/>
      <c r="R149" s="113"/>
      <c r="S149" s="117">
        <f t="shared" si="32"/>
        <v>0</v>
      </c>
      <c r="T149" s="117">
        <f t="shared" si="38"/>
        <v>1</v>
      </c>
      <c r="U149" s="26"/>
      <c r="V149" s="26"/>
      <c r="W149" s="26"/>
      <c r="X149" s="26"/>
      <c r="Y149" s="26">
        <v>0.5</v>
      </c>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v>0.5</v>
      </c>
    </row>
    <row r="150" spans="1:57" s="6" customFormat="1" ht="78.75">
      <c r="A150" s="106" t="s">
        <v>29</v>
      </c>
      <c r="B150" s="2" t="s">
        <v>457</v>
      </c>
      <c r="C150" s="15" t="s">
        <v>468</v>
      </c>
      <c r="D150" s="2"/>
      <c r="E150" s="13">
        <v>5.07</v>
      </c>
      <c r="F150" s="30"/>
      <c r="G150" s="12">
        <f>E150-F150</f>
        <v>5.07</v>
      </c>
      <c r="H150" s="4" t="s">
        <v>469</v>
      </c>
      <c r="I150" s="4" t="s">
        <v>470</v>
      </c>
      <c r="J150" s="2" t="s">
        <v>471</v>
      </c>
      <c r="K150" s="2" t="s">
        <v>2670</v>
      </c>
      <c r="L150" s="2" t="str">
        <f>O150</f>
        <v>Điều chỉnh giảm quy mô từ 12,07 ha xuống 5,07 ha, Chuyển tiếp</v>
      </c>
      <c r="M150" s="2" t="s">
        <v>467</v>
      </c>
      <c r="N150" s="2" t="s">
        <v>82</v>
      </c>
      <c r="O150" s="2" t="s">
        <v>2689</v>
      </c>
      <c r="P150" s="116"/>
      <c r="Q150" s="116"/>
      <c r="R150" s="140"/>
      <c r="S150" s="117">
        <f t="shared" si="32"/>
        <v>0</v>
      </c>
      <c r="T150" s="117">
        <f t="shared" si="38"/>
        <v>5.0699999999999994</v>
      </c>
      <c r="U150" s="26">
        <v>0.2</v>
      </c>
      <c r="V150" s="26">
        <v>0.5</v>
      </c>
      <c r="W150" s="26"/>
      <c r="X150" s="26">
        <v>2.61</v>
      </c>
      <c r="Y150" s="26">
        <v>0.15</v>
      </c>
      <c r="Z150" s="26"/>
      <c r="AA150" s="26"/>
      <c r="AB150" s="26">
        <v>0.53</v>
      </c>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v>0.08</v>
      </c>
      <c r="AY150" s="26"/>
      <c r="AZ150" s="26"/>
      <c r="BA150" s="26"/>
      <c r="BB150" s="26"/>
      <c r="BC150" s="26"/>
      <c r="BD150" s="26"/>
      <c r="BE150" s="26">
        <v>1</v>
      </c>
    </row>
    <row r="151" spans="1:57" s="6" customFormat="1" ht="78.75">
      <c r="A151" s="106" t="s">
        <v>29</v>
      </c>
      <c r="B151" s="2" t="s">
        <v>462</v>
      </c>
      <c r="C151" s="17" t="s">
        <v>473</v>
      </c>
      <c r="D151" s="2"/>
      <c r="E151" s="12">
        <v>25.43</v>
      </c>
      <c r="F151" s="29"/>
      <c r="G151" s="12">
        <v>25.43</v>
      </c>
      <c r="H151" s="4" t="s">
        <v>474</v>
      </c>
      <c r="I151" s="4" t="s">
        <v>475</v>
      </c>
      <c r="J151" s="4" t="s">
        <v>476</v>
      </c>
      <c r="K151" s="2" t="s">
        <v>2670</v>
      </c>
      <c r="L151" s="2" t="str">
        <f t="shared" si="34"/>
        <v>Chuyển tiếp</v>
      </c>
      <c r="M151" s="2" t="s">
        <v>472</v>
      </c>
      <c r="N151" s="4" t="s">
        <v>59</v>
      </c>
      <c r="O151" s="2" t="s">
        <v>59</v>
      </c>
      <c r="P151" s="116"/>
      <c r="Q151" s="116"/>
      <c r="R151" s="140"/>
      <c r="S151" s="117">
        <f t="shared" si="32"/>
        <v>0</v>
      </c>
      <c r="T151" s="117">
        <f t="shared" si="38"/>
        <v>25.43</v>
      </c>
      <c r="U151" s="26"/>
      <c r="V151" s="26">
        <v>2.5</v>
      </c>
      <c r="W151" s="26"/>
      <c r="X151" s="26">
        <v>7.13</v>
      </c>
      <c r="Y151" s="26">
        <v>2.8</v>
      </c>
      <c r="Z151" s="26"/>
      <c r="AA151" s="26">
        <v>1.7</v>
      </c>
      <c r="AB151" s="26">
        <v>0.2</v>
      </c>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v>10.1</v>
      </c>
      <c r="AY151" s="26"/>
      <c r="AZ151" s="26"/>
      <c r="BA151" s="26"/>
      <c r="BB151" s="26"/>
      <c r="BC151" s="26"/>
      <c r="BD151" s="26"/>
      <c r="BE151" s="26">
        <v>1</v>
      </c>
    </row>
    <row r="152" spans="1:57" s="6" customFormat="1" ht="47.25">
      <c r="A152" s="106" t="s">
        <v>29</v>
      </c>
      <c r="B152" s="2" t="s">
        <v>467</v>
      </c>
      <c r="C152" s="17" t="s">
        <v>477</v>
      </c>
      <c r="D152" s="2"/>
      <c r="E152" s="12">
        <v>3.25</v>
      </c>
      <c r="F152" s="12"/>
      <c r="G152" s="12">
        <v>3.25</v>
      </c>
      <c r="H152" s="4"/>
      <c r="I152" s="4" t="s">
        <v>478</v>
      </c>
      <c r="J152" s="4" t="s">
        <v>479</v>
      </c>
      <c r="K152" s="2" t="s">
        <v>317</v>
      </c>
      <c r="L152" s="2" t="str">
        <f t="shared" si="34"/>
        <v>Đăng ký mới</v>
      </c>
      <c r="M152" s="2">
        <v>328</v>
      </c>
      <c r="N152" s="2" t="s">
        <v>82</v>
      </c>
      <c r="O152" s="2" t="s">
        <v>82</v>
      </c>
      <c r="P152" s="2"/>
      <c r="Q152" s="2"/>
      <c r="R152" s="15" t="s">
        <v>480</v>
      </c>
      <c r="S152" s="117">
        <f t="shared" si="32"/>
        <v>0</v>
      </c>
      <c r="T152" s="122">
        <f t="shared" ref="T152:T213" si="39">SUM(U152:BE152)</f>
        <v>3.25</v>
      </c>
      <c r="U152" s="88"/>
      <c r="V152" s="88"/>
      <c r="W152" s="88"/>
      <c r="X152" s="88">
        <v>1.48</v>
      </c>
      <c r="Y152" s="88">
        <v>0.32</v>
      </c>
      <c r="Z152" s="88"/>
      <c r="AA152" s="88">
        <v>0.28999999999999998</v>
      </c>
      <c r="AB152" s="88">
        <v>7.0000000000000007E-2</v>
      </c>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v>1.0900000000000001</v>
      </c>
    </row>
    <row r="153" spans="1:57" s="6" customFormat="1" ht="47.25">
      <c r="A153" s="106" t="s">
        <v>29</v>
      </c>
      <c r="B153" s="2" t="s">
        <v>2204</v>
      </c>
      <c r="C153" s="17" t="s">
        <v>481</v>
      </c>
      <c r="D153" s="2"/>
      <c r="E153" s="12">
        <v>3.5</v>
      </c>
      <c r="F153" s="29"/>
      <c r="G153" s="12">
        <v>3.5</v>
      </c>
      <c r="H153" s="4"/>
      <c r="I153" s="4" t="s">
        <v>482</v>
      </c>
      <c r="J153" s="2" t="s">
        <v>483</v>
      </c>
      <c r="K153" s="2" t="s">
        <v>317</v>
      </c>
      <c r="L153" s="2" t="str">
        <f t="shared" si="34"/>
        <v>Đăng ký mới</v>
      </c>
      <c r="M153" s="2">
        <v>329</v>
      </c>
      <c r="N153" s="2" t="s">
        <v>82</v>
      </c>
      <c r="O153" s="2" t="s">
        <v>82</v>
      </c>
      <c r="P153" s="2"/>
      <c r="Q153" s="2"/>
      <c r="R153" s="15" t="s">
        <v>480</v>
      </c>
      <c r="S153" s="117">
        <f t="shared" si="32"/>
        <v>0</v>
      </c>
      <c r="T153" s="122">
        <f t="shared" si="39"/>
        <v>3.5</v>
      </c>
      <c r="U153" s="88"/>
      <c r="V153" s="88"/>
      <c r="W153" s="88"/>
      <c r="X153" s="88">
        <v>1.7</v>
      </c>
      <c r="Y153" s="88"/>
      <c r="Z153" s="88"/>
      <c r="AA153" s="88">
        <v>0.8</v>
      </c>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v>1</v>
      </c>
    </row>
    <row r="154" spans="1:57" s="6" customFormat="1" ht="47.25">
      <c r="A154" s="106" t="s">
        <v>29</v>
      </c>
      <c r="B154" s="2" t="s">
        <v>472</v>
      </c>
      <c r="C154" s="17" t="s">
        <v>484</v>
      </c>
      <c r="D154" s="2"/>
      <c r="E154" s="12">
        <v>5.0599999999999996</v>
      </c>
      <c r="F154" s="12"/>
      <c r="G154" s="12">
        <v>5.0599999999999996</v>
      </c>
      <c r="H154" s="4"/>
      <c r="I154" s="4" t="s">
        <v>485</v>
      </c>
      <c r="J154" s="2" t="s">
        <v>486</v>
      </c>
      <c r="K154" s="2" t="s">
        <v>317</v>
      </c>
      <c r="L154" s="2" t="str">
        <f t="shared" si="34"/>
        <v>Đăng ký mới</v>
      </c>
      <c r="M154" s="2">
        <v>330</v>
      </c>
      <c r="N154" s="2" t="s">
        <v>82</v>
      </c>
      <c r="O154" s="2" t="s">
        <v>82</v>
      </c>
      <c r="P154" s="2"/>
      <c r="Q154" s="2"/>
      <c r="R154" s="15" t="s">
        <v>480</v>
      </c>
      <c r="S154" s="117">
        <f t="shared" si="32"/>
        <v>0</v>
      </c>
      <c r="T154" s="122">
        <f t="shared" si="39"/>
        <v>5.0600000000000005</v>
      </c>
      <c r="U154" s="88"/>
      <c r="V154" s="88"/>
      <c r="W154" s="88"/>
      <c r="X154" s="88">
        <v>0.12</v>
      </c>
      <c r="Y154" s="88"/>
      <c r="Z154" s="88"/>
      <c r="AA154" s="88">
        <v>1.61</v>
      </c>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v>3.33</v>
      </c>
    </row>
    <row r="155" spans="1:57" s="6" customFormat="1" ht="63">
      <c r="A155" s="106" t="s">
        <v>29</v>
      </c>
      <c r="B155" s="2" t="s">
        <v>2205</v>
      </c>
      <c r="C155" s="17" t="s">
        <v>487</v>
      </c>
      <c r="D155" s="2"/>
      <c r="E155" s="12">
        <v>3.74</v>
      </c>
      <c r="F155" s="12"/>
      <c r="G155" s="12">
        <v>3.74</v>
      </c>
      <c r="H155" s="4"/>
      <c r="I155" s="4" t="s">
        <v>488</v>
      </c>
      <c r="J155" s="2" t="s">
        <v>489</v>
      </c>
      <c r="K155" s="17" t="s">
        <v>317</v>
      </c>
      <c r="L155" s="2" t="str">
        <f t="shared" si="34"/>
        <v>Đăng ký mới</v>
      </c>
      <c r="M155" s="2">
        <v>331</v>
      </c>
      <c r="N155" s="2" t="s">
        <v>82</v>
      </c>
      <c r="O155" s="2" t="s">
        <v>82</v>
      </c>
      <c r="P155" s="2"/>
      <c r="Q155" s="2"/>
      <c r="R155" s="15" t="s">
        <v>480</v>
      </c>
      <c r="S155" s="117">
        <f t="shared" ref="S155:S186" si="40">G155-T155</f>
        <v>0</v>
      </c>
      <c r="T155" s="122">
        <f t="shared" si="39"/>
        <v>3.7399999999999993</v>
      </c>
      <c r="U155" s="88">
        <v>0.1</v>
      </c>
      <c r="V155" s="88"/>
      <c r="W155" s="88"/>
      <c r="X155" s="88">
        <v>0.08</v>
      </c>
      <c r="Y155" s="88"/>
      <c r="Z155" s="88"/>
      <c r="AA155" s="88">
        <v>1.77</v>
      </c>
      <c r="AB155" s="88">
        <v>0.1</v>
      </c>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v>0.03</v>
      </c>
      <c r="AY155" s="88"/>
      <c r="AZ155" s="88"/>
      <c r="BA155" s="88"/>
      <c r="BB155" s="88">
        <v>0.56999999999999995</v>
      </c>
      <c r="BC155" s="88"/>
      <c r="BD155" s="88"/>
      <c r="BE155" s="88">
        <v>1.0900000000000001</v>
      </c>
    </row>
    <row r="156" spans="1:57" s="6" customFormat="1" ht="47.25">
      <c r="A156" s="106" t="s">
        <v>29</v>
      </c>
      <c r="B156" s="2" t="s">
        <v>2206</v>
      </c>
      <c r="C156" s="17" t="s">
        <v>490</v>
      </c>
      <c r="D156" s="2"/>
      <c r="E156" s="12">
        <v>3.2</v>
      </c>
      <c r="F156" s="29"/>
      <c r="G156" s="12">
        <v>3.2</v>
      </c>
      <c r="H156" s="4"/>
      <c r="I156" s="4" t="s">
        <v>491</v>
      </c>
      <c r="J156" s="2" t="s">
        <v>492</v>
      </c>
      <c r="K156" s="2" t="s">
        <v>317</v>
      </c>
      <c r="L156" s="2" t="str">
        <f t="shared" si="34"/>
        <v>Đăng ký mới</v>
      </c>
      <c r="M156" s="2">
        <v>332</v>
      </c>
      <c r="N156" s="2" t="s">
        <v>82</v>
      </c>
      <c r="O156" s="2" t="s">
        <v>82</v>
      </c>
      <c r="P156" s="2"/>
      <c r="Q156" s="2"/>
      <c r="R156" s="15" t="s">
        <v>480</v>
      </c>
      <c r="S156" s="117">
        <f t="shared" si="40"/>
        <v>0</v>
      </c>
      <c r="T156" s="122">
        <f t="shared" si="39"/>
        <v>3.2</v>
      </c>
      <c r="U156" s="88"/>
      <c r="V156" s="88"/>
      <c r="W156" s="88"/>
      <c r="X156" s="88"/>
      <c r="Y156" s="88"/>
      <c r="Z156" s="88"/>
      <c r="AA156" s="88">
        <v>1.5</v>
      </c>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v>1.7</v>
      </c>
    </row>
    <row r="157" spans="1:57" s="6" customFormat="1">
      <c r="A157" s="106" t="s">
        <v>29</v>
      </c>
      <c r="B157" s="87" t="s">
        <v>393</v>
      </c>
      <c r="C157" s="11" t="s">
        <v>493</v>
      </c>
      <c r="D157" s="4"/>
      <c r="E157" s="13"/>
      <c r="F157" s="12"/>
      <c r="G157" s="8"/>
      <c r="H157" s="2"/>
      <c r="I157" s="2"/>
      <c r="J157" s="4"/>
      <c r="K157" s="2"/>
      <c r="L157" s="2"/>
      <c r="M157" s="2"/>
      <c r="N157" s="2"/>
      <c r="O157" s="2"/>
      <c r="P157" s="116"/>
      <c r="Q157" s="116"/>
      <c r="R157" s="113"/>
      <c r="S157" s="117">
        <f t="shared" si="40"/>
        <v>0</v>
      </c>
      <c r="T157" s="122">
        <f t="shared" si="39"/>
        <v>0</v>
      </c>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row>
    <row r="158" spans="1:57" s="6" customFormat="1">
      <c r="A158" s="106" t="s">
        <v>29</v>
      </c>
      <c r="B158" s="2" t="s">
        <v>2207</v>
      </c>
      <c r="C158" s="15" t="s">
        <v>494</v>
      </c>
      <c r="D158" s="4"/>
      <c r="E158" s="13">
        <v>0.08</v>
      </c>
      <c r="F158" s="23"/>
      <c r="G158" s="13">
        <v>0.08</v>
      </c>
      <c r="H158" s="2"/>
      <c r="I158" s="5" t="s">
        <v>495</v>
      </c>
      <c r="J158" s="2" t="s">
        <v>81</v>
      </c>
      <c r="K158" s="2" t="s">
        <v>2670</v>
      </c>
      <c r="L158" s="17" t="str">
        <f t="shared" si="34"/>
        <v>Đăng ký mới</v>
      </c>
      <c r="M158" s="2">
        <v>333</v>
      </c>
      <c r="N158" s="2" t="s">
        <v>82</v>
      </c>
      <c r="O158" s="2" t="s">
        <v>82</v>
      </c>
      <c r="P158" s="116"/>
      <c r="Q158" s="116"/>
      <c r="R158" s="134" t="s">
        <v>496</v>
      </c>
      <c r="S158" s="117">
        <f t="shared" si="40"/>
        <v>0</v>
      </c>
      <c r="T158" s="122">
        <f t="shared" si="39"/>
        <v>0.08</v>
      </c>
      <c r="U158" s="26"/>
      <c r="V158" s="26"/>
      <c r="W158" s="26"/>
      <c r="X158" s="26">
        <v>0.02</v>
      </c>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v>0.06</v>
      </c>
      <c r="BC158" s="26"/>
      <c r="BD158" s="26"/>
      <c r="BE158" s="26"/>
    </row>
    <row r="159" spans="1:57" s="6" customFormat="1" ht="31.5">
      <c r="A159" s="106" t="s">
        <v>29</v>
      </c>
      <c r="B159" s="2" t="s">
        <v>499</v>
      </c>
      <c r="C159" s="15" t="s">
        <v>497</v>
      </c>
      <c r="D159" s="4"/>
      <c r="E159" s="13">
        <v>0.59</v>
      </c>
      <c r="F159" s="13"/>
      <c r="G159" s="13">
        <v>0.59</v>
      </c>
      <c r="H159" s="2"/>
      <c r="I159" s="5" t="s">
        <v>498</v>
      </c>
      <c r="J159" s="2" t="s">
        <v>81</v>
      </c>
      <c r="K159" s="2" t="s">
        <v>2670</v>
      </c>
      <c r="L159" s="17" t="str">
        <f t="shared" si="34"/>
        <v>Đăng ký mới</v>
      </c>
      <c r="M159" s="2">
        <v>334</v>
      </c>
      <c r="N159" s="2" t="s">
        <v>82</v>
      </c>
      <c r="O159" s="2" t="s">
        <v>82</v>
      </c>
      <c r="P159" s="116"/>
      <c r="Q159" s="116"/>
      <c r="R159" s="134" t="s">
        <v>496</v>
      </c>
      <c r="S159" s="117">
        <f t="shared" si="40"/>
        <v>0</v>
      </c>
      <c r="T159" s="122">
        <f t="shared" si="39"/>
        <v>0.59000000000000008</v>
      </c>
      <c r="U159" s="26">
        <v>0.14000000000000001</v>
      </c>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v>0.42</v>
      </c>
      <c r="BC159" s="26"/>
      <c r="BD159" s="26"/>
      <c r="BE159" s="26">
        <v>0.03</v>
      </c>
    </row>
    <row r="160" spans="1:57" s="6" customFormat="1" ht="63.75" thickBot="1">
      <c r="A160" s="106" t="s">
        <v>29</v>
      </c>
      <c r="B160" s="2" t="s">
        <v>2208</v>
      </c>
      <c r="C160" s="15" t="s">
        <v>500</v>
      </c>
      <c r="D160" s="16" t="s">
        <v>89</v>
      </c>
      <c r="E160" s="13">
        <v>2.85</v>
      </c>
      <c r="F160" s="23"/>
      <c r="G160" s="13">
        <v>2.85</v>
      </c>
      <c r="H160" s="5" t="s">
        <v>501</v>
      </c>
      <c r="I160" s="5" t="s">
        <v>2788</v>
      </c>
      <c r="J160" s="2" t="s">
        <v>81</v>
      </c>
      <c r="K160" s="2" t="s">
        <v>2670</v>
      </c>
      <c r="L160" s="17" t="str">
        <f>O160</f>
        <v>Điều chỉnh quy mô giảm diện tích từ 20,85 ha xuống 2,85 ha, Chuyển tiếp</v>
      </c>
      <c r="M160" s="2" t="s">
        <v>499</v>
      </c>
      <c r="N160" s="4" t="s">
        <v>2972</v>
      </c>
      <c r="O160" s="2" t="s">
        <v>2787</v>
      </c>
      <c r="P160" s="116"/>
      <c r="Q160" s="116"/>
      <c r="R160" s="140"/>
      <c r="S160" s="117">
        <f t="shared" si="40"/>
        <v>0</v>
      </c>
      <c r="T160" s="117">
        <f t="shared" si="39"/>
        <v>2.85</v>
      </c>
      <c r="U160" s="26"/>
      <c r="V160" s="26"/>
      <c r="W160" s="26"/>
      <c r="X160" s="26">
        <v>2.15</v>
      </c>
      <c r="Y160" s="26"/>
      <c r="Z160" s="26"/>
      <c r="AA160" s="26">
        <v>0.2</v>
      </c>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v>0.5</v>
      </c>
    </row>
    <row r="161" spans="1:57" s="6" customFormat="1" ht="32.25" thickBot="1">
      <c r="A161" s="106" t="s">
        <v>29</v>
      </c>
      <c r="B161" s="2" t="s">
        <v>511</v>
      </c>
      <c r="C161" s="161" t="s">
        <v>502</v>
      </c>
      <c r="D161" s="16"/>
      <c r="E161" s="13">
        <v>2.5</v>
      </c>
      <c r="F161" s="23"/>
      <c r="G161" s="13">
        <v>2.5</v>
      </c>
      <c r="H161" s="5"/>
      <c r="I161" s="5" t="s">
        <v>503</v>
      </c>
      <c r="J161" s="2" t="s">
        <v>81</v>
      </c>
      <c r="K161" s="2" t="s">
        <v>2670</v>
      </c>
      <c r="L161" s="17" t="str">
        <f t="shared" si="34"/>
        <v>Đăng ký mới</v>
      </c>
      <c r="M161" s="2">
        <v>335</v>
      </c>
      <c r="N161" s="2" t="s">
        <v>82</v>
      </c>
      <c r="O161" s="2" t="s">
        <v>82</v>
      </c>
      <c r="P161" s="116"/>
      <c r="Q161" s="116"/>
      <c r="R161" s="113" t="s">
        <v>451</v>
      </c>
      <c r="S161" s="117">
        <f t="shared" si="40"/>
        <v>0</v>
      </c>
      <c r="T161" s="117">
        <f t="shared" si="39"/>
        <v>2.5</v>
      </c>
      <c r="U161" s="26"/>
      <c r="V161" s="26"/>
      <c r="W161" s="26"/>
      <c r="X161" s="26">
        <v>1.2</v>
      </c>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v>1.3</v>
      </c>
    </row>
    <row r="162" spans="1:57" s="6" customFormat="1">
      <c r="A162" s="106" t="s">
        <v>29</v>
      </c>
      <c r="B162" s="2" t="s">
        <v>516</v>
      </c>
      <c r="C162" s="15" t="s">
        <v>504</v>
      </c>
      <c r="D162" s="16"/>
      <c r="E162" s="13">
        <v>1.5</v>
      </c>
      <c r="F162" s="23"/>
      <c r="G162" s="13">
        <v>1.5</v>
      </c>
      <c r="H162" s="5"/>
      <c r="I162" s="4" t="s">
        <v>2789</v>
      </c>
      <c r="J162" s="2" t="s">
        <v>81</v>
      </c>
      <c r="K162" s="2" t="s">
        <v>317</v>
      </c>
      <c r="L162" s="17" t="str">
        <f t="shared" si="34"/>
        <v>Đăng ký mới</v>
      </c>
      <c r="M162" s="2">
        <v>336</v>
      </c>
      <c r="N162" s="2" t="s">
        <v>82</v>
      </c>
      <c r="O162" s="2" t="s">
        <v>82</v>
      </c>
      <c r="P162" s="116"/>
      <c r="Q162" s="116"/>
      <c r="R162" s="113" t="s">
        <v>480</v>
      </c>
      <c r="S162" s="117">
        <f t="shared" si="40"/>
        <v>0</v>
      </c>
      <c r="T162" s="117">
        <f t="shared" si="39"/>
        <v>1.5</v>
      </c>
      <c r="U162" s="88"/>
      <c r="V162" s="88"/>
      <c r="W162" s="88"/>
      <c r="X162" s="88"/>
      <c r="Y162" s="88"/>
      <c r="Z162" s="88"/>
      <c r="AA162" s="88">
        <v>0.2</v>
      </c>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v>1.3</v>
      </c>
    </row>
    <row r="163" spans="1:57" s="6" customFormat="1" ht="31.5">
      <c r="A163" s="106" t="s">
        <v>29</v>
      </c>
      <c r="B163" s="2" t="s">
        <v>520</v>
      </c>
      <c r="C163" s="15" t="s">
        <v>505</v>
      </c>
      <c r="D163" s="2"/>
      <c r="E163" s="23">
        <v>1.2</v>
      </c>
      <c r="F163" s="23"/>
      <c r="G163" s="23">
        <v>1.2</v>
      </c>
      <c r="H163" s="5" t="s">
        <v>50</v>
      </c>
      <c r="I163" s="2" t="s">
        <v>57</v>
      </c>
      <c r="J163" s="2" t="s">
        <v>81</v>
      </c>
      <c r="K163" s="2" t="s">
        <v>2670</v>
      </c>
      <c r="L163" s="2" t="str">
        <f t="shared" si="34"/>
        <v>Đăng ký mới</v>
      </c>
      <c r="M163" s="2">
        <v>337</v>
      </c>
      <c r="N163" s="2" t="s">
        <v>82</v>
      </c>
      <c r="O163" s="2" t="s">
        <v>82</v>
      </c>
      <c r="P163" s="116"/>
      <c r="Q163" s="116"/>
      <c r="R163" s="140" t="s">
        <v>506</v>
      </c>
      <c r="S163" s="117">
        <f t="shared" si="40"/>
        <v>0</v>
      </c>
      <c r="T163" s="122">
        <f t="shared" si="39"/>
        <v>1.2</v>
      </c>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v>1.2</v>
      </c>
    </row>
    <row r="164" spans="1:57" s="6" customFormat="1" ht="31.5">
      <c r="A164" s="106" t="s">
        <v>29</v>
      </c>
      <c r="B164" s="2" t="s">
        <v>524</v>
      </c>
      <c r="C164" s="15" t="s">
        <v>507</v>
      </c>
      <c r="D164" s="2"/>
      <c r="E164" s="23">
        <v>2.81</v>
      </c>
      <c r="F164" s="23"/>
      <c r="G164" s="23">
        <v>2.81</v>
      </c>
      <c r="H164" s="2"/>
      <c r="I164" s="2" t="s">
        <v>508</v>
      </c>
      <c r="J164" s="2" t="s">
        <v>81</v>
      </c>
      <c r="K164" s="2" t="s">
        <v>2670</v>
      </c>
      <c r="L164" s="2" t="str">
        <f t="shared" si="34"/>
        <v>Đăng ký mới</v>
      </c>
      <c r="M164" s="2">
        <v>338</v>
      </c>
      <c r="N164" s="2" t="s">
        <v>82</v>
      </c>
      <c r="O164" s="2" t="s">
        <v>82</v>
      </c>
      <c r="P164" s="116"/>
      <c r="Q164" s="116"/>
      <c r="R164" s="140" t="s">
        <v>506</v>
      </c>
      <c r="S164" s="117">
        <f t="shared" si="40"/>
        <v>0</v>
      </c>
      <c r="T164" s="122">
        <f t="shared" si="39"/>
        <v>2.81</v>
      </c>
      <c r="U164" s="88"/>
      <c r="V164" s="88"/>
      <c r="W164" s="88"/>
      <c r="X164" s="88"/>
      <c r="Y164" s="88"/>
      <c r="Z164" s="88">
        <v>1.33</v>
      </c>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v>1.48</v>
      </c>
    </row>
    <row r="165" spans="1:57" s="6" customFormat="1" ht="31.5">
      <c r="A165" s="106" t="s">
        <v>29</v>
      </c>
      <c r="B165" s="2" t="s">
        <v>528</v>
      </c>
      <c r="C165" s="15" t="s">
        <v>509</v>
      </c>
      <c r="D165" s="2"/>
      <c r="E165" s="23">
        <v>2.68</v>
      </c>
      <c r="F165" s="23"/>
      <c r="G165" s="23">
        <v>2.68</v>
      </c>
      <c r="H165" s="2"/>
      <c r="I165" s="2" t="s">
        <v>510</v>
      </c>
      <c r="J165" s="2" t="s">
        <v>81</v>
      </c>
      <c r="K165" s="2" t="s">
        <v>2670</v>
      </c>
      <c r="L165" s="2" t="str">
        <f t="shared" si="34"/>
        <v>Đăng ký mới</v>
      </c>
      <c r="M165" s="2">
        <v>339</v>
      </c>
      <c r="N165" s="2" t="s">
        <v>82</v>
      </c>
      <c r="O165" s="2" t="s">
        <v>82</v>
      </c>
      <c r="P165" s="116"/>
      <c r="Q165" s="116"/>
      <c r="R165" s="140" t="s">
        <v>506</v>
      </c>
      <c r="S165" s="117">
        <f t="shared" si="40"/>
        <v>0</v>
      </c>
      <c r="T165" s="122">
        <f t="shared" si="39"/>
        <v>2.6799999999999997</v>
      </c>
      <c r="U165" s="88"/>
      <c r="V165" s="88"/>
      <c r="W165" s="88"/>
      <c r="X165" s="88"/>
      <c r="Y165" s="88">
        <v>2.38</v>
      </c>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v>0.3</v>
      </c>
    </row>
    <row r="166" spans="1:57" s="6" customFormat="1" ht="31.5">
      <c r="A166" s="106" t="s">
        <v>29</v>
      </c>
      <c r="B166" s="2" t="s">
        <v>2209</v>
      </c>
      <c r="C166" s="17" t="s">
        <v>512</v>
      </c>
      <c r="D166" s="4" t="s">
        <v>513</v>
      </c>
      <c r="E166" s="13">
        <v>0.02</v>
      </c>
      <c r="F166" s="23"/>
      <c r="G166" s="29">
        <v>0.02</v>
      </c>
      <c r="H166" s="2" t="s">
        <v>514</v>
      </c>
      <c r="I166" s="2" t="s">
        <v>515</v>
      </c>
      <c r="J166" s="2" t="s">
        <v>68</v>
      </c>
      <c r="K166" s="2" t="s">
        <v>2670</v>
      </c>
      <c r="L166" s="2" t="str">
        <f t="shared" si="34"/>
        <v>Chuyển tiếp</v>
      </c>
      <c r="M166" s="2" t="s">
        <v>511</v>
      </c>
      <c r="N166" s="4" t="s">
        <v>59</v>
      </c>
      <c r="O166" s="2" t="s">
        <v>59</v>
      </c>
      <c r="P166" s="116"/>
      <c r="Q166" s="116"/>
      <c r="R166" s="113"/>
      <c r="S166" s="117">
        <f t="shared" si="40"/>
        <v>0</v>
      </c>
      <c r="T166" s="117">
        <f t="shared" si="39"/>
        <v>0.02</v>
      </c>
      <c r="U166" s="26">
        <v>0.01</v>
      </c>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v>0.01</v>
      </c>
      <c r="BC166" s="26"/>
      <c r="BD166" s="26"/>
      <c r="BE166" s="26"/>
    </row>
    <row r="167" spans="1:57" s="6" customFormat="1" ht="31.5">
      <c r="A167" s="106" t="s">
        <v>29</v>
      </c>
      <c r="B167" s="2" t="s">
        <v>2210</v>
      </c>
      <c r="C167" s="17" t="s">
        <v>517</v>
      </c>
      <c r="D167" s="4" t="s">
        <v>362</v>
      </c>
      <c r="E167" s="13">
        <v>0.5</v>
      </c>
      <c r="F167" s="23"/>
      <c r="G167" s="29">
        <v>0.5</v>
      </c>
      <c r="H167" s="2" t="s">
        <v>518</v>
      </c>
      <c r="I167" s="2" t="s">
        <v>519</v>
      </c>
      <c r="J167" s="2" t="s">
        <v>68</v>
      </c>
      <c r="K167" s="2" t="s">
        <v>2670</v>
      </c>
      <c r="L167" s="2" t="str">
        <f t="shared" si="34"/>
        <v>Chuyển tiếp</v>
      </c>
      <c r="M167" s="2" t="s">
        <v>516</v>
      </c>
      <c r="N167" s="4" t="s">
        <v>59</v>
      </c>
      <c r="O167" s="2" t="s">
        <v>59</v>
      </c>
      <c r="P167" s="116"/>
      <c r="Q167" s="116"/>
      <c r="R167" s="113"/>
      <c r="S167" s="117">
        <f t="shared" si="40"/>
        <v>0</v>
      </c>
      <c r="T167" s="117">
        <f t="shared" si="39"/>
        <v>0.5</v>
      </c>
      <c r="U167" s="26">
        <v>0.1</v>
      </c>
      <c r="V167" s="26">
        <v>0.2</v>
      </c>
      <c r="W167" s="26"/>
      <c r="X167" s="26">
        <v>0.2</v>
      </c>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1:57" s="6" customFormat="1" ht="63">
      <c r="A168" s="106" t="s">
        <v>29</v>
      </c>
      <c r="B168" s="2" t="s">
        <v>537</v>
      </c>
      <c r="C168" s="15" t="s">
        <v>521</v>
      </c>
      <c r="D168" s="4" t="s">
        <v>522</v>
      </c>
      <c r="E168" s="13">
        <v>1.5</v>
      </c>
      <c r="F168" s="23"/>
      <c r="G168" s="29">
        <v>1.5</v>
      </c>
      <c r="H168" s="2" t="s">
        <v>523</v>
      </c>
      <c r="I168" s="2" t="s">
        <v>2790</v>
      </c>
      <c r="J168" s="2" t="s">
        <v>68</v>
      </c>
      <c r="K168" s="2" t="s">
        <v>2670</v>
      </c>
      <c r="L168" s="2" t="str">
        <f t="shared" si="34"/>
        <v>Điều chỉnh giảm quy mô từ 18,31 ha xuống 3,5. Chuyển tiếp</v>
      </c>
      <c r="M168" s="2" t="s">
        <v>520</v>
      </c>
      <c r="N168" s="2" t="s">
        <v>82</v>
      </c>
      <c r="O168" s="2" t="s">
        <v>2715</v>
      </c>
      <c r="P168" s="116"/>
      <c r="Q168" s="116"/>
      <c r="R168" s="140"/>
      <c r="S168" s="117">
        <f t="shared" si="40"/>
        <v>0</v>
      </c>
      <c r="T168" s="117">
        <f t="shared" si="39"/>
        <v>1.5</v>
      </c>
      <c r="U168" s="26"/>
      <c r="V168" s="26"/>
      <c r="W168" s="26"/>
      <c r="X168" s="26">
        <v>0.2</v>
      </c>
      <c r="Y168" s="26">
        <v>0.3</v>
      </c>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v>1</v>
      </c>
    </row>
    <row r="169" spans="1:57" s="6" customFormat="1">
      <c r="A169" s="106" t="s">
        <v>29</v>
      </c>
      <c r="B169" s="2" t="s">
        <v>540</v>
      </c>
      <c r="C169" s="15" t="s">
        <v>525</v>
      </c>
      <c r="D169" s="4" t="s">
        <v>526</v>
      </c>
      <c r="E169" s="13">
        <v>0.55000000000000004</v>
      </c>
      <c r="F169" s="23"/>
      <c r="G169" s="13">
        <v>0.55000000000000004</v>
      </c>
      <c r="H169" s="2" t="s">
        <v>57</v>
      </c>
      <c r="I169" s="5" t="str">
        <f t="shared" ref="I169" si="41">H169</f>
        <v>DCS</v>
      </c>
      <c r="J169" s="2" t="s">
        <v>68</v>
      </c>
      <c r="K169" s="2" t="s">
        <v>2670</v>
      </c>
      <c r="L169" s="2" t="str">
        <f t="shared" si="34"/>
        <v>Chuyển tiếp</v>
      </c>
      <c r="M169" s="2" t="s">
        <v>524</v>
      </c>
      <c r="N169" s="4" t="s">
        <v>59</v>
      </c>
      <c r="O169" s="2" t="s">
        <v>59</v>
      </c>
      <c r="P169" s="116"/>
      <c r="Q169" s="116"/>
      <c r="R169" s="113"/>
      <c r="S169" s="117">
        <f t="shared" si="40"/>
        <v>0</v>
      </c>
      <c r="T169" s="117">
        <f t="shared" si="39"/>
        <v>0.55000000000000004</v>
      </c>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13">
        <v>0.55000000000000004</v>
      </c>
    </row>
    <row r="170" spans="1:57" s="6" customFormat="1">
      <c r="A170" s="106" t="s">
        <v>29</v>
      </c>
      <c r="B170" s="2" t="s">
        <v>541</v>
      </c>
      <c r="C170" s="15" t="s">
        <v>527</v>
      </c>
      <c r="D170" s="4"/>
      <c r="E170" s="13">
        <v>0.5</v>
      </c>
      <c r="F170" s="23"/>
      <c r="G170" s="13">
        <v>0.5</v>
      </c>
      <c r="H170" s="5" t="s">
        <v>50</v>
      </c>
      <c r="I170" s="5" t="s">
        <v>57</v>
      </c>
      <c r="J170" s="2" t="s">
        <v>68</v>
      </c>
      <c r="K170" s="2" t="s">
        <v>2670</v>
      </c>
      <c r="L170" s="2"/>
      <c r="M170" s="2">
        <v>340</v>
      </c>
      <c r="N170" s="2" t="s">
        <v>82</v>
      </c>
      <c r="O170" s="2" t="s">
        <v>82</v>
      </c>
      <c r="P170" s="116"/>
      <c r="Q170" s="116"/>
      <c r="R170" s="113" t="s">
        <v>496</v>
      </c>
      <c r="S170" s="117">
        <f t="shared" si="40"/>
        <v>0</v>
      </c>
      <c r="T170" s="117">
        <f t="shared" si="39"/>
        <v>0.5</v>
      </c>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13">
        <v>0.5</v>
      </c>
    </row>
    <row r="171" spans="1:57" s="6" customFormat="1" ht="31.5">
      <c r="A171" s="106" t="s">
        <v>29</v>
      </c>
      <c r="B171" s="2" t="s">
        <v>549</v>
      </c>
      <c r="C171" s="15" t="s">
        <v>531</v>
      </c>
      <c r="D171" s="162"/>
      <c r="E171" s="13">
        <v>1.5</v>
      </c>
      <c r="F171" s="23"/>
      <c r="G171" s="13">
        <v>1.5</v>
      </c>
      <c r="H171" s="5"/>
      <c r="I171" s="4" t="s">
        <v>532</v>
      </c>
      <c r="J171" s="2" t="s">
        <v>68</v>
      </c>
      <c r="K171" s="2" t="s">
        <v>2670</v>
      </c>
      <c r="L171" s="2" t="str">
        <f t="shared" si="34"/>
        <v>Đăng ký mới</v>
      </c>
      <c r="M171" s="2">
        <v>416</v>
      </c>
      <c r="N171" s="2" t="s">
        <v>82</v>
      </c>
      <c r="O171" s="2" t="s">
        <v>82</v>
      </c>
      <c r="P171" s="116"/>
      <c r="Q171" s="116"/>
      <c r="R171" s="113" t="s">
        <v>451</v>
      </c>
      <c r="S171" s="117">
        <f t="shared" si="40"/>
        <v>0</v>
      </c>
      <c r="T171" s="117">
        <f t="shared" si="39"/>
        <v>1.5</v>
      </c>
      <c r="U171" s="26"/>
      <c r="V171" s="26"/>
      <c r="W171" s="26"/>
      <c r="X171" s="26">
        <v>0.5</v>
      </c>
      <c r="Y171" s="26">
        <v>0.5</v>
      </c>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v>0.5</v>
      </c>
    </row>
    <row r="172" spans="1:57" s="6" customFormat="1" ht="31.5">
      <c r="A172" s="106" t="s">
        <v>29</v>
      </c>
      <c r="B172" s="2" t="s">
        <v>553</v>
      </c>
      <c r="C172" s="15" t="s">
        <v>533</v>
      </c>
      <c r="D172" s="162"/>
      <c r="E172" s="13">
        <v>1.5</v>
      </c>
      <c r="F172" s="23"/>
      <c r="G172" s="13">
        <v>1.5</v>
      </c>
      <c r="H172" s="5"/>
      <c r="I172" s="4" t="s">
        <v>2792</v>
      </c>
      <c r="J172" s="2" t="s">
        <v>68</v>
      </c>
      <c r="K172" s="2" t="s">
        <v>2670</v>
      </c>
      <c r="L172" s="2" t="str">
        <f t="shared" si="34"/>
        <v>Đăng ký mới</v>
      </c>
      <c r="M172" s="2">
        <v>341</v>
      </c>
      <c r="N172" s="2" t="s">
        <v>82</v>
      </c>
      <c r="O172" s="2" t="s">
        <v>82</v>
      </c>
      <c r="P172" s="116"/>
      <c r="Q172" s="116"/>
      <c r="R172" s="113" t="s">
        <v>451</v>
      </c>
      <c r="S172" s="117">
        <f t="shared" si="40"/>
        <v>0</v>
      </c>
      <c r="T172" s="117">
        <f t="shared" si="39"/>
        <v>1.5</v>
      </c>
      <c r="U172" s="26"/>
      <c r="V172" s="26"/>
      <c r="W172" s="26"/>
      <c r="X172" s="26">
        <v>0.1</v>
      </c>
      <c r="Y172" s="26">
        <v>0.2</v>
      </c>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v>1.2</v>
      </c>
    </row>
    <row r="173" spans="1:57" s="6" customFormat="1" ht="31.5">
      <c r="A173" s="106" t="s">
        <v>29</v>
      </c>
      <c r="B173" s="2" t="s">
        <v>555</v>
      </c>
      <c r="C173" s="163" t="s">
        <v>534</v>
      </c>
      <c r="D173" s="159"/>
      <c r="E173" s="129">
        <v>2.4900000000000002</v>
      </c>
      <c r="F173" s="129"/>
      <c r="G173" s="129">
        <v>2.4900000000000002</v>
      </c>
      <c r="H173" s="163"/>
      <c r="I173" s="124" t="s">
        <v>2791</v>
      </c>
      <c r="J173" s="2" t="s">
        <v>68</v>
      </c>
      <c r="K173" s="2" t="s">
        <v>2670</v>
      </c>
      <c r="L173" s="2" t="str">
        <f t="shared" si="34"/>
        <v>Đăng ký mới</v>
      </c>
      <c r="M173" s="2">
        <v>342</v>
      </c>
      <c r="N173" s="2" t="s">
        <v>82</v>
      </c>
      <c r="O173" s="2" t="s">
        <v>82</v>
      </c>
      <c r="P173" s="116"/>
      <c r="Q173" s="116"/>
      <c r="R173" s="140" t="s">
        <v>506</v>
      </c>
      <c r="S173" s="117">
        <f t="shared" si="40"/>
        <v>0</v>
      </c>
      <c r="T173" s="122">
        <f t="shared" si="39"/>
        <v>2.4900000000000002</v>
      </c>
      <c r="U173" s="88"/>
      <c r="V173" s="88"/>
      <c r="W173" s="88"/>
      <c r="X173" s="88">
        <v>0.32</v>
      </c>
      <c r="Y173" s="88">
        <v>0.2</v>
      </c>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v>1.97</v>
      </c>
    </row>
    <row r="174" spans="1:57" s="6" customFormat="1" ht="31.5">
      <c r="A174" s="106" t="s">
        <v>29</v>
      </c>
      <c r="B174" s="2" t="s">
        <v>556</v>
      </c>
      <c r="C174" s="163" t="s">
        <v>535</v>
      </c>
      <c r="D174" s="4"/>
      <c r="E174" s="129">
        <v>1.49</v>
      </c>
      <c r="F174" s="129"/>
      <c r="G174" s="129">
        <v>1.49</v>
      </c>
      <c r="H174" s="163"/>
      <c r="I174" s="124" t="s">
        <v>2793</v>
      </c>
      <c r="J174" s="2" t="s">
        <v>68</v>
      </c>
      <c r="K174" s="2" t="s">
        <v>2670</v>
      </c>
      <c r="L174" s="2" t="str">
        <f t="shared" si="34"/>
        <v>Đăng ký mới</v>
      </c>
      <c r="M174" s="2">
        <v>343</v>
      </c>
      <c r="N174" s="2" t="s">
        <v>82</v>
      </c>
      <c r="O174" s="2" t="s">
        <v>82</v>
      </c>
      <c r="P174" s="116"/>
      <c r="Q174" s="116"/>
      <c r="R174" s="140" t="s">
        <v>506</v>
      </c>
      <c r="S174" s="117">
        <f t="shared" si="40"/>
        <v>0</v>
      </c>
      <c r="T174" s="122">
        <f t="shared" si="39"/>
        <v>1.4899999999999998</v>
      </c>
      <c r="U174" s="88"/>
      <c r="V174" s="88"/>
      <c r="W174" s="88"/>
      <c r="X174" s="88"/>
      <c r="Y174" s="88">
        <v>0.56999999999999995</v>
      </c>
      <c r="Z174" s="88"/>
      <c r="AA174" s="88">
        <v>0.21</v>
      </c>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v>0.71</v>
      </c>
    </row>
    <row r="175" spans="1:57" s="6" customFormat="1">
      <c r="A175" s="106" t="s">
        <v>29</v>
      </c>
      <c r="B175" s="2" t="s">
        <v>559</v>
      </c>
      <c r="C175" s="128" t="s">
        <v>536</v>
      </c>
      <c r="D175" s="4"/>
      <c r="E175" s="129">
        <v>1.2</v>
      </c>
      <c r="F175" s="129"/>
      <c r="G175" s="129">
        <v>1.2</v>
      </c>
      <c r="H175" s="163"/>
      <c r="I175" s="124" t="s">
        <v>2794</v>
      </c>
      <c r="J175" s="2" t="s">
        <v>68</v>
      </c>
      <c r="K175" s="2" t="s">
        <v>317</v>
      </c>
      <c r="L175" s="2" t="str">
        <f t="shared" si="34"/>
        <v>Đăng ký mới</v>
      </c>
      <c r="M175" s="2">
        <v>344</v>
      </c>
      <c r="N175" s="2" t="s">
        <v>82</v>
      </c>
      <c r="O175" s="2" t="s">
        <v>82</v>
      </c>
      <c r="P175" s="116"/>
      <c r="Q175" s="116"/>
      <c r="R175" s="140" t="s">
        <v>480</v>
      </c>
      <c r="S175" s="117">
        <f t="shared" si="40"/>
        <v>0</v>
      </c>
      <c r="T175" s="122">
        <f t="shared" si="39"/>
        <v>1.2</v>
      </c>
      <c r="U175" s="88"/>
      <c r="V175" s="88"/>
      <c r="W175" s="88"/>
      <c r="X175" s="88"/>
      <c r="Y175" s="88">
        <v>0.2</v>
      </c>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v>1</v>
      </c>
    </row>
    <row r="176" spans="1:57" s="6" customFormat="1" ht="47.25">
      <c r="A176" s="106" t="s">
        <v>29</v>
      </c>
      <c r="B176" s="2" t="s">
        <v>562</v>
      </c>
      <c r="C176" s="15" t="s">
        <v>538</v>
      </c>
      <c r="D176" s="2" t="s">
        <v>539</v>
      </c>
      <c r="E176" s="13">
        <v>0.65</v>
      </c>
      <c r="F176" s="23"/>
      <c r="G176" s="29">
        <v>0.65</v>
      </c>
      <c r="H176" s="2" t="s">
        <v>57</v>
      </c>
      <c r="I176" s="5" t="str">
        <f t="shared" ref="I176" si="42">H176</f>
        <v>DCS</v>
      </c>
      <c r="J176" s="2" t="s">
        <v>68</v>
      </c>
      <c r="K176" s="2" t="s">
        <v>2670</v>
      </c>
      <c r="L176" s="2" t="str">
        <f t="shared" si="34"/>
        <v>Chuyển tiếp</v>
      </c>
      <c r="M176" s="2" t="s">
        <v>537</v>
      </c>
      <c r="N176" s="4" t="s">
        <v>59</v>
      </c>
      <c r="O176" s="2" t="s">
        <v>59</v>
      </c>
      <c r="P176" s="116"/>
      <c r="Q176" s="116"/>
      <c r="R176" s="113"/>
      <c r="S176" s="117">
        <f t="shared" si="40"/>
        <v>0</v>
      </c>
      <c r="T176" s="117">
        <f t="shared" si="39"/>
        <v>0.65</v>
      </c>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164">
        <v>0.65</v>
      </c>
    </row>
    <row r="177" spans="1:57" s="6" customFormat="1" ht="63">
      <c r="A177" s="106" t="s">
        <v>29</v>
      </c>
      <c r="B177" s="2" t="s">
        <v>567</v>
      </c>
      <c r="C177" s="15" t="s">
        <v>2739</v>
      </c>
      <c r="D177" s="2" t="s">
        <v>2740</v>
      </c>
      <c r="E177" s="13">
        <v>0.85</v>
      </c>
      <c r="F177" s="23"/>
      <c r="G177" s="29">
        <v>0.85</v>
      </c>
      <c r="H177" s="5" t="s">
        <v>50</v>
      </c>
      <c r="I177" s="5" t="s">
        <v>57</v>
      </c>
      <c r="J177" s="2" t="s">
        <v>68</v>
      </c>
      <c r="K177" s="2" t="s">
        <v>2670</v>
      </c>
      <c r="L177" s="2" t="str">
        <f t="shared" si="34"/>
        <v>Đăng ký mới (bổ sung theo văn bản ngày 28/7/2022 của UBND xã)</v>
      </c>
      <c r="M177" s="2">
        <v>395</v>
      </c>
      <c r="N177" s="2" t="s">
        <v>82</v>
      </c>
      <c r="O177" s="2" t="s">
        <v>2741</v>
      </c>
      <c r="P177" s="116"/>
      <c r="Q177" s="116"/>
      <c r="R177" s="113"/>
      <c r="S177" s="117">
        <f t="shared" si="40"/>
        <v>0</v>
      </c>
      <c r="T177" s="117">
        <f t="shared" ref="T177" si="43">SUM(U177:BE177)</f>
        <v>0.85</v>
      </c>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164">
        <v>0.85</v>
      </c>
    </row>
    <row r="178" spans="1:57" s="6" customFormat="1" ht="47.25">
      <c r="A178" s="106" t="s">
        <v>29</v>
      </c>
      <c r="B178" s="2" t="s">
        <v>570</v>
      </c>
      <c r="C178" s="15" t="s">
        <v>542</v>
      </c>
      <c r="D178" s="2" t="s">
        <v>543</v>
      </c>
      <c r="E178" s="13">
        <v>1.55</v>
      </c>
      <c r="F178" s="23"/>
      <c r="G178" s="29">
        <v>1.55</v>
      </c>
      <c r="H178" s="2" t="s">
        <v>544</v>
      </c>
      <c r="I178" s="2" t="s">
        <v>545</v>
      </c>
      <c r="J178" s="2" t="s">
        <v>110</v>
      </c>
      <c r="K178" s="2" t="s">
        <v>2670</v>
      </c>
      <c r="L178" s="2" t="str">
        <f t="shared" si="34"/>
        <v>Chuyển tiếp</v>
      </c>
      <c r="M178" s="2" t="s">
        <v>541</v>
      </c>
      <c r="N178" s="4" t="s">
        <v>59</v>
      </c>
      <c r="O178" s="2" t="s">
        <v>59</v>
      </c>
      <c r="P178" s="116"/>
      <c r="Q178" s="116"/>
      <c r="R178" s="113"/>
      <c r="S178" s="117">
        <f t="shared" si="40"/>
        <v>0</v>
      </c>
      <c r="T178" s="117">
        <f t="shared" si="39"/>
        <v>1.5499999999999998</v>
      </c>
      <c r="U178" s="26">
        <v>0.2</v>
      </c>
      <c r="V178" s="26"/>
      <c r="W178" s="26"/>
      <c r="X178" s="26"/>
      <c r="Y178" s="26">
        <v>0.3</v>
      </c>
      <c r="Z178" s="26"/>
      <c r="AA178" s="26"/>
      <c r="AB178" s="26"/>
      <c r="AC178" s="26"/>
      <c r="AD178" s="26"/>
      <c r="AE178" s="26"/>
      <c r="AF178" s="26"/>
      <c r="AG178" s="26"/>
      <c r="AH178" s="26"/>
      <c r="AI178" s="26"/>
      <c r="AJ178" s="26"/>
      <c r="AK178" s="26">
        <v>0.2</v>
      </c>
      <c r="AL178" s="26"/>
      <c r="AM178" s="26"/>
      <c r="AN178" s="26"/>
      <c r="AO178" s="26"/>
      <c r="AP178" s="26"/>
      <c r="AQ178" s="26"/>
      <c r="AR178" s="26"/>
      <c r="AS178" s="26"/>
      <c r="AT178" s="26"/>
      <c r="AU178" s="26"/>
      <c r="AV178" s="26"/>
      <c r="AW178" s="26"/>
      <c r="AX178" s="26"/>
      <c r="AY178" s="26"/>
      <c r="AZ178" s="26"/>
      <c r="BA178" s="26"/>
      <c r="BB178" s="26">
        <v>0.5</v>
      </c>
      <c r="BC178" s="26"/>
      <c r="BD178" s="26"/>
      <c r="BE178" s="26">
        <v>0.35</v>
      </c>
    </row>
    <row r="179" spans="1:57" s="6" customFormat="1" ht="78.75">
      <c r="A179" s="106" t="s">
        <v>29</v>
      </c>
      <c r="B179" s="2" t="s">
        <v>2211</v>
      </c>
      <c r="C179" s="15" t="s">
        <v>546</v>
      </c>
      <c r="D179" s="2"/>
      <c r="E179" s="13">
        <v>1.19</v>
      </c>
      <c r="F179" s="23"/>
      <c r="G179" s="29">
        <v>1.19</v>
      </c>
      <c r="H179" s="2" t="s">
        <v>547</v>
      </c>
      <c r="I179" s="2" t="s">
        <v>548</v>
      </c>
      <c r="J179" s="2" t="s">
        <v>110</v>
      </c>
      <c r="K179" s="2" t="s">
        <v>2670</v>
      </c>
      <c r="L179" s="2" t="str">
        <f t="shared" si="34"/>
        <v>Chuyển tiếp</v>
      </c>
      <c r="M179" s="2">
        <v>391</v>
      </c>
      <c r="N179" s="4" t="s">
        <v>59</v>
      </c>
      <c r="O179" s="2" t="s">
        <v>59</v>
      </c>
      <c r="P179" s="116"/>
      <c r="Q179" s="116"/>
      <c r="R179" s="113" t="s">
        <v>451</v>
      </c>
      <c r="S179" s="117">
        <f t="shared" si="40"/>
        <v>0</v>
      </c>
      <c r="T179" s="117">
        <f t="shared" si="39"/>
        <v>1.19</v>
      </c>
      <c r="U179" s="26">
        <v>0.06</v>
      </c>
      <c r="V179" s="26"/>
      <c r="W179" s="26"/>
      <c r="X179" s="26">
        <v>0.32</v>
      </c>
      <c r="Y179" s="26"/>
      <c r="Z179" s="26">
        <v>0.11</v>
      </c>
      <c r="AA179" s="26"/>
      <c r="AB179" s="26">
        <v>0.01</v>
      </c>
      <c r="AC179" s="26"/>
      <c r="AD179" s="26"/>
      <c r="AE179" s="26"/>
      <c r="AF179" s="26"/>
      <c r="AG179" s="26"/>
      <c r="AH179" s="26"/>
      <c r="AI179" s="26"/>
      <c r="AJ179" s="26"/>
      <c r="AK179" s="26"/>
      <c r="AL179" s="26"/>
      <c r="AM179" s="26"/>
      <c r="AN179" s="26"/>
      <c r="AO179" s="26"/>
      <c r="AP179" s="26"/>
      <c r="AQ179" s="26"/>
      <c r="AR179" s="26"/>
      <c r="AS179" s="26"/>
      <c r="AT179" s="26"/>
      <c r="AU179" s="26">
        <v>0.39</v>
      </c>
      <c r="AV179" s="26"/>
      <c r="AW179" s="26"/>
      <c r="AX179" s="26">
        <v>0.01</v>
      </c>
      <c r="AY179" s="26"/>
      <c r="AZ179" s="26"/>
      <c r="BA179" s="26"/>
      <c r="BB179" s="26"/>
      <c r="BC179" s="26"/>
      <c r="BD179" s="26"/>
      <c r="BE179" s="26">
        <v>0.28999999999999998</v>
      </c>
    </row>
    <row r="180" spans="1:57" s="6" customFormat="1" ht="47.25">
      <c r="A180" s="106" t="s">
        <v>29</v>
      </c>
      <c r="B180" s="2" t="s">
        <v>574</v>
      </c>
      <c r="C180" s="17" t="s">
        <v>550</v>
      </c>
      <c r="D180" s="16" t="s">
        <v>89</v>
      </c>
      <c r="E180" s="13">
        <v>0.9</v>
      </c>
      <c r="F180" s="23"/>
      <c r="G180" s="29">
        <v>0.9</v>
      </c>
      <c r="H180" s="2" t="s">
        <v>551</v>
      </c>
      <c r="I180" s="2" t="s">
        <v>552</v>
      </c>
      <c r="J180" s="2" t="s">
        <v>110</v>
      </c>
      <c r="K180" s="2" t="s">
        <v>2670</v>
      </c>
      <c r="L180" s="2" t="str">
        <f t="shared" si="34"/>
        <v>Chuyển tiếp</v>
      </c>
      <c r="M180" s="2" t="s">
        <v>549</v>
      </c>
      <c r="N180" s="4" t="s">
        <v>59</v>
      </c>
      <c r="O180" s="2" t="s">
        <v>59</v>
      </c>
      <c r="P180" s="116"/>
      <c r="Q180" s="116"/>
      <c r="R180" s="113"/>
      <c r="S180" s="117">
        <f t="shared" si="40"/>
        <v>0</v>
      </c>
      <c r="T180" s="117">
        <f t="shared" si="39"/>
        <v>0.9</v>
      </c>
      <c r="U180" s="26">
        <v>0.2</v>
      </c>
      <c r="V180" s="26"/>
      <c r="W180" s="26"/>
      <c r="X180" s="26">
        <v>0.2</v>
      </c>
      <c r="Y180" s="26"/>
      <c r="Z180" s="26"/>
      <c r="AA180" s="26">
        <v>0.3</v>
      </c>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v>0.05</v>
      </c>
      <c r="AY180" s="26"/>
      <c r="AZ180" s="26"/>
      <c r="BA180" s="26"/>
      <c r="BB180" s="26"/>
      <c r="BC180" s="26"/>
      <c r="BD180" s="26"/>
      <c r="BE180" s="26">
        <v>0.15</v>
      </c>
    </row>
    <row r="181" spans="1:57" s="6" customFormat="1" ht="31.5">
      <c r="A181" s="106" t="s">
        <v>29</v>
      </c>
      <c r="B181" s="2" t="s">
        <v>583</v>
      </c>
      <c r="C181" s="15" t="s">
        <v>554</v>
      </c>
      <c r="D181" s="16"/>
      <c r="E181" s="13">
        <v>0.85</v>
      </c>
      <c r="F181" s="23"/>
      <c r="G181" s="29">
        <v>0.85</v>
      </c>
      <c r="H181" s="2" t="s">
        <v>14</v>
      </c>
      <c r="I181" s="5" t="str">
        <f t="shared" ref="I181" si="44">H181</f>
        <v>LUC</v>
      </c>
      <c r="J181" s="2" t="s">
        <v>110</v>
      </c>
      <c r="K181" s="2" t="s">
        <v>2670</v>
      </c>
      <c r="L181" s="2" t="str">
        <f t="shared" si="34"/>
        <v>Chuyển tiếp</v>
      </c>
      <c r="M181" s="2" t="s">
        <v>553</v>
      </c>
      <c r="N181" s="4" t="s">
        <v>59</v>
      </c>
      <c r="O181" s="2" t="s">
        <v>59</v>
      </c>
      <c r="P181" s="116"/>
      <c r="Q181" s="116"/>
      <c r="R181" s="113"/>
      <c r="S181" s="117">
        <f t="shared" si="40"/>
        <v>0</v>
      </c>
      <c r="T181" s="117">
        <f t="shared" si="39"/>
        <v>0.85</v>
      </c>
      <c r="U181" s="26">
        <v>0.85</v>
      </c>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1:57" s="6" customFormat="1" ht="63">
      <c r="A182" s="106" t="s">
        <v>29</v>
      </c>
      <c r="B182" s="2" t="s">
        <v>588</v>
      </c>
      <c r="C182" s="15" t="s">
        <v>557</v>
      </c>
      <c r="D182" s="2"/>
      <c r="E182" s="12">
        <v>4.8</v>
      </c>
      <c r="F182" s="29"/>
      <c r="G182" s="12">
        <v>4.8</v>
      </c>
      <c r="H182" s="4" t="s">
        <v>445</v>
      </c>
      <c r="I182" s="5" t="s">
        <v>558</v>
      </c>
      <c r="J182" s="4" t="s">
        <v>78</v>
      </c>
      <c r="K182" s="2" t="s">
        <v>2670</v>
      </c>
      <c r="L182" s="2" t="str">
        <f t="shared" si="34"/>
        <v>Điều chỉnh quy mô giảm từ 23,8 ha xuống 4,8 ha, Chuyển tiếp</v>
      </c>
      <c r="M182" s="2" t="s">
        <v>556</v>
      </c>
      <c r="N182" s="4" t="s">
        <v>2972</v>
      </c>
      <c r="O182" s="2" t="s">
        <v>2690</v>
      </c>
      <c r="P182" s="116"/>
      <c r="Q182" s="116"/>
      <c r="R182" s="140"/>
      <c r="S182" s="117">
        <f t="shared" si="40"/>
        <v>0</v>
      </c>
      <c r="T182" s="117">
        <f t="shared" si="39"/>
        <v>4.8</v>
      </c>
      <c r="U182" s="26"/>
      <c r="V182" s="26"/>
      <c r="W182" s="26"/>
      <c r="X182" s="26">
        <v>2.5</v>
      </c>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v>2.2999999999999998</v>
      </c>
    </row>
    <row r="183" spans="1:57" s="6" customFormat="1" ht="63">
      <c r="A183" s="106" t="s">
        <v>29</v>
      </c>
      <c r="B183" s="2" t="s">
        <v>593</v>
      </c>
      <c r="C183" s="15" t="s">
        <v>560</v>
      </c>
      <c r="D183" s="16" t="s">
        <v>89</v>
      </c>
      <c r="E183" s="13">
        <v>2.92</v>
      </c>
      <c r="F183" s="23"/>
      <c r="G183" s="13">
        <v>2.92</v>
      </c>
      <c r="H183" s="2" t="s">
        <v>561</v>
      </c>
      <c r="I183" s="2" t="s">
        <v>2802</v>
      </c>
      <c r="J183" s="2" t="s">
        <v>78</v>
      </c>
      <c r="K183" s="2" t="s">
        <v>2670</v>
      </c>
      <c r="L183" s="2" t="str">
        <f t="shared" si="34"/>
        <v>Điều chỉnh quy mô giảm từ 7,92 ha xuống 2,92 ha, Chuyển tiếp</v>
      </c>
      <c r="M183" s="2" t="s">
        <v>559</v>
      </c>
      <c r="N183" s="4" t="s">
        <v>2972</v>
      </c>
      <c r="O183" s="2" t="s">
        <v>2799</v>
      </c>
      <c r="P183" s="116"/>
      <c r="Q183" s="116"/>
      <c r="R183" s="140"/>
      <c r="S183" s="117">
        <f t="shared" si="40"/>
        <v>0</v>
      </c>
      <c r="T183" s="117">
        <f t="shared" si="39"/>
        <v>2.92</v>
      </c>
      <c r="U183" s="26">
        <v>0.7</v>
      </c>
      <c r="V183" s="26"/>
      <c r="W183" s="26"/>
      <c r="X183" s="26"/>
      <c r="Y183" s="26"/>
      <c r="Z183" s="26"/>
      <c r="AA183" s="26">
        <v>1.5</v>
      </c>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v>0.72</v>
      </c>
    </row>
    <row r="184" spans="1:57" s="6" customFormat="1" ht="63">
      <c r="A184" s="106" t="s">
        <v>29</v>
      </c>
      <c r="B184" s="2" t="s">
        <v>597</v>
      </c>
      <c r="C184" s="17" t="s">
        <v>563</v>
      </c>
      <c r="D184" s="16" t="s">
        <v>89</v>
      </c>
      <c r="E184" s="13">
        <v>1.75</v>
      </c>
      <c r="F184" s="23"/>
      <c r="G184" s="13">
        <v>1.75</v>
      </c>
      <c r="H184" s="2" t="s">
        <v>564</v>
      </c>
      <c r="I184" s="2" t="s">
        <v>2801</v>
      </c>
      <c r="J184" s="2" t="s">
        <v>78</v>
      </c>
      <c r="K184" s="2" t="s">
        <v>2670</v>
      </c>
      <c r="L184" s="2" t="str">
        <f t="shared" si="34"/>
        <v>Điều chỉnh quy mô giảm từ 3,75 ha xuống 1,75 ha, Chuyển tiếp</v>
      </c>
      <c r="M184" s="2" t="s">
        <v>562</v>
      </c>
      <c r="N184" s="4" t="s">
        <v>2972</v>
      </c>
      <c r="O184" s="2" t="s">
        <v>2800</v>
      </c>
      <c r="P184" s="116"/>
      <c r="Q184" s="116"/>
      <c r="R184" s="113"/>
      <c r="S184" s="117">
        <f t="shared" si="40"/>
        <v>0</v>
      </c>
      <c r="T184" s="117">
        <f t="shared" si="39"/>
        <v>1.75</v>
      </c>
      <c r="U184" s="26"/>
      <c r="V184" s="26"/>
      <c r="W184" s="26"/>
      <c r="X184" s="26">
        <v>0.5</v>
      </c>
      <c r="Y184" s="26"/>
      <c r="Z184" s="26">
        <v>0.5</v>
      </c>
      <c r="AA184" s="26">
        <v>0.5</v>
      </c>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v>0.25</v>
      </c>
    </row>
    <row r="185" spans="1:57" s="6" customFormat="1" ht="31.5">
      <c r="A185" s="106" t="s">
        <v>29</v>
      </c>
      <c r="B185" s="2" t="s">
        <v>603</v>
      </c>
      <c r="C185" s="17" t="s">
        <v>565</v>
      </c>
      <c r="D185" s="16"/>
      <c r="E185" s="129">
        <v>2.2400000000000002</v>
      </c>
      <c r="F185" s="129"/>
      <c r="G185" s="129">
        <v>2.2400000000000002</v>
      </c>
      <c r="H185" s="2"/>
      <c r="I185" s="4" t="s">
        <v>2803</v>
      </c>
      <c r="J185" s="2" t="s">
        <v>78</v>
      </c>
      <c r="K185" s="2" t="s">
        <v>317</v>
      </c>
      <c r="L185" s="2" t="str">
        <f t="shared" si="34"/>
        <v>Đăng ký mới</v>
      </c>
      <c r="M185" s="2">
        <v>345</v>
      </c>
      <c r="N185" s="2" t="s">
        <v>82</v>
      </c>
      <c r="O185" s="2" t="s">
        <v>82</v>
      </c>
      <c r="P185" s="2"/>
      <c r="Q185" s="2"/>
      <c r="R185" s="15" t="s">
        <v>480</v>
      </c>
      <c r="S185" s="117">
        <f t="shared" si="40"/>
        <v>0</v>
      </c>
      <c r="T185" s="122">
        <f t="shared" si="39"/>
        <v>2.2400000000000002</v>
      </c>
      <c r="U185" s="88"/>
      <c r="V185" s="88"/>
      <c r="W185" s="88"/>
      <c r="X185" s="88">
        <v>0.57999999999999996</v>
      </c>
      <c r="Y185" s="88"/>
      <c r="Z185" s="88"/>
      <c r="AA185" s="88">
        <v>0.64</v>
      </c>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v>0.3</v>
      </c>
      <c r="BC185" s="88"/>
      <c r="BD185" s="88"/>
      <c r="BE185" s="88">
        <v>0.72</v>
      </c>
    </row>
    <row r="186" spans="1:57" s="6" customFormat="1" ht="31.5">
      <c r="A186" s="106" t="s">
        <v>29</v>
      </c>
      <c r="B186" s="2" t="s">
        <v>606</v>
      </c>
      <c r="C186" s="15" t="s">
        <v>566</v>
      </c>
      <c r="D186" s="15"/>
      <c r="E186" s="23">
        <v>1.08</v>
      </c>
      <c r="F186" s="23"/>
      <c r="G186" s="23">
        <v>1.08</v>
      </c>
      <c r="H186" s="15"/>
      <c r="I186" s="2" t="s">
        <v>2804</v>
      </c>
      <c r="J186" s="2" t="s">
        <v>78</v>
      </c>
      <c r="K186" s="2" t="s">
        <v>2670</v>
      </c>
      <c r="L186" s="2" t="str">
        <f t="shared" si="34"/>
        <v>Đăng ký mới</v>
      </c>
      <c r="M186" s="2">
        <v>346</v>
      </c>
      <c r="N186" s="2" t="s">
        <v>82</v>
      </c>
      <c r="O186" s="2" t="s">
        <v>82</v>
      </c>
      <c r="P186" s="116"/>
      <c r="Q186" s="116"/>
      <c r="R186" s="140" t="s">
        <v>506</v>
      </c>
      <c r="S186" s="117">
        <f t="shared" si="40"/>
        <v>0</v>
      </c>
      <c r="T186" s="122">
        <f t="shared" si="39"/>
        <v>1.08</v>
      </c>
      <c r="U186" s="88"/>
      <c r="V186" s="88"/>
      <c r="W186" s="88"/>
      <c r="X186" s="88"/>
      <c r="Y186" s="88"/>
      <c r="Z186" s="88"/>
      <c r="AA186" s="88">
        <v>0.56999999999999995</v>
      </c>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v>0.51</v>
      </c>
    </row>
    <row r="187" spans="1:57" s="6" customFormat="1">
      <c r="A187" s="106" t="s">
        <v>29</v>
      </c>
      <c r="B187" s="2" t="s">
        <v>613</v>
      </c>
      <c r="C187" s="15" t="s">
        <v>568</v>
      </c>
      <c r="D187" s="4" t="s">
        <v>569</v>
      </c>
      <c r="E187" s="23">
        <v>1.65</v>
      </c>
      <c r="F187" s="23"/>
      <c r="G187" s="23">
        <v>1.65</v>
      </c>
      <c r="H187" s="2" t="s">
        <v>57</v>
      </c>
      <c r="I187" s="2" t="s">
        <v>17</v>
      </c>
      <c r="J187" s="2" t="s">
        <v>78</v>
      </c>
      <c r="K187" s="2" t="s">
        <v>2670</v>
      </c>
      <c r="L187" s="2" t="str">
        <f t="shared" si="34"/>
        <v>Đăng ký mới</v>
      </c>
      <c r="M187" s="2" t="s">
        <v>567</v>
      </c>
      <c r="N187" s="2" t="s">
        <v>82</v>
      </c>
      <c r="O187" s="2" t="s">
        <v>82</v>
      </c>
      <c r="P187" s="116"/>
      <c r="Q187" s="116" t="s">
        <v>2857</v>
      </c>
      <c r="R187" s="113" t="s">
        <v>496</v>
      </c>
      <c r="S187" s="117">
        <f t="shared" ref="S187:S218" si="45">G187-T187</f>
        <v>0</v>
      </c>
      <c r="T187" s="117">
        <f t="shared" si="39"/>
        <v>1.6500000000000001</v>
      </c>
      <c r="U187" s="26"/>
      <c r="V187" s="26"/>
      <c r="W187" s="26"/>
      <c r="X187" s="26"/>
      <c r="Y187" s="26"/>
      <c r="Z187" s="26">
        <v>1.04</v>
      </c>
      <c r="AA187" s="26">
        <v>0.14000000000000001</v>
      </c>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v>0.47</v>
      </c>
      <c r="BC187" s="26"/>
      <c r="BD187" s="26"/>
      <c r="BE187" s="118"/>
    </row>
    <row r="188" spans="1:57" s="6" customFormat="1">
      <c r="A188" s="106" t="s">
        <v>29</v>
      </c>
      <c r="B188" s="2" t="s">
        <v>618</v>
      </c>
      <c r="C188" s="15" t="s">
        <v>2871</v>
      </c>
      <c r="D188" s="4"/>
      <c r="E188" s="23">
        <v>0.05</v>
      </c>
      <c r="F188" s="23"/>
      <c r="G188" s="23">
        <v>0.05</v>
      </c>
      <c r="H188" s="2" t="s">
        <v>19</v>
      </c>
      <c r="I188" s="2" t="s">
        <v>19</v>
      </c>
      <c r="J188" s="2" t="s">
        <v>78</v>
      </c>
      <c r="K188" s="2" t="s">
        <v>2670</v>
      </c>
      <c r="L188" s="2"/>
      <c r="M188" s="2">
        <v>417</v>
      </c>
      <c r="N188" s="2" t="s">
        <v>82</v>
      </c>
      <c r="O188" s="2" t="s">
        <v>82</v>
      </c>
      <c r="P188" s="116"/>
      <c r="Q188" s="116" t="s">
        <v>2888</v>
      </c>
      <c r="R188" s="113"/>
      <c r="S188" s="117"/>
      <c r="T188" s="117"/>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118"/>
    </row>
    <row r="189" spans="1:57" s="6" customFormat="1" ht="47.25">
      <c r="A189" s="106" t="s">
        <v>29</v>
      </c>
      <c r="B189" s="2" t="s">
        <v>620</v>
      </c>
      <c r="C189" s="15" t="s">
        <v>571</v>
      </c>
      <c r="D189" s="4" t="s">
        <v>252</v>
      </c>
      <c r="E189" s="13">
        <v>2.87</v>
      </c>
      <c r="F189" s="23"/>
      <c r="G189" s="13">
        <v>2.87</v>
      </c>
      <c r="H189" s="5" t="s">
        <v>572</v>
      </c>
      <c r="I189" s="5" t="s">
        <v>573</v>
      </c>
      <c r="J189" s="2" t="s">
        <v>96</v>
      </c>
      <c r="K189" s="2" t="s">
        <v>2670</v>
      </c>
      <c r="L189" s="2" t="str">
        <f t="shared" si="34"/>
        <v>Chuyển tiếp</v>
      </c>
      <c r="M189" s="2" t="s">
        <v>570</v>
      </c>
      <c r="N189" s="4" t="s">
        <v>59</v>
      </c>
      <c r="O189" s="2" t="s">
        <v>59</v>
      </c>
      <c r="P189" s="116"/>
      <c r="Q189" s="116"/>
      <c r="R189" s="113"/>
      <c r="S189" s="117">
        <f t="shared" si="45"/>
        <v>0</v>
      </c>
      <c r="T189" s="117">
        <f t="shared" si="39"/>
        <v>2.87</v>
      </c>
      <c r="U189" s="26">
        <v>0.6</v>
      </c>
      <c r="V189" s="26"/>
      <c r="W189" s="26"/>
      <c r="X189" s="26">
        <v>0.8</v>
      </c>
      <c r="Y189" s="26"/>
      <c r="Z189" s="26"/>
      <c r="AA189" s="26">
        <v>0.8</v>
      </c>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v>0.17</v>
      </c>
      <c r="AZ189" s="26"/>
      <c r="BA189" s="26"/>
      <c r="BB189" s="26"/>
      <c r="BC189" s="26"/>
      <c r="BD189" s="26"/>
      <c r="BE189" s="26">
        <v>0.5</v>
      </c>
    </row>
    <row r="190" spans="1:57" s="6" customFormat="1" ht="78.75">
      <c r="A190" s="106" t="s">
        <v>29</v>
      </c>
      <c r="B190" s="2" t="s">
        <v>624</v>
      </c>
      <c r="C190" s="28" t="s">
        <v>575</v>
      </c>
      <c r="D190" s="2" t="s">
        <v>576</v>
      </c>
      <c r="E190" s="13">
        <v>32</v>
      </c>
      <c r="F190" s="23"/>
      <c r="G190" s="30">
        <v>32</v>
      </c>
      <c r="H190" s="2" t="s">
        <v>577</v>
      </c>
      <c r="I190" s="2" t="s">
        <v>578</v>
      </c>
      <c r="J190" s="2" t="s">
        <v>96</v>
      </c>
      <c r="K190" s="2" t="s">
        <v>2670</v>
      </c>
      <c r="L190" s="2" t="str">
        <f t="shared" si="34"/>
        <v>Điều chỉnh quy mô giảm từ 72 ha xuống 32 ha, chuyển tiếp</v>
      </c>
      <c r="M190" s="2" t="s">
        <v>574</v>
      </c>
      <c r="N190" s="4" t="s">
        <v>2972</v>
      </c>
      <c r="O190" s="2" t="s">
        <v>2691</v>
      </c>
      <c r="P190" s="116"/>
      <c r="Q190" s="116"/>
      <c r="R190" s="140"/>
      <c r="S190" s="117">
        <f t="shared" si="45"/>
        <v>0</v>
      </c>
      <c r="T190" s="122">
        <f t="shared" si="39"/>
        <v>32</v>
      </c>
      <c r="U190" s="88">
        <v>1.5</v>
      </c>
      <c r="V190" s="88">
        <v>2.5</v>
      </c>
      <c r="W190" s="88"/>
      <c r="X190" s="88">
        <v>3.5</v>
      </c>
      <c r="Y190" s="88">
        <v>5.5</v>
      </c>
      <c r="Z190" s="88"/>
      <c r="AA190" s="88">
        <v>3.6</v>
      </c>
      <c r="AB190" s="88">
        <v>1.8</v>
      </c>
      <c r="AC190" s="88"/>
      <c r="AD190" s="88"/>
      <c r="AE190" s="88"/>
      <c r="AF190" s="88"/>
      <c r="AG190" s="88"/>
      <c r="AH190" s="88"/>
      <c r="AI190" s="88">
        <v>0.2</v>
      </c>
      <c r="AJ190" s="88"/>
      <c r="AK190" s="88"/>
      <c r="AL190" s="88"/>
      <c r="AM190" s="88"/>
      <c r="AN190" s="88"/>
      <c r="AO190" s="88"/>
      <c r="AP190" s="88"/>
      <c r="AQ190" s="88"/>
      <c r="AR190" s="88"/>
      <c r="AS190" s="88"/>
      <c r="AT190" s="88"/>
      <c r="AU190" s="88"/>
      <c r="AV190" s="88"/>
      <c r="AW190" s="88"/>
      <c r="AX190" s="88"/>
      <c r="AY190" s="88">
        <v>1.7</v>
      </c>
      <c r="AZ190" s="88"/>
      <c r="BA190" s="88"/>
      <c r="BB190" s="88">
        <v>2.2000000000000002</v>
      </c>
      <c r="BC190" s="88"/>
      <c r="BD190" s="88"/>
      <c r="BE190" s="88">
        <v>9.5</v>
      </c>
    </row>
    <row r="191" spans="1:57" s="6" customFormat="1" ht="31.5">
      <c r="A191" s="106" t="s">
        <v>29</v>
      </c>
      <c r="B191" s="2" t="s">
        <v>634</v>
      </c>
      <c r="C191" s="15" t="s">
        <v>579</v>
      </c>
      <c r="D191" s="165"/>
      <c r="E191" s="13">
        <v>3.5</v>
      </c>
      <c r="F191" s="23"/>
      <c r="G191" s="30">
        <v>3.5</v>
      </c>
      <c r="H191" s="2"/>
      <c r="I191" s="2" t="s">
        <v>580</v>
      </c>
      <c r="J191" s="2" t="s">
        <v>96</v>
      </c>
      <c r="K191" s="2" t="s">
        <v>2670</v>
      </c>
      <c r="L191" s="2" t="str">
        <f t="shared" si="34"/>
        <v>Đăng ký mới</v>
      </c>
      <c r="M191" s="2">
        <v>347</v>
      </c>
      <c r="N191" s="2" t="s">
        <v>82</v>
      </c>
      <c r="O191" s="2" t="s">
        <v>82</v>
      </c>
      <c r="P191" s="116"/>
      <c r="Q191" s="116"/>
      <c r="R191" s="113" t="s">
        <v>451</v>
      </c>
      <c r="S191" s="117">
        <f t="shared" si="45"/>
        <v>0</v>
      </c>
      <c r="T191" s="122">
        <f t="shared" si="39"/>
        <v>3.5</v>
      </c>
      <c r="U191" s="88"/>
      <c r="V191" s="88"/>
      <c r="W191" s="88"/>
      <c r="X191" s="88">
        <v>1.8</v>
      </c>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v>0.2</v>
      </c>
      <c r="AZ191" s="88"/>
      <c r="BA191" s="88"/>
      <c r="BB191" s="88"/>
      <c r="BC191" s="88"/>
      <c r="BD191" s="88"/>
      <c r="BE191" s="88">
        <v>1.5</v>
      </c>
    </row>
    <row r="192" spans="1:57" s="6" customFormat="1" ht="47.25">
      <c r="A192" s="106" t="s">
        <v>29</v>
      </c>
      <c r="B192" s="2" t="s">
        <v>638</v>
      </c>
      <c r="C192" s="160" t="s">
        <v>581</v>
      </c>
      <c r="D192" s="2"/>
      <c r="E192" s="13">
        <v>3.56</v>
      </c>
      <c r="F192" s="13"/>
      <c r="G192" s="13">
        <v>3.56</v>
      </c>
      <c r="H192" s="2"/>
      <c r="I192" s="4" t="s">
        <v>582</v>
      </c>
      <c r="J192" s="2" t="s">
        <v>96</v>
      </c>
      <c r="K192" s="2" t="s">
        <v>317</v>
      </c>
      <c r="L192" s="2" t="str">
        <f t="shared" si="34"/>
        <v>Đăng ký mới</v>
      </c>
      <c r="M192" s="2">
        <v>348</v>
      </c>
      <c r="N192" s="2" t="s">
        <v>82</v>
      </c>
      <c r="O192" s="2" t="s">
        <v>82</v>
      </c>
      <c r="P192" s="116"/>
      <c r="Q192" s="116"/>
      <c r="R192" s="113" t="s">
        <v>480</v>
      </c>
      <c r="S192" s="117">
        <f t="shared" si="45"/>
        <v>0</v>
      </c>
      <c r="T192" s="122">
        <f t="shared" si="39"/>
        <v>3.5599999999999996</v>
      </c>
      <c r="U192" s="88">
        <v>0.43</v>
      </c>
      <c r="V192" s="88"/>
      <c r="W192" s="88"/>
      <c r="X192" s="88">
        <v>0.17</v>
      </c>
      <c r="Y192" s="88"/>
      <c r="Z192" s="88"/>
      <c r="AA192" s="88">
        <v>1.61</v>
      </c>
      <c r="AB192" s="88">
        <v>0.17</v>
      </c>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v>0.09</v>
      </c>
      <c r="AZ192" s="88"/>
      <c r="BA192" s="88"/>
      <c r="BB192" s="88"/>
      <c r="BC192" s="88"/>
      <c r="BD192" s="88"/>
      <c r="BE192" s="88">
        <v>1.0900000000000001</v>
      </c>
    </row>
    <row r="193" spans="1:57" s="6" customFormat="1" ht="63">
      <c r="A193" s="106" t="s">
        <v>29</v>
      </c>
      <c r="B193" s="2" t="s">
        <v>642</v>
      </c>
      <c r="C193" s="15" t="s">
        <v>584</v>
      </c>
      <c r="D193" s="165" t="s">
        <v>585</v>
      </c>
      <c r="E193" s="13">
        <v>0.1</v>
      </c>
      <c r="F193" s="23"/>
      <c r="G193" s="30">
        <v>0.1</v>
      </c>
      <c r="H193" s="2" t="s">
        <v>586</v>
      </c>
      <c r="I193" s="2" t="s">
        <v>587</v>
      </c>
      <c r="J193" s="2" t="s">
        <v>96</v>
      </c>
      <c r="K193" s="2" t="s">
        <v>2670</v>
      </c>
      <c r="L193" s="2" t="str">
        <f t="shared" si="34"/>
        <v>Chuyển tiếp</v>
      </c>
      <c r="M193" s="2" t="s">
        <v>583</v>
      </c>
      <c r="N193" s="4" t="s">
        <v>59</v>
      </c>
      <c r="O193" s="2" t="s">
        <v>59</v>
      </c>
      <c r="P193" s="116"/>
      <c r="Q193" s="116"/>
      <c r="R193" s="113"/>
      <c r="S193" s="117">
        <f t="shared" si="45"/>
        <v>0</v>
      </c>
      <c r="T193" s="117">
        <f t="shared" si="39"/>
        <v>9.9999999999999992E-2</v>
      </c>
      <c r="U193" s="26">
        <v>0.02</v>
      </c>
      <c r="V193" s="26"/>
      <c r="W193" s="26"/>
      <c r="X193" s="26">
        <v>0.04</v>
      </c>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v>0.03</v>
      </c>
      <c r="AZ193" s="26"/>
      <c r="BA193" s="26"/>
      <c r="BB193" s="26">
        <v>0.01</v>
      </c>
      <c r="BC193" s="26"/>
      <c r="BD193" s="26"/>
      <c r="BE193" s="26"/>
    </row>
    <row r="194" spans="1:57" s="6" customFormat="1">
      <c r="A194" s="106" t="s">
        <v>29</v>
      </c>
      <c r="B194" s="2" t="s">
        <v>650</v>
      </c>
      <c r="C194" s="15" t="s">
        <v>589</v>
      </c>
      <c r="D194" s="159" t="s">
        <v>590</v>
      </c>
      <c r="E194" s="13">
        <v>0.1</v>
      </c>
      <c r="F194" s="12"/>
      <c r="G194" s="13">
        <v>0.1</v>
      </c>
      <c r="H194" s="2" t="s">
        <v>57</v>
      </c>
      <c r="I194" s="5" t="str">
        <f t="shared" ref="I194" si="46">H194</f>
        <v>DCS</v>
      </c>
      <c r="J194" s="4" t="s">
        <v>73</v>
      </c>
      <c r="K194" s="2" t="s">
        <v>2670</v>
      </c>
      <c r="L194" s="2" t="str">
        <f t="shared" si="34"/>
        <v>Chuyển tiếp</v>
      </c>
      <c r="M194" s="2" t="s">
        <v>588</v>
      </c>
      <c r="N194" s="4" t="s">
        <v>59</v>
      </c>
      <c r="O194" s="2" t="s">
        <v>59</v>
      </c>
      <c r="P194" s="116"/>
      <c r="Q194" s="116"/>
      <c r="R194" s="113"/>
      <c r="S194" s="117">
        <f t="shared" si="45"/>
        <v>0</v>
      </c>
      <c r="T194" s="117">
        <f t="shared" si="39"/>
        <v>0.1</v>
      </c>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118">
        <v>0.1</v>
      </c>
    </row>
    <row r="195" spans="1:57" s="6" customFormat="1" ht="31.5">
      <c r="A195" s="106" t="s">
        <v>29</v>
      </c>
      <c r="B195" s="2" t="s">
        <v>655</v>
      </c>
      <c r="C195" s="15" t="s">
        <v>591</v>
      </c>
      <c r="D195" s="159"/>
      <c r="E195" s="13">
        <v>4.5</v>
      </c>
      <c r="F195" s="12"/>
      <c r="G195" s="13">
        <v>4.5</v>
      </c>
      <c r="H195" s="2"/>
      <c r="I195" s="5" t="s">
        <v>592</v>
      </c>
      <c r="J195" s="4" t="s">
        <v>73</v>
      </c>
      <c r="K195" s="2" t="s">
        <v>2670</v>
      </c>
      <c r="L195" s="2" t="str">
        <f t="shared" si="34"/>
        <v>Đăng ký mới</v>
      </c>
      <c r="M195" s="2">
        <v>349</v>
      </c>
      <c r="N195" s="2" t="s">
        <v>82</v>
      </c>
      <c r="O195" s="2" t="s">
        <v>82</v>
      </c>
      <c r="P195" s="116"/>
      <c r="Q195" s="116"/>
      <c r="R195" s="113" t="s">
        <v>451</v>
      </c>
      <c r="S195" s="117">
        <f t="shared" si="45"/>
        <v>0</v>
      </c>
      <c r="T195" s="117">
        <f t="shared" si="39"/>
        <v>4.5</v>
      </c>
      <c r="U195" s="26"/>
      <c r="V195" s="26"/>
      <c r="W195" s="26"/>
      <c r="X195" s="26">
        <v>0.8</v>
      </c>
      <c r="Y195" s="26"/>
      <c r="Z195" s="26"/>
      <c r="AA195" s="26">
        <v>2.1</v>
      </c>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118">
        <v>1.6</v>
      </c>
    </row>
    <row r="196" spans="1:57" s="6" customFormat="1" ht="31.5">
      <c r="A196" s="106" t="s">
        <v>29</v>
      </c>
      <c r="B196" s="2" t="s">
        <v>659</v>
      </c>
      <c r="C196" s="17" t="s">
        <v>594</v>
      </c>
      <c r="D196" s="166" t="s">
        <v>89</v>
      </c>
      <c r="E196" s="13">
        <v>1.75</v>
      </c>
      <c r="F196" s="12"/>
      <c r="G196" s="29">
        <v>1.75</v>
      </c>
      <c r="H196" s="2" t="s">
        <v>595</v>
      </c>
      <c r="I196" s="2" t="s">
        <v>596</v>
      </c>
      <c r="J196" s="4" t="s">
        <v>73</v>
      </c>
      <c r="K196" s="2" t="s">
        <v>2670</v>
      </c>
      <c r="L196" s="2" t="str">
        <f t="shared" si="34"/>
        <v>Chuyển tiếp</v>
      </c>
      <c r="M196" s="2" t="s">
        <v>593</v>
      </c>
      <c r="N196" s="4" t="s">
        <v>59</v>
      </c>
      <c r="O196" s="2" t="s">
        <v>59</v>
      </c>
      <c r="P196" s="116"/>
      <c r="Q196" s="116"/>
      <c r="R196" s="113"/>
      <c r="S196" s="117">
        <f t="shared" si="45"/>
        <v>0</v>
      </c>
      <c r="T196" s="117">
        <f t="shared" si="39"/>
        <v>1.75</v>
      </c>
      <c r="U196" s="26"/>
      <c r="V196" s="26"/>
      <c r="W196" s="26"/>
      <c r="X196" s="26">
        <v>0.5</v>
      </c>
      <c r="Y196" s="26"/>
      <c r="Z196" s="26"/>
      <c r="AA196" s="26">
        <v>0.4</v>
      </c>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155"/>
      <c r="BB196" s="26"/>
      <c r="BC196" s="26"/>
      <c r="BD196" s="26"/>
      <c r="BE196" s="26">
        <v>0.85</v>
      </c>
    </row>
    <row r="197" spans="1:57" s="6" customFormat="1" ht="31.5">
      <c r="A197" s="106" t="s">
        <v>29</v>
      </c>
      <c r="B197" s="2" t="s">
        <v>665</v>
      </c>
      <c r="C197" s="15" t="s">
        <v>598</v>
      </c>
      <c r="D197" s="16" t="s">
        <v>89</v>
      </c>
      <c r="E197" s="13">
        <v>7.05</v>
      </c>
      <c r="F197" s="12"/>
      <c r="G197" s="29">
        <v>7.05</v>
      </c>
      <c r="H197" s="2" t="s">
        <v>599</v>
      </c>
      <c r="I197" s="2" t="s">
        <v>600</v>
      </c>
      <c r="J197" s="4" t="s">
        <v>73</v>
      </c>
      <c r="K197" s="2" t="s">
        <v>2670</v>
      </c>
      <c r="L197" s="2" t="str">
        <f t="shared" si="34"/>
        <v>Chuyển tiếp</v>
      </c>
      <c r="M197" s="2" t="s">
        <v>597</v>
      </c>
      <c r="N197" s="4" t="s">
        <v>59</v>
      </c>
      <c r="O197" s="2" t="s">
        <v>59</v>
      </c>
      <c r="P197" s="116"/>
      <c r="Q197" s="116"/>
      <c r="R197" s="113"/>
      <c r="S197" s="117">
        <f t="shared" si="45"/>
        <v>0</v>
      </c>
      <c r="T197" s="117">
        <f t="shared" si="39"/>
        <v>7.0500000000000007</v>
      </c>
      <c r="U197" s="26"/>
      <c r="V197" s="26"/>
      <c r="W197" s="26"/>
      <c r="X197" s="26">
        <v>2.2000000000000002</v>
      </c>
      <c r="Y197" s="26">
        <v>1.4</v>
      </c>
      <c r="Z197" s="26"/>
      <c r="AA197" s="26">
        <v>2.2000000000000002</v>
      </c>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v>1.25</v>
      </c>
    </row>
    <row r="198" spans="1:57" s="6" customFormat="1" ht="31.5">
      <c r="A198" s="106" t="s">
        <v>29</v>
      </c>
      <c r="B198" s="2" t="s">
        <v>670</v>
      </c>
      <c r="C198" s="15" t="s">
        <v>601</v>
      </c>
      <c r="D198" s="15"/>
      <c r="E198" s="23">
        <v>2.38</v>
      </c>
      <c r="F198" s="23"/>
      <c r="G198" s="23">
        <v>2.38</v>
      </c>
      <c r="H198" s="15"/>
      <c r="I198" s="2" t="s">
        <v>602</v>
      </c>
      <c r="J198" s="4" t="s">
        <v>73</v>
      </c>
      <c r="K198" s="2" t="s">
        <v>2670</v>
      </c>
      <c r="L198" s="2" t="str">
        <f t="shared" si="34"/>
        <v>Đăng ký mới</v>
      </c>
      <c r="M198" s="2">
        <v>350</v>
      </c>
      <c r="N198" s="2" t="s">
        <v>82</v>
      </c>
      <c r="O198" s="2" t="s">
        <v>82</v>
      </c>
      <c r="P198" s="116"/>
      <c r="Q198" s="116"/>
      <c r="R198" s="140" t="s">
        <v>506</v>
      </c>
      <c r="S198" s="117">
        <f t="shared" si="45"/>
        <v>0</v>
      </c>
      <c r="T198" s="122">
        <f t="shared" si="39"/>
        <v>2.38</v>
      </c>
      <c r="U198" s="88"/>
      <c r="V198" s="88"/>
      <c r="W198" s="88"/>
      <c r="X198" s="88">
        <v>7.0000000000000007E-2</v>
      </c>
      <c r="Y198" s="88"/>
      <c r="Z198" s="88"/>
      <c r="AA198" s="88">
        <v>1.1399999999999999</v>
      </c>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v>1.17</v>
      </c>
    </row>
    <row r="199" spans="1:57" s="6" customFormat="1" ht="47.25">
      <c r="A199" s="106" t="s">
        <v>29</v>
      </c>
      <c r="B199" s="2" t="s">
        <v>2212</v>
      </c>
      <c r="C199" s="15" t="s">
        <v>604</v>
      </c>
      <c r="D199" s="16" t="s">
        <v>89</v>
      </c>
      <c r="E199" s="13">
        <v>3</v>
      </c>
      <c r="F199" s="12">
        <v>1</v>
      </c>
      <c r="G199" s="13">
        <f>E199-F199</f>
        <v>2</v>
      </c>
      <c r="H199" s="5" t="s">
        <v>605</v>
      </c>
      <c r="I199" s="5" t="s">
        <v>2795</v>
      </c>
      <c r="J199" s="2" t="s">
        <v>91</v>
      </c>
      <c r="K199" s="2" t="s">
        <v>2670</v>
      </c>
      <c r="L199" s="2" t="str">
        <f t="shared" si="34"/>
        <v>Chuyển tiếp</v>
      </c>
      <c r="M199" s="2" t="s">
        <v>603</v>
      </c>
      <c r="N199" s="4" t="s">
        <v>59</v>
      </c>
      <c r="O199" s="2" t="s">
        <v>59</v>
      </c>
      <c r="P199" s="116"/>
      <c r="Q199" s="116"/>
      <c r="R199" s="113"/>
      <c r="S199" s="117">
        <f t="shared" si="45"/>
        <v>0</v>
      </c>
      <c r="T199" s="117">
        <f t="shared" si="39"/>
        <v>2</v>
      </c>
      <c r="U199" s="26">
        <v>0.2</v>
      </c>
      <c r="V199" s="26">
        <v>0.5</v>
      </c>
      <c r="W199" s="26"/>
      <c r="X199" s="26">
        <v>0.3</v>
      </c>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v>1</v>
      </c>
      <c r="BC199" s="26"/>
      <c r="BD199" s="26"/>
      <c r="BE199" s="26"/>
    </row>
    <row r="200" spans="1:57" s="6" customFormat="1" ht="47.25">
      <c r="A200" s="106" t="s">
        <v>29</v>
      </c>
      <c r="B200" s="2" t="s">
        <v>679</v>
      </c>
      <c r="C200" s="167" t="s">
        <v>607</v>
      </c>
      <c r="D200" s="16" t="s">
        <v>89</v>
      </c>
      <c r="E200" s="13">
        <v>0.87</v>
      </c>
      <c r="F200" s="23"/>
      <c r="G200" s="13">
        <v>0.87</v>
      </c>
      <c r="H200" s="5" t="s">
        <v>608</v>
      </c>
      <c r="I200" s="5" t="s">
        <v>609</v>
      </c>
      <c r="J200" s="2" t="s">
        <v>91</v>
      </c>
      <c r="K200" s="2" t="s">
        <v>2670</v>
      </c>
      <c r="L200" s="2" t="str">
        <f t="shared" si="34"/>
        <v>Chuyển tiếp</v>
      </c>
      <c r="M200" s="2" t="s">
        <v>606</v>
      </c>
      <c r="N200" s="4" t="s">
        <v>59</v>
      </c>
      <c r="O200" s="2" t="s">
        <v>59</v>
      </c>
      <c r="P200" s="116"/>
      <c r="Q200" s="116"/>
      <c r="R200" s="113"/>
      <c r="S200" s="117">
        <f t="shared" si="45"/>
        <v>0</v>
      </c>
      <c r="T200" s="117">
        <f t="shared" si="39"/>
        <v>0.87000000000000011</v>
      </c>
      <c r="U200" s="26">
        <v>0.2</v>
      </c>
      <c r="V200" s="26"/>
      <c r="W200" s="26"/>
      <c r="X200" s="26">
        <v>0.2</v>
      </c>
      <c r="Y200" s="26">
        <v>0.2</v>
      </c>
      <c r="Z200" s="26"/>
      <c r="AA200" s="26"/>
      <c r="AB200" s="26"/>
      <c r="AC200" s="26"/>
      <c r="AD200" s="26"/>
      <c r="AE200" s="26"/>
      <c r="AF200" s="26"/>
      <c r="AG200" s="26"/>
      <c r="AH200" s="26"/>
      <c r="AI200" s="26"/>
      <c r="AJ200" s="26"/>
      <c r="AK200" s="26">
        <v>0.2</v>
      </c>
      <c r="AL200" s="26"/>
      <c r="AM200" s="26"/>
      <c r="AN200" s="26"/>
      <c r="AO200" s="26"/>
      <c r="AP200" s="26"/>
      <c r="AQ200" s="26"/>
      <c r="AR200" s="26"/>
      <c r="AS200" s="26"/>
      <c r="AT200" s="26"/>
      <c r="AU200" s="26"/>
      <c r="AV200" s="26"/>
      <c r="AW200" s="26"/>
      <c r="AX200" s="26"/>
      <c r="AY200" s="26"/>
      <c r="AZ200" s="26"/>
      <c r="BA200" s="26"/>
      <c r="BB200" s="26"/>
      <c r="BC200" s="26"/>
      <c r="BD200" s="26"/>
      <c r="BE200" s="26">
        <v>7.0000000000000007E-2</v>
      </c>
    </row>
    <row r="201" spans="1:57" s="6" customFormat="1" ht="31.5">
      <c r="A201" s="106" t="s">
        <v>29</v>
      </c>
      <c r="B201" s="2" t="s">
        <v>682</v>
      </c>
      <c r="C201" s="15" t="s">
        <v>610</v>
      </c>
      <c r="D201" s="166"/>
      <c r="E201" s="13">
        <v>1.5</v>
      </c>
      <c r="F201" s="23"/>
      <c r="G201" s="13">
        <v>1.5</v>
      </c>
      <c r="H201" s="5"/>
      <c r="I201" s="5" t="s">
        <v>2796</v>
      </c>
      <c r="J201" s="2" t="s">
        <v>91</v>
      </c>
      <c r="K201" s="2" t="s">
        <v>2670</v>
      </c>
      <c r="L201" s="2" t="str">
        <f t="shared" si="34"/>
        <v>Đăng ký mới</v>
      </c>
      <c r="M201" s="2">
        <v>418</v>
      </c>
      <c r="N201" s="2" t="s">
        <v>82</v>
      </c>
      <c r="O201" s="2" t="s">
        <v>82</v>
      </c>
      <c r="P201" s="116"/>
      <c r="Q201" s="116"/>
      <c r="R201" s="113" t="s">
        <v>451</v>
      </c>
      <c r="S201" s="117">
        <f t="shared" si="45"/>
        <v>0</v>
      </c>
      <c r="T201" s="117">
        <f t="shared" si="39"/>
        <v>1.5</v>
      </c>
      <c r="U201" s="26"/>
      <c r="V201" s="26"/>
      <c r="W201" s="26"/>
      <c r="X201" s="26">
        <v>0.2</v>
      </c>
      <c r="Y201" s="26">
        <v>0.3</v>
      </c>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v>1</v>
      </c>
    </row>
    <row r="202" spans="1:57" s="6" customFormat="1" ht="31.5">
      <c r="A202" s="106" t="s">
        <v>29</v>
      </c>
      <c r="B202" s="2" t="s">
        <v>2213</v>
      </c>
      <c r="C202" s="168" t="s">
        <v>611</v>
      </c>
      <c r="D202" s="16"/>
      <c r="E202" s="13">
        <v>1.51</v>
      </c>
      <c r="F202" s="23"/>
      <c r="G202" s="13">
        <v>1.51</v>
      </c>
      <c r="H202" s="5"/>
      <c r="I202" s="4" t="s">
        <v>2797</v>
      </c>
      <c r="J202" s="2" t="s">
        <v>91</v>
      </c>
      <c r="K202" s="2" t="s">
        <v>317</v>
      </c>
      <c r="L202" s="2" t="str">
        <f t="shared" si="34"/>
        <v>Đăng ký mới</v>
      </c>
      <c r="M202" s="2">
        <v>352</v>
      </c>
      <c r="N202" s="2" t="s">
        <v>82</v>
      </c>
      <c r="O202" s="2" t="s">
        <v>82</v>
      </c>
      <c r="P202" s="116"/>
      <c r="Q202" s="116"/>
      <c r="R202" s="113" t="s">
        <v>480</v>
      </c>
      <c r="S202" s="117">
        <f t="shared" si="45"/>
        <v>0</v>
      </c>
      <c r="T202" s="122">
        <f t="shared" si="39"/>
        <v>1.51</v>
      </c>
      <c r="U202" s="88"/>
      <c r="V202" s="88">
        <v>0.1</v>
      </c>
      <c r="W202" s="88"/>
      <c r="X202" s="88"/>
      <c r="Y202" s="88"/>
      <c r="Z202" s="88"/>
      <c r="AA202" s="88">
        <v>0.5</v>
      </c>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v>0.91</v>
      </c>
    </row>
    <row r="203" spans="1:57" s="6" customFormat="1" ht="31.5">
      <c r="A203" s="106" t="s">
        <v>29</v>
      </c>
      <c r="B203" s="2" t="s">
        <v>2214</v>
      </c>
      <c r="C203" s="17" t="s">
        <v>612</v>
      </c>
      <c r="D203" s="16"/>
      <c r="E203" s="13">
        <v>1.5</v>
      </c>
      <c r="F203" s="23">
        <v>0.5</v>
      </c>
      <c r="G203" s="13">
        <f>E203-F203</f>
        <v>1</v>
      </c>
      <c r="H203" s="5"/>
      <c r="I203" s="4" t="s">
        <v>2798</v>
      </c>
      <c r="J203" s="2" t="s">
        <v>91</v>
      </c>
      <c r="K203" s="2" t="s">
        <v>317</v>
      </c>
      <c r="L203" s="2" t="str">
        <f t="shared" si="34"/>
        <v>Đăng ký mới</v>
      </c>
      <c r="M203" s="2">
        <v>353</v>
      </c>
      <c r="N203" s="2" t="s">
        <v>82</v>
      </c>
      <c r="O203" s="2" t="s">
        <v>82</v>
      </c>
      <c r="P203" s="116"/>
      <c r="Q203" s="116"/>
      <c r="R203" s="113" t="s">
        <v>480</v>
      </c>
      <c r="S203" s="117">
        <f t="shared" si="45"/>
        <v>0</v>
      </c>
      <c r="T203" s="122">
        <f t="shared" si="39"/>
        <v>1</v>
      </c>
      <c r="U203" s="88">
        <v>0.23</v>
      </c>
      <c r="V203" s="88"/>
      <c r="W203" s="88"/>
      <c r="X203" s="88"/>
      <c r="Y203" s="88"/>
      <c r="Z203" s="88"/>
      <c r="AA203" s="88"/>
      <c r="AB203" s="88"/>
      <c r="AC203" s="88"/>
      <c r="AD203" s="88"/>
      <c r="AE203" s="88"/>
      <c r="AF203" s="88"/>
      <c r="AG203" s="88"/>
      <c r="AH203" s="88"/>
      <c r="AI203" s="88"/>
      <c r="AJ203" s="88"/>
      <c r="AK203" s="88">
        <v>0.09</v>
      </c>
      <c r="AL203" s="88"/>
      <c r="AM203" s="88"/>
      <c r="AN203" s="88"/>
      <c r="AO203" s="88"/>
      <c r="AP203" s="88"/>
      <c r="AQ203" s="88"/>
      <c r="AR203" s="88"/>
      <c r="AS203" s="88"/>
      <c r="AT203" s="88"/>
      <c r="AU203" s="88"/>
      <c r="AV203" s="88"/>
      <c r="AW203" s="88"/>
      <c r="AX203" s="88">
        <v>0.01</v>
      </c>
      <c r="AY203" s="88"/>
      <c r="AZ203" s="88"/>
      <c r="BA203" s="88"/>
      <c r="BB203" s="88"/>
      <c r="BC203" s="88"/>
      <c r="BD203" s="88"/>
      <c r="BE203" s="88">
        <v>0.67</v>
      </c>
    </row>
    <row r="204" spans="1:57" s="6" customFormat="1" ht="31.5">
      <c r="A204" s="106" t="s">
        <v>29</v>
      </c>
      <c r="B204" s="2" t="s">
        <v>2215</v>
      </c>
      <c r="C204" s="15" t="s">
        <v>614</v>
      </c>
      <c r="D204" s="4" t="s">
        <v>615</v>
      </c>
      <c r="E204" s="12">
        <v>0.56999999999999995</v>
      </c>
      <c r="F204" s="12"/>
      <c r="G204" s="12">
        <v>0.56999999999999995</v>
      </c>
      <c r="H204" s="2" t="s">
        <v>57</v>
      </c>
      <c r="I204" s="4" t="s">
        <v>616</v>
      </c>
      <c r="J204" s="2" t="s">
        <v>119</v>
      </c>
      <c r="K204" s="2" t="s">
        <v>2670</v>
      </c>
      <c r="L204" s="2" t="str">
        <f t="shared" ref="L204:L296" si="47">O204</f>
        <v>Điều chỉnh, chuyển tiếp</v>
      </c>
      <c r="M204" s="2" t="s">
        <v>613</v>
      </c>
      <c r="N204" s="4" t="s">
        <v>2972</v>
      </c>
      <c r="O204" s="2" t="s">
        <v>264</v>
      </c>
      <c r="P204" s="116"/>
      <c r="Q204" s="116"/>
      <c r="R204" s="113" t="s">
        <v>496</v>
      </c>
      <c r="S204" s="117">
        <f t="shared" si="45"/>
        <v>0</v>
      </c>
      <c r="T204" s="117">
        <f t="shared" si="39"/>
        <v>0.57000000000000006</v>
      </c>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v>0.03</v>
      </c>
      <c r="AY204" s="26"/>
      <c r="AZ204" s="26"/>
      <c r="BA204" s="26"/>
      <c r="BB204" s="26">
        <v>0.35</v>
      </c>
      <c r="BC204" s="26"/>
      <c r="BD204" s="26"/>
      <c r="BE204" s="118">
        <v>0.19</v>
      </c>
    </row>
    <row r="205" spans="1:57" s="6" customFormat="1">
      <c r="A205" s="106" t="s">
        <v>29</v>
      </c>
      <c r="B205" s="2" t="s">
        <v>2216</v>
      </c>
      <c r="C205" s="15" t="s">
        <v>617</v>
      </c>
      <c r="D205" s="4"/>
      <c r="E205" s="12">
        <v>0.1</v>
      </c>
      <c r="F205" s="12"/>
      <c r="G205" s="12">
        <v>0.1</v>
      </c>
      <c r="H205" s="5" t="s">
        <v>50</v>
      </c>
      <c r="I205" s="4" t="s">
        <v>57</v>
      </c>
      <c r="J205" s="2" t="s">
        <v>119</v>
      </c>
      <c r="K205" s="2" t="s">
        <v>2670</v>
      </c>
      <c r="L205" s="2" t="str">
        <f t="shared" si="47"/>
        <v>Đăng ký mới</v>
      </c>
      <c r="M205" s="2">
        <v>354</v>
      </c>
      <c r="N205" s="2" t="s">
        <v>82</v>
      </c>
      <c r="O205" s="2" t="s">
        <v>82</v>
      </c>
      <c r="P205" s="116"/>
      <c r="Q205" s="116"/>
      <c r="R205" s="113" t="s">
        <v>496</v>
      </c>
      <c r="S205" s="117">
        <f t="shared" si="45"/>
        <v>0</v>
      </c>
      <c r="T205" s="117">
        <f t="shared" si="39"/>
        <v>0.1</v>
      </c>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118">
        <v>0.1</v>
      </c>
    </row>
    <row r="206" spans="1:57" s="6" customFormat="1">
      <c r="A206" s="106" t="s">
        <v>29</v>
      </c>
      <c r="B206" s="2" t="s">
        <v>2217</v>
      </c>
      <c r="C206" s="17" t="s">
        <v>619</v>
      </c>
      <c r="D206" s="16"/>
      <c r="E206" s="13">
        <v>0.6</v>
      </c>
      <c r="F206" s="23"/>
      <c r="G206" s="29">
        <v>0.6</v>
      </c>
      <c r="H206" s="2" t="s">
        <v>67</v>
      </c>
      <c r="I206" s="5" t="str">
        <f t="shared" ref="I206" si="48">H206</f>
        <v>NHK</v>
      </c>
      <c r="J206" s="2" t="s">
        <v>119</v>
      </c>
      <c r="K206" s="2" t="s">
        <v>2670</v>
      </c>
      <c r="L206" s="2" t="str">
        <f t="shared" si="47"/>
        <v>Chuyển tiếp</v>
      </c>
      <c r="M206" s="2" t="s">
        <v>618</v>
      </c>
      <c r="N206" s="4" t="s">
        <v>59</v>
      </c>
      <c r="O206" s="2" t="s">
        <v>59</v>
      </c>
      <c r="P206" s="116"/>
      <c r="Q206" s="116"/>
      <c r="R206" s="140"/>
      <c r="S206" s="117">
        <f t="shared" si="45"/>
        <v>0</v>
      </c>
      <c r="T206" s="117">
        <f t="shared" si="39"/>
        <v>0.6</v>
      </c>
      <c r="U206" s="26"/>
      <c r="V206" s="26"/>
      <c r="W206" s="26"/>
      <c r="X206" s="26">
        <v>0.6</v>
      </c>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row>
    <row r="207" spans="1:57" s="6" customFormat="1" ht="47.25">
      <c r="A207" s="106" t="s">
        <v>29</v>
      </c>
      <c r="B207" s="2" t="s">
        <v>2218</v>
      </c>
      <c r="C207" s="17" t="s">
        <v>621</v>
      </c>
      <c r="D207" s="16" t="s">
        <v>89</v>
      </c>
      <c r="E207" s="13">
        <v>6.8</v>
      </c>
      <c r="F207" s="23">
        <v>3.6</v>
      </c>
      <c r="G207" s="29">
        <v>3.2</v>
      </c>
      <c r="H207" s="2" t="s">
        <v>622</v>
      </c>
      <c r="I207" s="2" t="s">
        <v>623</v>
      </c>
      <c r="J207" s="2" t="s">
        <v>119</v>
      </c>
      <c r="K207" s="2" t="s">
        <v>2670</v>
      </c>
      <c r="L207" s="2" t="str">
        <f t="shared" si="47"/>
        <v>Chuyển tiếp</v>
      </c>
      <c r="M207" s="2" t="s">
        <v>620</v>
      </c>
      <c r="N207" s="4" t="s">
        <v>59</v>
      </c>
      <c r="O207" s="2" t="s">
        <v>59</v>
      </c>
      <c r="P207" s="116"/>
      <c r="Q207" s="116"/>
      <c r="R207" s="113"/>
      <c r="S207" s="117">
        <f t="shared" si="45"/>
        <v>0</v>
      </c>
      <c r="T207" s="117">
        <f t="shared" si="39"/>
        <v>3.2</v>
      </c>
      <c r="U207" s="26">
        <v>0.7</v>
      </c>
      <c r="V207" s="26">
        <v>0.2</v>
      </c>
      <c r="W207" s="26"/>
      <c r="X207" s="26">
        <v>2.2000000000000002</v>
      </c>
      <c r="Y207" s="26">
        <v>0.1</v>
      </c>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row>
    <row r="208" spans="1:57" s="6" customFormat="1" ht="31.5">
      <c r="A208" s="106" t="s">
        <v>29</v>
      </c>
      <c r="B208" s="2" t="s">
        <v>2219</v>
      </c>
      <c r="C208" s="15" t="s">
        <v>625</v>
      </c>
      <c r="D208" s="166" t="s">
        <v>89</v>
      </c>
      <c r="E208" s="13">
        <v>2.25</v>
      </c>
      <c r="F208" s="23"/>
      <c r="G208" s="29">
        <v>2.25</v>
      </c>
      <c r="H208" s="2" t="s">
        <v>626</v>
      </c>
      <c r="I208" s="2" t="s">
        <v>2808</v>
      </c>
      <c r="J208" s="2" t="s">
        <v>119</v>
      </c>
      <c r="K208" s="2" t="s">
        <v>2670</v>
      </c>
      <c r="L208" s="2" t="str">
        <f t="shared" si="47"/>
        <v>Chuyển tiếp</v>
      </c>
      <c r="M208" s="2" t="s">
        <v>624</v>
      </c>
      <c r="N208" s="4" t="s">
        <v>59</v>
      </c>
      <c r="O208" s="2" t="s">
        <v>59</v>
      </c>
      <c r="P208" s="116"/>
      <c r="Q208" s="116"/>
      <c r="R208" s="113"/>
      <c r="S208" s="117">
        <f t="shared" si="45"/>
        <v>0</v>
      </c>
      <c r="T208" s="117">
        <f t="shared" si="39"/>
        <v>2.25</v>
      </c>
      <c r="U208" s="26">
        <v>0.2</v>
      </c>
      <c r="V208" s="26"/>
      <c r="W208" s="26"/>
      <c r="X208" s="26"/>
      <c r="Y208" s="26">
        <v>0.8</v>
      </c>
      <c r="Z208" s="26"/>
      <c r="AA208" s="26">
        <v>0.2</v>
      </c>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v>1.05</v>
      </c>
    </row>
    <row r="209" spans="1:57" s="6" customFormat="1" ht="31.5">
      <c r="A209" s="106" t="s">
        <v>29</v>
      </c>
      <c r="B209" s="2" t="s">
        <v>2220</v>
      </c>
      <c r="C209" s="15" t="s">
        <v>627</v>
      </c>
      <c r="D209" s="166"/>
      <c r="E209" s="13">
        <v>1.8</v>
      </c>
      <c r="F209" s="23"/>
      <c r="G209" s="29">
        <v>1.8</v>
      </c>
      <c r="H209" s="2"/>
      <c r="I209" s="2" t="s">
        <v>2809</v>
      </c>
      <c r="J209" s="2" t="s">
        <v>119</v>
      </c>
      <c r="K209" s="2" t="s">
        <v>2670</v>
      </c>
      <c r="L209" s="2" t="str">
        <f t="shared" si="47"/>
        <v>Đăng ký mới</v>
      </c>
      <c r="M209" s="2">
        <v>355</v>
      </c>
      <c r="N209" s="2" t="s">
        <v>82</v>
      </c>
      <c r="O209" s="2" t="s">
        <v>82</v>
      </c>
      <c r="P209" s="116"/>
      <c r="Q209" s="116"/>
      <c r="R209" s="113" t="s">
        <v>451</v>
      </c>
      <c r="S209" s="117">
        <f t="shared" si="45"/>
        <v>0</v>
      </c>
      <c r="T209" s="117">
        <f t="shared" si="39"/>
        <v>1.8</v>
      </c>
      <c r="U209" s="26"/>
      <c r="V209" s="26"/>
      <c r="W209" s="26"/>
      <c r="X209" s="26">
        <v>0.2</v>
      </c>
      <c r="Y209" s="26">
        <v>0.8</v>
      </c>
      <c r="Z209" s="26"/>
      <c r="AA209" s="26">
        <v>0.5</v>
      </c>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v>0.3</v>
      </c>
    </row>
    <row r="210" spans="1:57" s="6" customFormat="1" ht="31.5">
      <c r="A210" s="106" t="s">
        <v>29</v>
      </c>
      <c r="B210" s="2" t="s">
        <v>2221</v>
      </c>
      <c r="C210" s="15" t="s">
        <v>628</v>
      </c>
      <c r="D210" s="166"/>
      <c r="E210" s="13">
        <v>1.2</v>
      </c>
      <c r="F210" s="23"/>
      <c r="G210" s="29">
        <v>1.2</v>
      </c>
      <c r="H210" s="2"/>
      <c r="I210" s="2" t="s">
        <v>2810</v>
      </c>
      <c r="J210" s="2" t="s">
        <v>119</v>
      </c>
      <c r="K210" s="2" t="s">
        <v>2670</v>
      </c>
      <c r="L210" s="2" t="str">
        <f t="shared" si="47"/>
        <v>Đăng ký mới</v>
      </c>
      <c r="M210" s="2">
        <v>356</v>
      </c>
      <c r="N210" s="2" t="s">
        <v>82</v>
      </c>
      <c r="O210" s="2" t="s">
        <v>82</v>
      </c>
      <c r="P210" s="116"/>
      <c r="Q210" s="116"/>
      <c r="R210" s="113" t="s">
        <v>451</v>
      </c>
      <c r="S210" s="117">
        <f t="shared" si="45"/>
        <v>0</v>
      </c>
      <c r="T210" s="117">
        <f t="shared" si="39"/>
        <v>1.2</v>
      </c>
      <c r="U210" s="26"/>
      <c r="V210" s="26"/>
      <c r="W210" s="26"/>
      <c r="X210" s="26">
        <v>0.2</v>
      </c>
      <c r="Y210" s="26">
        <v>0.2</v>
      </c>
      <c r="Z210" s="26"/>
      <c r="AA210" s="26">
        <v>0.3</v>
      </c>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v>0.5</v>
      </c>
    </row>
    <row r="211" spans="1:57" s="6" customFormat="1" ht="31.5">
      <c r="A211" s="106" t="s">
        <v>29</v>
      </c>
      <c r="B211" s="2" t="s">
        <v>2222</v>
      </c>
      <c r="C211" s="160" t="s">
        <v>629</v>
      </c>
      <c r="D211" s="16"/>
      <c r="E211" s="13">
        <v>1.65</v>
      </c>
      <c r="F211" s="23"/>
      <c r="G211" s="13">
        <v>1.65</v>
      </c>
      <c r="H211" s="2"/>
      <c r="I211" s="4" t="s">
        <v>2811</v>
      </c>
      <c r="J211" s="2" t="s">
        <v>119</v>
      </c>
      <c r="K211" s="2" t="s">
        <v>317</v>
      </c>
      <c r="L211" s="2" t="str">
        <f t="shared" si="47"/>
        <v>Đăng ký mới</v>
      </c>
      <c r="M211" s="2">
        <v>357</v>
      </c>
      <c r="N211" s="2" t="s">
        <v>82</v>
      </c>
      <c r="O211" s="2" t="s">
        <v>82</v>
      </c>
      <c r="P211" s="116"/>
      <c r="Q211" s="116"/>
      <c r="R211" s="113" t="s">
        <v>480</v>
      </c>
      <c r="S211" s="117">
        <f t="shared" si="45"/>
        <v>0</v>
      </c>
      <c r="T211" s="122">
        <f t="shared" si="39"/>
        <v>1.6500000000000001</v>
      </c>
      <c r="U211" s="88"/>
      <c r="V211" s="88"/>
      <c r="W211" s="88"/>
      <c r="X211" s="88"/>
      <c r="Y211" s="88"/>
      <c r="Z211" s="88"/>
      <c r="AA211" s="88">
        <v>0.32</v>
      </c>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v>1.33</v>
      </c>
    </row>
    <row r="212" spans="1:57" s="6" customFormat="1" ht="31.5">
      <c r="A212" s="106" t="s">
        <v>29</v>
      </c>
      <c r="B212" s="2" t="s">
        <v>2223</v>
      </c>
      <c r="C212" s="15" t="s">
        <v>630</v>
      </c>
      <c r="D212" s="15"/>
      <c r="E212" s="23">
        <v>1.97</v>
      </c>
      <c r="F212" s="23"/>
      <c r="G212" s="23">
        <v>1.97</v>
      </c>
      <c r="H212" s="15"/>
      <c r="I212" s="2" t="s">
        <v>2812</v>
      </c>
      <c r="J212" s="2" t="s">
        <v>119</v>
      </c>
      <c r="K212" s="2" t="s">
        <v>2670</v>
      </c>
      <c r="L212" s="2" t="str">
        <f t="shared" si="47"/>
        <v>Đăng ký mới</v>
      </c>
      <c r="M212" s="2">
        <v>358</v>
      </c>
      <c r="N212" s="2" t="s">
        <v>82</v>
      </c>
      <c r="O212" s="2" t="s">
        <v>82</v>
      </c>
      <c r="P212" s="116"/>
      <c r="Q212" s="116"/>
      <c r="R212" s="140" t="s">
        <v>506</v>
      </c>
      <c r="S212" s="117">
        <f t="shared" si="45"/>
        <v>0</v>
      </c>
      <c r="T212" s="122">
        <f t="shared" si="39"/>
        <v>1.9700000000000002</v>
      </c>
      <c r="U212" s="88">
        <v>0.19</v>
      </c>
      <c r="V212" s="88"/>
      <c r="W212" s="88"/>
      <c r="X212" s="88"/>
      <c r="Y212" s="88"/>
      <c r="Z212" s="88"/>
      <c r="AA212" s="88">
        <v>1.1100000000000001</v>
      </c>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v>0.67</v>
      </c>
    </row>
    <row r="213" spans="1:57" s="6" customFormat="1" ht="31.5">
      <c r="A213" s="106" t="s">
        <v>29</v>
      </c>
      <c r="B213" s="2" t="s">
        <v>2224</v>
      </c>
      <c r="C213" s="15" t="s">
        <v>631</v>
      </c>
      <c r="D213" s="15"/>
      <c r="E213" s="23">
        <v>1.58</v>
      </c>
      <c r="F213" s="23"/>
      <c r="G213" s="23">
        <v>1.58</v>
      </c>
      <c r="H213" s="15" t="s">
        <v>18</v>
      </c>
      <c r="I213" s="2" t="s">
        <v>18</v>
      </c>
      <c r="J213" s="2" t="s">
        <v>119</v>
      </c>
      <c r="K213" s="2" t="s">
        <v>2670</v>
      </c>
      <c r="L213" s="2" t="str">
        <f t="shared" si="47"/>
        <v>Đăng ký mới</v>
      </c>
      <c r="M213" s="2">
        <v>359</v>
      </c>
      <c r="N213" s="2" t="s">
        <v>82</v>
      </c>
      <c r="O213" s="2" t="s">
        <v>82</v>
      </c>
      <c r="P213" s="116"/>
      <c r="Q213" s="116"/>
      <c r="R213" s="140" t="s">
        <v>506</v>
      </c>
      <c r="S213" s="117">
        <f t="shared" si="45"/>
        <v>0</v>
      </c>
      <c r="T213" s="122">
        <f t="shared" si="39"/>
        <v>1.58</v>
      </c>
      <c r="U213" s="88"/>
      <c r="V213" s="88"/>
      <c r="W213" s="88"/>
      <c r="X213" s="88"/>
      <c r="Y213" s="88">
        <v>1.58</v>
      </c>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row>
    <row r="214" spans="1:57" s="6" customFormat="1" ht="31.5">
      <c r="A214" s="106" t="s">
        <v>29</v>
      </c>
      <c r="B214" s="2" t="s">
        <v>2225</v>
      </c>
      <c r="C214" s="15" t="s">
        <v>632</v>
      </c>
      <c r="D214" s="15"/>
      <c r="E214" s="23">
        <v>1.98</v>
      </c>
      <c r="F214" s="23"/>
      <c r="G214" s="23">
        <v>1.98</v>
      </c>
      <c r="H214" s="15"/>
      <c r="I214" s="2" t="s">
        <v>2814</v>
      </c>
      <c r="J214" s="2" t="s">
        <v>119</v>
      </c>
      <c r="K214" s="2" t="s">
        <v>2670</v>
      </c>
      <c r="L214" s="2" t="str">
        <f t="shared" si="47"/>
        <v>Đăng ký mới</v>
      </c>
      <c r="M214" s="2">
        <v>360</v>
      </c>
      <c r="N214" s="2" t="s">
        <v>82</v>
      </c>
      <c r="O214" s="2" t="s">
        <v>82</v>
      </c>
      <c r="P214" s="116"/>
      <c r="Q214" s="116"/>
      <c r="R214" s="140" t="s">
        <v>506</v>
      </c>
      <c r="S214" s="117">
        <f t="shared" si="45"/>
        <v>0</v>
      </c>
      <c r="T214" s="122">
        <f t="shared" ref="T214:T236" si="49">SUM(U214:BE214)</f>
        <v>1.98</v>
      </c>
      <c r="U214" s="88"/>
      <c r="V214" s="88"/>
      <c r="W214" s="88"/>
      <c r="X214" s="88"/>
      <c r="Y214" s="88">
        <v>0.47</v>
      </c>
      <c r="Z214" s="88"/>
      <c r="AA214" s="88">
        <v>0.37</v>
      </c>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v>7.0000000000000007E-2</v>
      </c>
      <c r="AY214" s="88"/>
      <c r="AZ214" s="88"/>
      <c r="BA214" s="88"/>
      <c r="BB214" s="88"/>
      <c r="BC214" s="88"/>
      <c r="BD214" s="88"/>
      <c r="BE214" s="88">
        <v>1.07</v>
      </c>
    </row>
    <row r="215" spans="1:57" s="6" customFormat="1" ht="31.5">
      <c r="A215" s="106" t="s">
        <v>29</v>
      </c>
      <c r="B215" s="2" t="s">
        <v>2226</v>
      </c>
      <c r="C215" s="15" t="s">
        <v>633</v>
      </c>
      <c r="D215" s="15"/>
      <c r="E215" s="23">
        <v>1.1000000000000001</v>
      </c>
      <c r="F215" s="23"/>
      <c r="G215" s="23">
        <v>1.1000000000000001</v>
      </c>
      <c r="H215" s="15"/>
      <c r="I215" s="2" t="s">
        <v>2813</v>
      </c>
      <c r="J215" s="2" t="s">
        <v>119</v>
      </c>
      <c r="K215" s="2" t="s">
        <v>2670</v>
      </c>
      <c r="L215" s="2" t="str">
        <f t="shared" si="47"/>
        <v>Đăng ký mới</v>
      </c>
      <c r="M215" s="2">
        <v>361</v>
      </c>
      <c r="N215" s="2" t="s">
        <v>82</v>
      </c>
      <c r="O215" s="2" t="s">
        <v>82</v>
      </c>
      <c r="P215" s="116"/>
      <c r="Q215" s="116"/>
      <c r="R215" s="140" t="s">
        <v>506</v>
      </c>
      <c r="S215" s="117">
        <f t="shared" si="45"/>
        <v>0</v>
      </c>
      <c r="T215" s="122">
        <f t="shared" si="49"/>
        <v>1.1000000000000001</v>
      </c>
      <c r="U215" s="88"/>
      <c r="V215" s="88"/>
      <c r="W215" s="88"/>
      <c r="X215" s="88"/>
      <c r="Y215" s="88"/>
      <c r="Z215" s="88"/>
      <c r="AA215" s="88">
        <v>0.48</v>
      </c>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v>0.62</v>
      </c>
    </row>
    <row r="216" spans="1:57" s="6" customFormat="1" ht="31.5">
      <c r="A216" s="106" t="s">
        <v>29</v>
      </c>
      <c r="B216" s="2" t="s">
        <v>2227</v>
      </c>
      <c r="C216" s="15" t="s">
        <v>635</v>
      </c>
      <c r="D216" s="16"/>
      <c r="E216" s="12">
        <v>9.5</v>
      </c>
      <c r="F216" s="23"/>
      <c r="G216" s="12">
        <v>9.5</v>
      </c>
      <c r="H216" s="4" t="s">
        <v>636</v>
      </c>
      <c r="I216" s="4" t="s">
        <v>637</v>
      </c>
      <c r="J216" s="2" t="s">
        <v>58</v>
      </c>
      <c r="K216" s="2" t="s">
        <v>2670</v>
      </c>
      <c r="L216" s="2" t="str">
        <f t="shared" si="47"/>
        <v>Chuyển tiếp</v>
      </c>
      <c r="M216" s="2" t="s">
        <v>634</v>
      </c>
      <c r="N216" s="4" t="s">
        <v>59</v>
      </c>
      <c r="O216" s="2" t="s">
        <v>59</v>
      </c>
      <c r="P216" s="116"/>
      <c r="Q216" s="116"/>
      <c r="R216" s="113" t="s">
        <v>451</v>
      </c>
      <c r="S216" s="117">
        <f t="shared" si="45"/>
        <v>0</v>
      </c>
      <c r="T216" s="117">
        <f t="shared" si="49"/>
        <v>9.5</v>
      </c>
      <c r="U216" s="26"/>
      <c r="V216" s="26">
        <v>0.2</v>
      </c>
      <c r="W216" s="26"/>
      <c r="X216" s="26">
        <v>9.3000000000000007</v>
      </c>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row>
    <row r="217" spans="1:57" s="6" customFormat="1" ht="63">
      <c r="A217" s="106" t="s">
        <v>29</v>
      </c>
      <c r="B217" s="2" t="s">
        <v>2228</v>
      </c>
      <c r="C217" s="15" t="s">
        <v>639</v>
      </c>
      <c r="D217" s="4" t="s">
        <v>117</v>
      </c>
      <c r="E217" s="13">
        <v>3.5</v>
      </c>
      <c r="F217" s="23"/>
      <c r="G217" s="13">
        <v>3.5</v>
      </c>
      <c r="H217" s="5" t="s">
        <v>640</v>
      </c>
      <c r="I217" s="5" t="s">
        <v>641</v>
      </c>
      <c r="J217" s="2" t="s">
        <v>58</v>
      </c>
      <c r="K217" s="2" t="s">
        <v>2670</v>
      </c>
      <c r="L217" s="2" t="str">
        <f>O217</f>
        <v>Điều chỉnh quy mô giảm từ 8,59 ha xuống 3,5 ha , Chuyển tiếp</v>
      </c>
      <c r="M217" s="2" t="s">
        <v>638</v>
      </c>
      <c r="N217" s="4" t="s">
        <v>2972</v>
      </c>
      <c r="O217" s="2" t="s">
        <v>2692</v>
      </c>
      <c r="P217" s="116"/>
      <c r="Q217" s="116"/>
      <c r="R217" s="140"/>
      <c r="S217" s="117">
        <f t="shared" si="45"/>
        <v>0</v>
      </c>
      <c r="T217" s="117">
        <f t="shared" si="49"/>
        <v>3.5</v>
      </c>
      <c r="U217" s="26">
        <v>0.2</v>
      </c>
      <c r="V217" s="26"/>
      <c r="W217" s="26"/>
      <c r="X217" s="26">
        <v>1.6</v>
      </c>
      <c r="Y217" s="26"/>
      <c r="Z217" s="26"/>
      <c r="AA217" s="26">
        <v>0.5</v>
      </c>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v>1.2</v>
      </c>
    </row>
    <row r="218" spans="1:57" s="6" customFormat="1" ht="63">
      <c r="A218" s="106" t="s">
        <v>29</v>
      </c>
      <c r="B218" s="2" t="s">
        <v>2229</v>
      </c>
      <c r="C218" s="167" t="s">
        <v>643</v>
      </c>
      <c r="D218" s="4" t="s">
        <v>117</v>
      </c>
      <c r="E218" s="13">
        <v>2.78</v>
      </c>
      <c r="F218" s="23"/>
      <c r="G218" s="13">
        <v>2.78</v>
      </c>
      <c r="H218" s="5" t="s">
        <v>644</v>
      </c>
      <c r="I218" s="5" t="s">
        <v>645</v>
      </c>
      <c r="J218" s="2" t="s">
        <v>58</v>
      </c>
      <c r="K218" s="2" t="s">
        <v>2670</v>
      </c>
      <c r="L218" s="2" t="str">
        <f t="shared" si="47"/>
        <v>Điều chỉnh quy mô giảm từ 20,78 ha xuống 2,78 ha, Chuyển tiếp</v>
      </c>
      <c r="M218" s="2" t="s">
        <v>642</v>
      </c>
      <c r="N218" s="4" t="s">
        <v>2972</v>
      </c>
      <c r="O218" s="2" t="s">
        <v>2693</v>
      </c>
      <c r="P218" s="116"/>
      <c r="Q218" s="116"/>
      <c r="R218" s="140"/>
      <c r="S218" s="117">
        <f t="shared" si="45"/>
        <v>0</v>
      </c>
      <c r="T218" s="117">
        <f t="shared" si="49"/>
        <v>2.78</v>
      </c>
      <c r="U218" s="26"/>
      <c r="V218" s="26"/>
      <c r="W218" s="26"/>
      <c r="X218" s="26">
        <v>1.4</v>
      </c>
      <c r="Y218" s="26"/>
      <c r="Z218" s="26"/>
      <c r="AA218" s="26">
        <v>0.5</v>
      </c>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v>0.88</v>
      </c>
    </row>
    <row r="219" spans="1:57" s="6" customFormat="1" ht="47.25">
      <c r="A219" s="106" t="s">
        <v>29</v>
      </c>
      <c r="B219" s="2" t="s">
        <v>2230</v>
      </c>
      <c r="C219" s="168" t="s">
        <v>646</v>
      </c>
      <c r="D219" s="4"/>
      <c r="E219" s="13">
        <v>3.38</v>
      </c>
      <c r="F219" s="13"/>
      <c r="G219" s="13">
        <v>3.38</v>
      </c>
      <c r="H219" s="5"/>
      <c r="I219" s="4" t="s">
        <v>647</v>
      </c>
      <c r="J219" s="2" t="s">
        <v>58</v>
      </c>
      <c r="K219" s="2" t="s">
        <v>2670</v>
      </c>
      <c r="L219" s="2" t="str">
        <f t="shared" si="47"/>
        <v>Đăng ký mới</v>
      </c>
      <c r="M219" s="2">
        <v>362</v>
      </c>
      <c r="N219" s="2" t="s">
        <v>82</v>
      </c>
      <c r="O219" s="2" t="s">
        <v>82</v>
      </c>
      <c r="P219" s="2"/>
      <c r="Q219" s="2"/>
      <c r="R219" s="15" t="s">
        <v>480</v>
      </c>
      <c r="S219" s="117">
        <f t="shared" ref="S219:S224" si="50">G219-T219</f>
        <v>0</v>
      </c>
      <c r="T219" s="122">
        <f t="shared" si="49"/>
        <v>3.38</v>
      </c>
      <c r="U219" s="88"/>
      <c r="V219" s="88"/>
      <c r="W219" s="88"/>
      <c r="X219" s="88">
        <v>0.05</v>
      </c>
      <c r="Y219" s="88">
        <v>0.04</v>
      </c>
      <c r="Z219" s="88">
        <v>2.71</v>
      </c>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v>0.57999999999999996</v>
      </c>
    </row>
    <row r="220" spans="1:57" s="6" customFormat="1" ht="31.5">
      <c r="A220" s="106" t="s">
        <v>29</v>
      </c>
      <c r="B220" s="2" t="s">
        <v>2231</v>
      </c>
      <c r="C220" s="17" t="s">
        <v>648</v>
      </c>
      <c r="D220" s="4"/>
      <c r="E220" s="23">
        <v>2.4900000000000002</v>
      </c>
      <c r="F220" s="23"/>
      <c r="G220" s="23">
        <v>2.4900000000000002</v>
      </c>
      <c r="H220" s="17"/>
      <c r="I220" s="2" t="s">
        <v>649</v>
      </c>
      <c r="J220" s="2" t="s">
        <v>58</v>
      </c>
      <c r="K220" s="2" t="s">
        <v>2670</v>
      </c>
      <c r="L220" s="2" t="str">
        <f t="shared" si="47"/>
        <v>Đăng ký mới</v>
      </c>
      <c r="M220" s="2">
        <v>363</v>
      </c>
      <c r="N220" s="2" t="s">
        <v>82</v>
      </c>
      <c r="O220" s="2" t="s">
        <v>82</v>
      </c>
      <c r="P220" s="116"/>
      <c r="Q220" s="116"/>
      <c r="R220" s="140" t="s">
        <v>506</v>
      </c>
      <c r="S220" s="117">
        <f t="shared" si="50"/>
        <v>0</v>
      </c>
      <c r="T220" s="122">
        <f t="shared" si="49"/>
        <v>2.4900000000000002</v>
      </c>
      <c r="U220" s="88"/>
      <c r="V220" s="88"/>
      <c r="W220" s="88"/>
      <c r="X220" s="88">
        <v>0.87</v>
      </c>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v>0.28000000000000003</v>
      </c>
      <c r="BC220" s="88"/>
      <c r="BD220" s="88"/>
      <c r="BE220" s="88">
        <v>1.34</v>
      </c>
    </row>
    <row r="221" spans="1:57" s="6" customFormat="1" ht="31.5">
      <c r="A221" s="106" t="s">
        <v>29</v>
      </c>
      <c r="B221" s="2" t="s">
        <v>2824</v>
      </c>
      <c r="C221" s="15" t="s">
        <v>651</v>
      </c>
      <c r="D221" s="4"/>
      <c r="E221" s="13">
        <v>1.01</v>
      </c>
      <c r="F221" s="23"/>
      <c r="G221" s="12">
        <v>1.01</v>
      </c>
      <c r="H221" s="4" t="s">
        <v>652</v>
      </c>
      <c r="I221" s="4" t="s">
        <v>653</v>
      </c>
      <c r="J221" s="2" t="s">
        <v>654</v>
      </c>
      <c r="K221" s="2" t="s">
        <v>2670</v>
      </c>
      <c r="L221" s="2" t="str">
        <f t="shared" si="47"/>
        <v>Chuyển tiếp</v>
      </c>
      <c r="M221" s="2" t="s">
        <v>650</v>
      </c>
      <c r="N221" s="4" t="s">
        <v>59</v>
      </c>
      <c r="O221" s="2" t="s">
        <v>59</v>
      </c>
      <c r="P221" s="116"/>
      <c r="Q221" s="116"/>
      <c r="R221" s="113" t="s">
        <v>451</v>
      </c>
      <c r="S221" s="117">
        <f t="shared" si="50"/>
        <v>0</v>
      </c>
      <c r="T221" s="117">
        <f t="shared" si="49"/>
        <v>1.01</v>
      </c>
      <c r="U221" s="26"/>
      <c r="V221" s="26">
        <v>0.01</v>
      </c>
      <c r="W221" s="26"/>
      <c r="X221" s="26">
        <v>0.9</v>
      </c>
      <c r="Y221" s="26">
        <v>0.1</v>
      </c>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row>
    <row r="222" spans="1:57" s="6" customFormat="1" ht="31.5">
      <c r="A222" s="106" t="s">
        <v>29</v>
      </c>
      <c r="B222" s="2" t="s">
        <v>2232</v>
      </c>
      <c r="C222" s="15" t="s">
        <v>656</v>
      </c>
      <c r="D222" s="4" t="s">
        <v>117</v>
      </c>
      <c r="E222" s="13">
        <v>1.8</v>
      </c>
      <c r="F222" s="23"/>
      <c r="G222" s="13">
        <v>1.8</v>
      </c>
      <c r="H222" s="2" t="s">
        <v>657</v>
      </c>
      <c r="I222" s="2" t="s">
        <v>658</v>
      </c>
      <c r="J222" s="2" t="s">
        <v>90</v>
      </c>
      <c r="K222" s="2" t="s">
        <v>2670</v>
      </c>
      <c r="L222" s="2" t="str">
        <f t="shared" si="47"/>
        <v>Chuyển tiếp</v>
      </c>
      <c r="M222" s="2" t="s">
        <v>655</v>
      </c>
      <c r="N222" s="4" t="s">
        <v>59</v>
      </c>
      <c r="O222" s="2" t="s">
        <v>59</v>
      </c>
      <c r="P222" s="116"/>
      <c r="Q222" s="116"/>
      <c r="R222" s="113"/>
      <c r="S222" s="117">
        <f t="shared" si="50"/>
        <v>0</v>
      </c>
      <c r="T222" s="117">
        <f t="shared" si="49"/>
        <v>1.8</v>
      </c>
      <c r="U222" s="26"/>
      <c r="V222" s="26">
        <v>0.2</v>
      </c>
      <c r="W222" s="26"/>
      <c r="X222" s="26">
        <v>0.5</v>
      </c>
      <c r="Y222" s="26">
        <v>0.3</v>
      </c>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v>0.8</v>
      </c>
    </row>
    <row r="223" spans="1:57" s="6" customFormat="1" ht="31.5">
      <c r="A223" s="106" t="s">
        <v>29</v>
      </c>
      <c r="B223" s="2" t="s">
        <v>2233</v>
      </c>
      <c r="C223" s="17" t="s">
        <v>660</v>
      </c>
      <c r="D223" s="4" t="s">
        <v>117</v>
      </c>
      <c r="E223" s="13">
        <v>1.5</v>
      </c>
      <c r="F223" s="23"/>
      <c r="G223" s="13">
        <v>1.5</v>
      </c>
      <c r="H223" s="5" t="s">
        <v>661</v>
      </c>
      <c r="I223" s="5" t="s">
        <v>662</v>
      </c>
      <c r="J223" s="2" t="s">
        <v>90</v>
      </c>
      <c r="K223" s="2" t="s">
        <v>2670</v>
      </c>
      <c r="L223" s="2" t="str">
        <f t="shared" si="47"/>
        <v>Chuyển tiếp</v>
      </c>
      <c r="M223" s="2" t="s">
        <v>659</v>
      </c>
      <c r="N223" s="4" t="s">
        <v>59</v>
      </c>
      <c r="O223" s="2" t="s">
        <v>59</v>
      </c>
      <c r="P223" s="116"/>
      <c r="Q223" s="116"/>
      <c r="R223" s="113"/>
      <c r="S223" s="117">
        <f t="shared" si="50"/>
        <v>0</v>
      </c>
      <c r="T223" s="117">
        <f t="shared" si="49"/>
        <v>1.5</v>
      </c>
      <c r="U223" s="26"/>
      <c r="V223" s="26"/>
      <c r="W223" s="26"/>
      <c r="X223" s="26">
        <v>0.75</v>
      </c>
      <c r="Y223" s="26">
        <v>0.75</v>
      </c>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row>
    <row r="224" spans="1:57" s="6" customFormat="1" ht="31.5">
      <c r="A224" s="106" t="s">
        <v>29</v>
      </c>
      <c r="B224" s="2" t="s">
        <v>2234</v>
      </c>
      <c r="C224" s="17" t="s">
        <v>663</v>
      </c>
      <c r="D224" s="17"/>
      <c r="E224" s="12">
        <f>(0.55+1.45+0.15+0.65+0.98+1.05+0.15+0.8+0.7+0.8+0.45)*5*1000/10000</f>
        <v>3.8650000000000007</v>
      </c>
      <c r="F224" s="12">
        <v>2.71</v>
      </c>
      <c r="G224" s="12">
        <f>E224-F224</f>
        <v>1.1550000000000007</v>
      </c>
      <c r="H224" s="17"/>
      <c r="I224" s="2" t="s">
        <v>664</v>
      </c>
      <c r="J224" s="2" t="s">
        <v>90</v>
      </c>
      <c r="K224" s="2" t="s">
        <v>2670</v>
      </c>
      <c r="L224" s="2" t="str">
        <f t="shared" si="47"/>
        <v>Đăng ký mới</v>
      </c>
      <c r="M224" s="2">
        <v>364</v>
      </c>
      <c r="N224" s="2" t="s">
        <v>82</v>
      </c>
      <c r="O224" s="2" t="s">
        <v>82</v>
      </c>
      <c r="P224" s="116"/>
      <c r="Q224" s="116"/>
      <c r="R224" s="140" t="s">
        <v>506</v>
      </c>
      <c r="S224" s="117">
        <f t="shared" si="50"/>
        <v>-4.9999999999994493E-3</v>
      </c>
      <c r="T224" s="122">
        <f t="shared" ref="T224" si="51">SUM(U224:BE224)</f>
        <v>1.1600000000000001</v>
      </c>
      <c r="U224" s="88">
        <v>0.9</v>
      </c>
      <c r="V224" s="88"/>
      <c r="W224" s="88"/>
      <c r="X224" s="88">
        <v>0.26</v>
      </c>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row>
    <row r="225" spans="1:57" s="6" customFormat="1" ht="31.5">
      <c r="A225" s="106" t="s">
        <v>29</v>
      </c>
      <c r="B225" s="2" t="s">
        <v>2235</v>
      </c>
      <c r="C225" s="17" t="s">
        <v>2846</v>
      </c>
      <c r="D225" s="169"/>
      <c r="E225" s="12">
        <v>0.15</v>
      </c>
      <c r="F225" s="12"/>
      <c r="G225" s="12">
        <v>0.15</v>
      </c>
      <c r="H225" s="17"/>
      <c r="I225" s="2" t="s">
        <v>2863</v>
      </c>
      <c r="J225" s="2" t="s">
        <v>102</v>
      </c>
      <c r="K225" s="2" t="s">
        <v>2670</v>
      </c>
      <c r="L225" s="2"/>
      <c r="M225" s="2">
        <v>419</v>
      </c>
      <c r="N225" s="2" t="s">
        <v>82</v>
      </c>
      <c r="O225" s="2" t="s">
        <v>82</v>
      </c>
      <c r="P225" s="116" t="s">
        <v>2953</v>
      </c>
      <c r="Q225" s="116" t="s">
        <v>2844</v>
      </c>
      <c r="R225" s="140"/>
      <c r="S225" s="117"/>
      <c r="T225" s="117"/>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row>
    <row r="226" spans="1:57" s="6" customFormat="1" ht="31.5">
      <c r="A226" s="106" t="s">
        <v>29</v>
      </c>
      <c r="B226" s="2" t="s">
        <v>2236</v>
      </c>
      <c r="C226" s="15" t="s">
        <v>666</v>
      </c>
      <c r="D226" s="159" t="s">
        <v>117</v>
      </c>
      <c r="E226" s="13">
        <v>1.5</v>
      </c>
      <c r="F226" s="23"/>
      <c r="G226" s="12">
        <v>1.5</v>
      </c>
      <c r="H226" s="5" t="s">
        <v>667</v>
      </c>
      <c r="I226" s="5" t="s">
        <v>57</v>
      </c>
      <c r="J226" s="2" t="s">
        <v>102</v>
      </c>
      <c r="K226" s="2" t="s">
        <v>2670</v>
      </c>
      <c r="L226" s="2" t="str">
        <f t="shared" si="47"/>
        <v>Chuyển tiếp</v>
      </c>
      <c r="M226" s="2" t="s">
        <v>665</v>
      </c>
      <c r="N226" s="4" t="s">
        <v>59</v>
      </c>
      <c r="O226" s="2" t="s">
        <v>59</v>
      </c>
      <c r="P226" s="116"/>
      <c r="Q226" s="116"/>
      <c r="R226" s="113"/>
      <c r="S226" s="117">
        <f t="shared" ref="S226:S267" si="52">G226-T226</f>
        <v>0</v>
      </c>
      <c r="T226" s="117">
        <f t="shared" si="49"/>
        <v>1.5</v>
      </c>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v>1.5</v>
      </c>
    </row>
    <row r="227" spans="1:57" s="6" customFormat="1" ht="31.5">
      <c r="A227" s="106" t="s">
        <v>29</v>
      </c>
      <c r="B227" s="2" t="s">
        <v>2237</v>
      </c>
      <c r="C227" s="15" t="s">
        <v>668</v>
      </c>
      <c r="D227" s="159"/>
      <c r="E227" s="13">
        <v>2.5</v>
      </c>
      <c r="F227" s="23"/>
      <c r="G227" s="12">
        <v>2.5</v>
      </c>
      <c r="H227" s="5"/>
      <c r="I227" s="5" t="s">
        <v>2805</v>
      </c>
      <c r="J227" s="2" t="s">
        <v>102</v>
      </c>
      <c r="K227" s="2" t="s">
        <v>2670</v>
      </c>
      <c r="L227" s="2" t="str">
        <f t="shared" si="47"/>
        <v>Đăng ký mới</v>
      </c>
      <c r="M227" s="2">
        <v>365</v>
      </c>
      <c r="N227" s="2" t="s">
        <v>82</v>
      </c>
      <c r="O227" s="2" t="s">
        <v>82</v>
      </c>
      <c r="P227" s="116"/>
      <c r="Q227" s="116"/>
      <c r="R227" s="113" t="s">
        <v>451</v>
      </c>
      <c r="S227" s="117">
        <f t="shared" si="52"/>
        <v>0</v>
      </c>
      <c r="T227" s="117">
        <f t="shared" ref="T227:T228" si="53">SUM(U227:BE227)</f>
        <v>2.5</v>
      </c>
      <c r="U227" s="26"/>
      <c r="V227" s="26"/>
      <c r="W227" s="26"/>
      <c r="X227" s="26">
        <v>0.1</v>
      </c>
      <c r="Y227" s="26"/>
      <c r="Z227" s="26"/>
      <c r="AA227" s="26">
        <v>0.6</v>
      </c>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v>1.8</v>
      </c>
    </row>
    <row r="228" spans="1:57" s="6" customFormat="1" ht="63">
      <c r="A228" s="106" t="s">
        <v>29</v>
      </c>
      <c r="B228" s="2" t="s">
        <v>2238</v>
      </c>
      <c r="C228" s="160" t="s">
        <v>669</v>
      </c>
      <c r="D228" s="4"/>
      <c r="E228" s="13">
        <v>1.96</v>
      </c>
      <c r="F228" s="13"/>
      <c r="G228" s="13">
        <v>1.96</v>
      </c>
      <c r="H228" s="5"/>
      <c r="I228" s="2" t="s">
        <v>2806</v>
      </c>
      <c r="J228" s="2" t="s">
        <v>102</v>
      </c>
      <c r="K228" s="2" t="s">
        <v>317</v>
      </c>
      <c r="L228" s="2" t="str">
        <f t="shared" si="47"/>
        <v>Đăng ký mới</v>
      </c>
      <c r="M228" s="2">
        <v>366</v>
      </c>
      <c r="N228" s="2" t="s">
        <v>82</v>
      </c>
      <c r="O228" s="2" t="s">
        <v>82</v>
      </c>
      <c r="P228" s="2"/>
      <c r="Q228" s="2"/>
      <c r="R228" s="15" t="s">
        <v>480</v>
      </c>
      <c r="S228" s="117">
        <f t="shared" si="52"/>
        <v>0</v>
      </c>
      <c r="T228" s="122">
        <f t="shared" si="53"/>
        <v>1.96</v>
      </c>
      <c r="U228" s="88">
        <v>0.1</v>
      </c>
      <c r="V228" s="88"/>
      <c r="W228" s="88"/>
      <c r="X228" s="88">
        <v>0.27</v>
      </c>
      <c r="Y228" s="88">
        <v>0.15</v>
      </c>
      <c r="Z228" s="88"/>
      <c r="AA228" s="88">
        <v>0.55000000000000004</v>
      </c>
      <c r="AB228" s="88">
        <v>0.28000000000000003</v>
      </c>
      <c r="AC228" s="88"/>
      <c r="AD228" s="88"/>
      <c r="AE228" s="88"/>
      <c r="AF228" s="88"/>
      <c r="AG228" s="88"/>
      <c r="AH228" s="88"/>
      <c r="AI228" s="88"/>
      <c r="AJ228" s="88"/>
      <c r="AK228" s="88">
        <v>0.18</v>
      </c>
      <c r="AL228" s="88"/>
      <c r="AM228" s="88"/>
      <c r="AN228" s="88"/>
      <c r="AO228" s="88"/>
      <c r="AP228" s="88"/>
      <c r="AQ228" s="88"/>
      <c r="AR228" s="88"/>
      <c r="AS228" s="88"/>
      <c r="AT228" s="88"/>
      <c r="AU228" s="88"/>
      <c r="AV228" s="88"/>
      <c r="AW228" s="88"/>
      <c r="AX228" s="88"/>
      <c r="AY228" s="88"/>
      <c r="AZ228" s="88"/>
      <c r="BA228" s="88"/>
      <c r="BB228" s="88"/>
      <c r="BC228" s="88"/>
      <c r="BD228" s="88"/>
      <c r="BE228" s="88">
        <v>0.43</v>
      </c>
    </row>
    <row r="229" spans="1:57" s="6" customFormat="1" ht="47.25">
      <c r="A229" s="106" t="s">
        <v>29</v>
      </c>
      <c r="B229" s="2" t="s">
        <v>2239</v>
      </c>
      <c r="C229" s="167" t="s">
        <v>671</v>
      </c>
      <c r="D229" s="4" t="s">
        <v>117</v>
      </c>
      <c r="E229" s="170">
        <v>1.85</v>
      </c>
      <c r="F229" s="171"/>
      <c r="G229" s="170">
        <v>1.85</v>
      </c>
      <c r="H229" s="5" t="s">
        <v>672</v>
      </c>
      <c r="I229" s="172" t="s">
        <v>2807</v>
      </c>
      <c r="J229" s="173" t="s">
        <v>102</v>
      </c>
      <c r="K229" s="2" t="s">
        <v>2670</v>
      </c>
      <c r="L229" s="173" t="str">
        <f t="shared" si="47"/>
        <v>Chuyển tiếp</v>
      </c>
      <c r="M229" s="2" t="s">
        <v>670</v>
      </c>
      <c r="N229" s="4" t="s">
        <v>59</v>
      </c>
      <c r="O229" s="2" t="s">
        <v>59</v>
      </c>
      <c r="P229" s="174"/>
      <c r="Q229" s="174"/>
      <c r="R229" s="175"/>
      <c r="S229" s="117">
        <f t="shared" si="52"/>
        <v>0</v>
      </c>
      <c r="T229" s="117">
        <f t="shared" si="49"/>
        <v>1.85</v>
      </c>
      <c r="U229" s="26">
        <v>0.2</v>
      </c>
      <c r="V229" s="26"/>
      <c r="W229" s="26"/>
      <c r="X229" s="26">
        <f>0.2+0.4</f>
        <v>0.60000000000000009</v>
      </c>
      <c r="Y229" s="26">
        <v>0.2</v>
      </c>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v>0.85</v>
      </c>
    </row>
    <row r="230" spans="1:57" s="6" customFormat="1" ht="31.5">
      <c r="A230" s="19" t="s">
        <v>29</v>
      </c>
      <c r="B230" s="2" t="s">
        <v>2240</v>
      </c>
      <c r="C230" s="15" t="s">
        <v>673</v>
      </c>
      <c r="D230" s="162"/>
      <c r="E230" s="13">
        <v>2.5</v>
      </c>
      <c r="F230" s="23"/>
      <c r="G230" s="13">
        <v>2.5</v>
      </c>
      <c r="H230" s="176"/>
      <c r="I230" s="5" t="s">
        <v>2822</v>
      </c>
      <c r="J230" s="2" t="s">
        <v>63</v>
      </c>
      <c r="K230" s="2" t="s">
        <v>2670</v>
      </c>
      <c r="L230" s="2" t="str">
        <f t="shared" si="47"/>
        <v>Đăng ký mới</v>
      </c>
      <c r="M230" s="2">
        <v>367</v>
      </c>
      <c r="N230" s="2" t="s">
        <v>82</v>
      </c>
      <c r="O230" s="2" t="s">
        <v>82</v>
      </c>
      <c r="P230" s="2"/>
      <c r="Q230" s="2"/>
      <c r="R230" s="177" t="s">
        <v>451</v>
      </c>
      <c r="S230" s="117">
        <f t="shared" si="52"/>
        <v>0</v>
      </c>
      <c r="T230" s="117">
        <f t="shared" ref="T230:T232" si="54">SUM(U230:BE230)</f>
        <v>2.5</v>
      </c>
      <c r="U230" s="88">
        <v>0.8</v>
      </c>
      <c r="V230" s="88"/>
      <c r="W230" s="88"/>
      <c r="X230" s="88">
        <v>0.8</v>
      </c>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v>0.9</v>
      </c>
    </row>
    <row r="231" spans="1:57" s="6" customFormat="1" ht="31.5">
      <c r="A231" s="19" t="s">
        <v>29</v>
      </c>
      <c r="B231" s="2" t="s">
        <v>2241</v>
      </c>
      <c r="C231" s="15" t="s">
        <v>674</v>
      </c>
      <c r="D231" s="162"/>
      <c r="E231" s="13">
        <v>2.6</v>
      </c>
      <c r="F231" s="23"/>
      <c r="G231" s="13">
        <v>2.6</v>
      </c>
      <c r="H231" s="176"/>
      <c r="I231" s="5" t="s">
        <v>675</v>
      </c>
      <c r="J231" s="2" t="s">
        <v>63</v>
      </c>
      <c r="K231" s="2" t="s">
        <v>2670</v>
      </c>
      <c r="L231" s="2" t="str">
        <f t="shared" si="47"/>
        <v>Đăng ký mới</v>
      </c>
      <c r="M231" s="2">
        <v>368</v>
      </c>
      <c r="N231" s="2" t="s">
        <v>82</v>
      </c>
      <c r="O231" s="2" t="s">
        <v>82</v>
      </c>
      <c r="P231" s="2"/>
      <c r="Q231" s="2"/>
      <c r="R231" s="177" t="s">
        <v>451</v>
      </c>
      <c r="S231" s="117">
        <f t="shared" si="52"/>
        <v>0</v>
      </c>
      <c r="T231" s="117">
        <f t="shared" si="54"/>
        <v>2.6</v>
      </c>
      <c r="U231" s="88"/>
      <c r="V231" s="88"/>
      <c r="W231" s="88"/>
      <c r="X231" s="88">
        <v>0.8</v>
      </c>
      <c r="Y231" s="88">
        <v>0.5</v>
      </c>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v>1.3</v>
      </c>
    </row>
    <row r="232" spans="1:57" s="6" customFormat="1" ht="47.25">
      <c r="A232" s="19" t="s">
        <v>29</v>
      </c>
      <c r="B232" s="2" t="s">
        <v>2242</v>
      </c>
      <c r="C232" s="15" t="s">
        <v>676</v>
      </c>
      <c r="D232" s="162"/>
      <c r="E232" s="13">
        <v>2.8</v>
      </c>
      <c r="F232" s="23"/>
      <c r="G232" s="13">
        <v>2.8</v>
      </c>
      <c r="H232" s="176"/>
      <c r="I232" s="5" t="s">
        <v>2821</v>
      </c>
      <c r="J232" s="2" t="s">
        <v>63</v>
      </c>
      <c r="K232" s="2" t="s">
        <v>2670</v>
      </c>
      <c r="L232" s="2" t="str">
        <f t="shared" si="47"/>
        <v>Đăng ký mới</v>
      </c>
      <c r="M232" s="2">
        <v>369</v>
      </c>
      <c r="N232" s="2" t="s">
        <v>82</v>
      </c>
      <c r="O232" s="2" t="s">
        <v>82</v>
      </c>
      <c r="P232" s="2"/>
      <c r="Q232" s="2"/>
      <c r="R232" s="177" t="s">
        <v>451</v>
      </c>
      <c r="S232" s="117">
        <f t="shared" si="52"/>
        <v>0</v>
      </c>
      <c r="T232" s="117">
        <f t="shared" si="54"/>
        <v>2.8</v>
      </c>
      <c r="U232" s="88"/>
      <c r="V232" s="88"/>
      <c r="W232" s="88"/>
      <c r="X232" s="88">
        <v>0.6</v>
      </c>
      <c r="Y232" s="88">
        <v>0.2</v>
      </c>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v>2</v>
      </c>
    </row>
    <row r="233" spans="1:57" s="6" customFormat="1" ht="31.5">
      <c r="A233" s="106" t="s">
        <v>29</v>
      </c>
      <c r="B233" s="2" t="s">
        <v>2243</v>
      </c>
      <c r="C233" s="168" t="s">
        <v>677</v>
      </c>
      <c r="D233" s="17"/>
      <c r="E233" s="178">
        <v>1.62</v>
      </c>
      <c r="F233" s="178"/>
      <c r="G233" s="178">
        <v>1.62</v>
      </c>
      <c r="H233" s="17"/>
      <c r="I233" s="122" t="s">
        <v>2819</v>
      </c>
      <c r="J233" s="179" t="s">
        <v>63</v>
      </c>
      <c r="K233" s="2" t="s">
        <v>2670</v>
      </c>
      <c r="L233" s="179" t="str">
        <f t="shared" si="47"/>
        <v>Đăng ký mới</v>
      </c>
      <c r="M233" s="2">
        <v>370</v>
      </c>
      <c r="N233" s="2" t="s">
        <v>82</v>
      </c>
      <c r="O233" s="179" t="s">
        <v>82</v>
      </c>
      <c r="P233" s="179"/>
      <c r="Q233" s="179"/>
      <c r="R233" s="160" t="s">
        <v>506</v>
      </c>
      <c r="S233" s="117">
        <f t="shared" si="52"/>
        <v>0</v>
      </c>
      <c r="T233" s="180">
        <f t="shared" ref="T233:T234" si="55">SUM(U233:BE233)</f>
        <v>1.62</v>
      </c>
      <c r="U233" s="181"/>
      <c r="V233" s="181"/>
      <c r="W233" s="181"/>
      <c r="X233" s="181"/>
      <c r="Y233" s="181"/>
      <c r="Z233" s="181"/>
      <c r="AA233" s="181">
        <v>0.05</v>
      </c>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v>1.57</v>
      </c>
    </row>
    <row r="234" spans="1:57" s="6" customFormat="1" ht="31.5">
      <c r="A234" s="106" t="s">
        <v>29</v>
      </c>
      <c r="B234" s="2" t="s">
        <v>2244</v>
      </c>
      <c r="C234" s="17" t="s">
        <v>678</v>
      </c>
      <c r="D234" s="17"/>
      <c r="E234" s="23">
        <v>1.06</v>
      </c>
      <c r="F234" s="23"/>
      <c r="G234" s="23">
        <v>1.06</v>
      </c>
      <c r="H234" s="17"/>
      <c r="I234" s="2" t="s">
        <v>2820</v>
      </c>
      <c r="J234" s="2" t="s">
        <v>63</v>
      </c>
      <c r="K234" s="2" t="s">
        <v>2670</v>
      </c>
      <c r="L234" s="2" t="str">
        <f t="shared" si="47"/>
        <v>Đăng ký mới</v>
      </c>
      <c r="M234" s="2">
        <v>371</v>
      </c>
      <c r="N234" s="2" t="s">
        <v>82</v>
      </c>
      <c r="O234" s="2" t="s">
        <v>82</v>
      </c>
      <c r="P234" s="2"/>
      <c r="Q234" s="2"/>
      <c r="R234" s="15" t="s">
        <v>506</v>
      </c>
      <c r="S234" s="117">
        <f t="shared" si="52"/>
        <v>0</v>
      </c>
      <c r="T234" s="122">
        <f t="shared" si="55"/>
        <v>1.06</v>
      </c>
      <c r="U234" s="88"/>
      <c r="V234" s="88"/>
      <c r="W234" s="88"/>
      <c r="X234" s="88">
        <v>0.21</v>
      </c>
      <c r="Y234" s="88"/>
      <c r="Z234" s="88"/>
      <c r="AA234" s="88">
        <v>0.54</v>
      </c>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v>0.31</v>
      </c>
    </row>
    <row r="235" spans="1:57" s="6" customFormat="1" ht="63">
      <c r="A235" s="106" t="s">
        <v>29</v>
      </c>
      <c r="B235" s="2" t="s">
        <v>2245</v>
      </c>
      <c r="C235" s="15" t="s">
        <v>680</v>
      </c>
      <c r="D235" s="18"/>
      <c r="E235" s="13">
        <v>1.45</v>
      </c>
      <c r="F235" s="23"/>
      <c r="G235" s="13">
        <v>1.45</v>
      </c>
      <c r="H235" s="5" t="s">
        <v>681</v>
      </c>
      <c r="I235" s="5" t="s">
        <v>2817</v>
      </c>
      <c r="J235" s="2" t="s">
        <v>63</v>
      </c>
      <c r="K235" s="2" t="s">
        <v>2670</v>
      </c>
      <c r="L235" s="2" t="str">
        <f t="shared" si="47"/>
        <v>Điều chỉnh quy mô từ 29,45 ha xuống còn 1,45 ha, Chuyển tiếp</v>
      </c>
      <c r="M235" s="2" t="s">
        <v>679</v>
      </c>
      <c r="N235" s="4" t="s">
        <v>2972</v>
      </c>
      <c r="O235" s="2" t="s">
        <v>2816</v>
      </c>
      <c r="P235" s="116"/>
      <c r="Q235" s="116"/>
      <c r="R235" s="140"/>
      <c r="S235" s="117">
        <f t="shared" si="52"/>
        <v>0</v>
      </c>
      <c r="T235" s="117">
        <f t="shared" si="49"/>
        <v>1.45</v>
      </c>
      <c r="U235" s="26"/>
      <c r="V235" s="26"/>
      <c r="W235" s="26"/>
      <c r="X235" s="26">
        <v>0.5</v>
      </c>
      <c r="Y235" s="26">
        <v>0.2</v>
      </c>
      <c r="Z235" s="26"/>
      <c r="AA235" s="26">
        <v>0.5</v>
      </c>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v>0.25</v>
      </c>
    </row>
    <row r="236" spans="1:57" s="6" customFormat="1" ht="63">
      <c r="A236" s="106" t="s">
        <v>29</v>
      </c>
      <c r="B236" s="2" t="s">
        <v>2246</v>
      </c>
      <c r="C236" s="15" t="s">
        <v>683</v>
      </c>
      <c r="D236" s="18"/>
      <c r="E236" s="13">
        <v>1.55</v>
      </c>
      <c r="F236" s="23"/>
      <c r="G236" s="13">
        <v>1.55</v>
      </c>
      <c r="H236" s="5" t="s">
        <v>684</v>
      </c>
      <c r="I236" s="5" t="s">
        <v>2818</v>
      </c>
      <c r="J236" s="2" t="s">
        <v>63</v>
      </c>
      <c r="K236" s="2" t="s">
        <v>2670</v>
      </c>
      <c r="L236" s="2" t="str">
        <f t="shared" si="47"/>
        <v>Điều chỉnh quy mô giảm từ 7,55 xuống còn 1,55, Chuyển tiếp</v>
      </c>
      <c r="M236" s="2" t="s">
        <v>682</v>
      </c>
      <c r="N236" s="4" t="s">
        <v>2972</v>
      </c>
      <c r="O236" s="2" t="s">
        <v>2815</v>
      </c>
      <c r="P236" s="116"/>
      <c r="Q236" s="116"/>
      <c r="R236" s="140"/>
      <c r="S236" s="117">
        <f t="shared" si="52"/>
        <v>0</v>
      </c>
      <c r="T236" s="117">
        <f t="shared" si="49"/>
        <v>1.5499999999999998</v>
      </c>
      <c r="U236" s="26">
        <v>0.2</v>
      </c>
      <c r="V236" s="26"/>
      <c r="W236" s="26"/>
      <c r="X236" s="26">
        <v>0.5</v>
      </c>
      <c r="Y236" s="26"/>
      <c r="Z236" s="26"/>
      <c r="AA236" s="26">
        <v>0.2</v>
      </c>
      <c r="AB236" s="26">
        <v>0.1</v>
      </c>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v>0.55000000000000004</v>
      </c>
    </row>
    <row r="237" spans="1:57">
      <c r="A237" s="106" t="s">
        <v>31</v>
      </c>
      <c r="B237" s="107" t="s">
        <v>685</v>
      </c>
      <c r="C237" s="156" t="s">
        <v>686</v>
      </c>
      <c r="D237" s="131"/>
      <c r="E237" s="110">
        <f t="shared" ref="E237:F237" si="56">SUM(E238:E275)</f>
        <v>19.438000000000002</v>
      </c>
      <c r="F237" s="110">
        <f t="shared" si="56"/>
        <v>7.1499999999999994E-2</v>
      </c>
      <c r="G237" s="110">
        <f>SUM(G238:G275)</f>
        <v>19.366500000000002</v>
      </c>
      <c r="H237" s="109"/>
      <c r="I237" s="109"/>
      <c r="J237" s="111"/>
      <c r="K237" s="111"/>
      <c r="L237" s="2"/>
      <c r="M237" s="2"/>
      <c r="N237" s="2"/>
      <c r="O237" s="2"/>
      <c r="P237" s="116"/>
      <c r="Q237" s="116"/>
      <c r="R237" s="113"/>
      <c r="S237" s="117">
        <f t="shared" si="52"/>
        <v>19.366500000000002</v>
      </c>
      <c r="T237" s="122">
        <f t="shared" ref="T237:T299" si="57">SUM(U237:BE237)</f>
        <v>0</v>
      </c>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row>
    <row r="238" spans="1:57" ht="94.5">
      <c r="A238" s="106" t="s">
        <v>31</v>
      </c>
      <c r="B238" s="121" t="s">
        <v>691</v>
      </c>
      <c r="C238" s="15" t="s">
        <v>687</v>
      </c>
      <c r="D238" s="131"/>
      <c r="E238" s="30">
        <v>0.72</v>
      </c>
      <c r="F238" s="125">
        <v>7.1499999999999994E-2</v>
      </c>
      <c r="G238" s="30">
        <f>E238-F238</f>
        <v>0.64849999999999997</v>
      </c>
      <c r="H238" s="109"/>
      <c r="I238" s="5" t="s">
        <v>688</v>
      </c>
      <c r="J238" s="19" t="s">
        <v>68</v>
      </c>
      <c r="K238" s="2" t="s">
        <v>2670</v>
      </c>
      <c r="L238" s="2"/>
      <c r="M238" s="2">
        <v>372</v>
      </c>
      <c r="N238" s="2" t="s">
        <v>82</v>
      </c>
      <c r="O238" s="2" t="s">
        <v>82</v>
      </c>
      <c r="P238" s="116"/>
      <c r="Q238" s="116"/>
      <c r="R238" s="134" t="s">
        <v>690</v>
      </c>
      <c r="S238" s="117">
        <f t="shared" si="52"/>
        <v>-1.4999999999999458E-3</v>
      </c>
      <c r="T238" s="122">
        <f t="shared" si="57"/>
        <v>0.64999999999999991</v>
      </c>
      <c r="U238" s="155"/>
      <c r="V238" s="155"/>
      <c r="W238" s="155"/>
      <c r="X238" s="155">
        <v>0.27300000000000002</v>
      </c>
      <c r="Y238" s="155">
        <v>2.0000000000000001E-4</v>
      </c>
      <c r="Z238" s="155"/>
      <c r="AA238" s="155"/>
      <c r="AB238" s="155">
        <v>0.1124</v>
      </c>
      <c r="AC238" s="155"/>
      <c r="AD238" s="155"/>
      <c r="AE238" s="155"/>
      <c r="AF238" s="155"/>
      <c r="AG238" s="155"/>
      <c r="AH238" s="155"/>
      <c r="AI238" s="155"/>
      <c r="AJ238" s="155">
        <v>0.13569999999999999</v>
      </c>
      <c r="AK238" s="155"/>
      <c r="AL238" s="155"/>
      <c r="AM238" s="155"/>
      <c r="AN238" s="155"/>
      <c r="AO238" s="155"/>
      <c r="AP238" s="155"/>
      <c r="AQ238" s="155"/>
      <c r="AR238" s="155"/>
      <c r="AS238" s="155"/>
      <c r="AT238" s="155"/>
      <c r="AU238" s="155"/>
      <c r="AV238" s="155"/>
      <c r="AW238" s="155"/>
      <c r="AX238" s="155">
        <v>0.10589999999999999</v>
      </c>
      <c r="AY238" s="155"/>
      <c r="AZ238" s="155"/>
      <c r="BA238" s="155"/>
      <c r="BB238" s="155">
        <v>9.2999999999999992E-3</v>
      </c>
      <c r="BC238" s="155"/>
      <c r="BD238" s="155"/>
      <c r="BE238" s="155">
        <v>1.35E-2</v>
      </c>
    </row>
    <row r="239" spans="1:57" s="6" customFormat="1">
      <c r="A239" s="106" t="s">
        <v>31</v>
      </c>
      <c r="B239" s="121" t="s">
        <v>694</v>
      </c>
      <c r="C239" s="15" t="s">
        <v>692</v>
      </c>
      <c r="D239" s="2" t="s">
        <v>693</v>
      </c>
      <c r="E239" s="13">
        <v>0.15</v>
      </c>
      <c r="F239" s="23"/>
      <c r="G239" s="13">
        <v>0.15</v>
      </c>
      <c r="H239" s="2" t="s">
        <v>14</v>
      </c>
      <c r="I239" s="5" t="str">
        <f t="shared" ref="I239:I242" si="58">H239</f>
        <v>LUC</v>
      </c>
      <c r="J239" s="2" t="s">
        <v>110</v>
      </c>
      <c r="K239" s="2" t="s">
        <v>2670</v>
      </c>
      <c r="L239" s="2" t="str">
        <f t="shared" si="47"/>
        <v>Chuyển tiếp</v>
      </c>
      <c r="M239" s="2" t="s">
        <v>691</v>
      </c>
      <c r="N239" s="4" t="s">
        <v>59</v>
      </c>
      <c r="O239" s="2" t="s">
        <v>59</v>
      </c>
      <c r="P239" s="116"/>
      <c r="Q239" s="116"/>
      <c r="R239" s="113"/>
      <c r="S239" s="117">
        <f t="shared" si="52"/>
        <v>0</v>
      </c>
      <c r="T239" s="117">
        <f t="shared" si="57"/>
        <v>0.15</v>
      </c>
      <c r="U239" s="26">
        <v>0.15</v>
      </c>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row>
    <row r="240" spans="1:57" s="6" customFormat="1">
      <c r="A240" s="106" t="s">
        <v>31</v>
      </c>
      <c r="B240" s="121" t="s">
        <v>697</v>
      </c>
      <c r="C240" s="17" t="s">
        <v>695</v>
      </c>
      <c r="D240" s="2" t="s">
        <v>696</v>
      </c>
      <c r="E240" s="13">
        <v>0.03</v>
      </c>
      <c r="F240" s="23"/>
      <c r="G240" s="29">
        <v>0.03</v>
      </c>
      <c r="H240" s="5" t="s">
        <v>445</v>
      </c>
      <c r="I240" s="5" t="str">
        <f t="shared" si="58"/>
        <v>BHK</v>
      </c>
      <c r="J240" s="2" t="s">
        <v>110</v>
      </c>
      <c r="K240" s="2" t="s">
        <v>2670</v>
      </c>
      <c r="L240" s="2" t="str">
        <f t="shared" si="47"/>
        <v>Chuyển tiếp</v>
      </c>
      <c r="M240" s="2" t="s">
        <v>694</v>
      </c>
      <c r="N240" s="4" t="s">
        <v>59</v>
      </c>
      <c r="O240" s="2" t="s">
        <v>59</v>
      </c>
      <c r="P240" s="116"/>
      <c r="Q240" s="116"/>
      <c r="R240" s="113"/>
      <c r="S240" s="117">
        <f t="shared" si="52"/>
        <v>0</v>
      </c>
      <c r="T240" s="117">
        <f t="shared" si="57"/>
        <v>0.03</v>
      </c>
      <c r="U240" s="26"/>
      <c r="V240" s="26"/>
      <c r="W240" s="26"/>
      <c r="X240" s="26">
        <v>0.03</v>
      </c>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row>
    <row r="241" spans="1:57" s="6" customFormat="1">
      <c r="A241" s="106" t="s">
        <v>31</v>
      </c>
      <c r="B241" s="121" t="s">
        <v>2247</v>
      </c>
      <c r="C241" s="17" t="s">
        <v>698</v>
      </c>
      <c r="D241" s="2" t="s">
        <v>699</v>
      </c>
      <c r="E241" s="13">
        <v>0.3</v>
      </c>
      <c r="F241" s="23"/>
      <c r="G241" s="30">
        <v>0.3</v>
      </c>
      <c r="H241" s="5" t="s">
        <v>445</v>
      </c>
      <c r="I241" s="5" t="str">
        <f t="shared" si="58"/>
        <v>BHK</v>
      </c>
      <c r="J241" s="2" t="s">
        <v>110</v>
      </c>
      <c r="K241" s="2" t="s">
        <v>2670</v>
      </c>
      <c r="L241" s="2" t="str">
        <f t="shared" si="47"/>
        <v>Chuyển tiếp</v>
      </c>
      <c r="M241" s="2" t="s">
        <v>697</v>
      </c>
      <c r="N241" s="4" t="s">
        <v>59</v>
      </c>
      <c r="O241" s="2" t="s">
        <v>59</v>
      </c>
      <c r="P241" s="116"/>
      <c r="Q241" s="116"/>
      <c r="R241" s="113"/>
      <c r="S241" s="117">
        <f t="shared" si="52"/>
        <v>0</v>
      </c>
      <c r="T241" s="117">
        <f t="shared" si="57"/>
        <v>0.3</v>
      </c>
      <c r="U241" s="26"/>
      <c r="V241" s="26"/>
      <c r="W241" s="26"/>
      <c r="X241" s="26">
        <v>0.3</v>
      </c>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row>
    <row r="242" spans="1:57" s="6" customFormat="1">
      <c r="A242" s="106" t="s">
        <v>31</v>
      </c>
      <c r="B242" s="121" t="s">
        <v>700</v>
      </c>
      <c r="C242" s="17" t="s">
        <v>701</v>
      </c>
      <c r="D242" s="2" t="s">
        <v>702</v>
      </c>
      <c r="E242" s="13">
        <v>0.05</v>
      </c>
      <c r="F242" s="23"/>
      <c r="G242" s="29">
        <v>0.05</v>
      </c>
      <c r="H242" s="16" t="s">
        <v>21</v>
      </c>
      <c r="I242" s="5" t="str">
        <f t="shared" si="58"/>
        <v>NTS</v>
      </c>
      <c r="J242" s="2" t="s">
        <v>110</v>
      </c>
      <c r="K242" s="2" t="s">
        <v>2670</v>
      </c>
      <c r="L242" s="2" t="str">
        <f t="shared" si="47"/>
        <v>Chuyển tiếp</v>
      </c>
      <c r="M242" s="2" t="s">
        <v>700</v>
      </c>
      <c r="N242" s="4" t="s">
        <v>59</v>
      </c>
      <c r="O242" s="2" t="s">
        <v>59</v>
      </c>
      <c r="P242" s="116"/>
      <c r="Q242" s="116"/>
      <c r="R242" s="140"/>
      <c r="S242" s="117">
        <f t="shared" si="52"/>
        <v>0</v>
      </c>
      <c r="T242" s="117">
        <f t="shared" si="57"/>
        <v>0.05</v>
      </c>
      <c r="U242" s="26"/>
      <c r="V242" s="26"/>
      <c r="W242" s="26"/>
      <c r="X242" s="26"/>
      <c r="Y242" s="26"/>
      <c r="Z242" s="26"/>
      <c r="AA242" s="26"/>
      <c r="AB242" s="26">
        <v>0.05</v>
      </c>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164"/>
    </row>
    <row r="243" spans="1:57" s="6" customFormat="1" ht="31.5">
      <c r="A243" s="106" t="s">
        <v>31</v>
      </c>
      <c r="B243" s="121" t="s">
        <v>703</v>
      </c>
      <c r="C243" s="17" t="s">
        <v>704</v>
      </c>
      <c r="D243" s="2"/>
      <c r="E243" s="13">
        <v>5.5</v>
      </c>
      <c r="F243" s="23"/>
      <c r="G243" s="30">
        <v>5.5</v>
      </c>
      <c r="H243" s="2" t="s">
        <v>705</v>
      </c>
      <c r="I243" s="2" t="s">
        <v>706</v>
      </c>
      <c r="J243" s="2" t="s">
        <v>110</v>
      </c>
      <c r="K243" s="2" t="s">
        <v>2670</v>
      </c>
      <c r="L243" s="2" t="str">
        <f t="shared" si="47"/>
        <v>Chuyển tiếp</v>
      </c>
      <c r="M243" s="2" t="s">
        <v>703</v>
      </c>
      <c r="N243" s="4" t="s">
        <v>59</v>
      </c>
      <c r="O243" s="2" t="s">
        <v>59</v>
      </c>
      <c r="P243" s="116"/>
      <c r="Q243" s="116"/>
      <c r="R243" s="113"/>
      <c r="S243" s="117">
        <f t="shared" si="52"/>
        <v>0</v>
      </c>
      <c r="T243" s="117">
        <f t="shared" si="57"/>
        <v>5.5</v>
      </c>
      <c r="U243" s="26">
        <v>5.25</v>
      </c>
      <c r="V243" s="26"/>
      <c r="W243" s="26"/>
      <c r="X243" s="26"/>
      <c r="Y243" s="26"/>
      <c r="Z243" s="26"/>
      <c r="AA243" s="26"/>
      <c r="AB243" s="26"/>
      <c r="AC243" s="26"/>
      <c r="AD243" s="26"/>
      <c r="AE243" s="26"/>
      <c r="AF243" s="26"/>
      <c r="AG243" s="26"/>
      <c r="AH243" s="26"/>
      <c r="AI243" s="26"/>
      <c r="AJ243" s="26"/>
      <c r="AK243" s="26">
        <v>0.25</v>
      </c>
      <c r="AL243" s="26"/>
      <c r="AM243" s="26"/>
      <c r="AN243" s="26"/>
      <c r="AO243" s="26"/>
      <c r="AP243" s="26"/>
      <c r="AQ243" s="26"/>
      <c r="AR243" s="26"/>
      <c r="AS243" s="26"/>
      <c r="AT243" s="26"/>
      <c r="AU243" s="26"/>
      <c r="AV243" s="26"/>
      <c r="AW243" s="26"/>
      <c r="AX243" s="26"/>
      <c r="AY243" s="26"/>
      <c r="AZ243" s="26"/>
      <c r="BA243" s="26"/>
      <c r="BB243" s="26"/>
      <c r="BC243" s="26"/>
      <c r="BD243" s="26"/>
      <c r="BE243" s="118"/>
    </row>
    <row r="244" spans="1:57" s="6" customFormat="1" ht="31.5">
      <c r="A244" s="16" t="s">
        <v>31</v>
      </c>
      <c r="B244" s="121" t="s">
        <v>707</v>
      </c>
      <c r="C244" s="17" t="s">
        <v>708</v>
      </c>
      <c r="D244" s="2" t="s">
        <v>89</v>
      </c>
      <c r="E244" s="13">
        <v>0.5</v>
      </c>
      <c r="F244" s="12"/>
      <c r="G244" s="12">
        <v>0.5</v>
      </c>
      <c r="H244" s="4" t="s">
        <v>709</v>
      </c>
      <c r="I244" s="4" t="s">
        <v>710</v>
      </c>
      <c r="J244" s="4" t="s">
        <v>110</v>
      </c>
      <c r="K244" s="2" t="s">
        <v>2670</v>
      </c>
      <c r="L244" s="2" t="str">
        <f t="shared" si="47"/>
        <v>Chuyển tiếp</v>
      </c>
      <c r="M244" s="2" t="s">
        <v>707</v>
      </c>
      <c r="N244" s="4" t="s">
        <v>59</v>
      </c>
      <c r="O244" s="2" t="s">
        <v>59</v>
      </c>
      <c r="P244" s="116"/>
      <c r="Q244" s="116"/>
      <c r="R244" s="113"/>
      <c r="S244" s="117">
        <f t="shared" si="52"/>
        <v>0</v>
      </c>
      <c r="T244" s="117">
        <f t="shared" si="57"/>
        <v>0.5</v>
      </c>
      <c r="U244" s="26">
        <v>0.2</v>
      </c>
      <c r="V244" s="26"/>
      <c r="W244" s="26"/>
      <c r="X244" s="26">
        <v>0.1</v>
      </c>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118">
        <v>0.2</v>
      </c>
    </row>
    <row r="245" spans="1:57" s="6" customFormat="1">
      <c r="A245" s="106" t="s">
        <v>31</v>
      </c>
      <c r="B245" s="121" t="s">
        <v>711</v>
      </c>
      <c r="C245" s="17" t="s">
        <v>712</v>
      </c>
      <c r="D245" s="2" t="s">
        <v>713</v>
      </c>
      <c r="E245" s="13">
        <v>0.01</v>
      </c>
      <c r="F245" s="23"/>
      <c r="G245" s="29">
        <v>0.01</v>
      </c>
      <c r="H245" s="16" t="s">
        <v>33</v>
      </c>
      <c r="I245" s="5" t="str">
        <f t="shared" ref="I245:I247" si="59">H245</f>
        <v>DGD</v>
      </c>
      <c r="J245" s="2" t="s">
        <v>102</v>
      </c>
      <c r="K245" s="2" t="s">
        <v>2670</v>
      </c>
      <c r="L245" s="2" t="str">
        <f t="shared" si="47"/>
        <v>Chuyển tiếp</v>
      </c>
      <c r="M245" s="2" t="s">
        <v>711</v>
      </c>
      <c r="N245" s="4" t="s">
        <v>59</v>
      </c>
      <c r="O245" s="2" t="s">
        <v>59</v>
      </c>
      <c r="P245" s="116"/>
      <c r="Q245" s="116"/>
      <c r="R245" s="140"/>
      <c r="S245" s="117">
        <f t="shared" si="52"/>
        <v>0</v>
      </c>
      <c r="T245" s="117">
        <f t="shared" si="57"/>
        <v>0.01</v>
      </c>
      <c r="U245" s="26"/>
      <c r="V245" s="26"/>
      <c r="W245" s="26"/>
      <c r="X245" s="26"/>
      <c r="Y245" s="26"/>
      <c r="Z245" s="26"/>
      <c r="AA245" s="26"/>
      <c r="AB245" s="26"/>
      <c r="AC245" s="26"/>
      <c r="AD245" s="26"/>
      <c r="AE245" s="26"/>
      <c r="AF245" s="26"/>
      <c r="AG245" s="26"/>
      <c r="AH245" s="26"/>
      <c r="AI245" s="26"/>
      <c r="AJ245" s="26"/>
      <c r="AK245" s="26"/>
      <c r="AL245" s="26"/>
      <c r="AM245" s="26"/>
      <c r="AN245" s="164">
        <v>0.01</v>
      </c>
      <c r="AO245" s="26"/>
      <c r="AP245" s="26"/>
      <c r="AQ245" s="26"/>
      <c r="AR245" s="26"/>
      <c r="AS245" s="26"/>
      <c r="AT245" s="26"/>
      <c r="AU245" s="26"/>
      <c r="AV245" s="26"/>
      <c r="AW245" s="26"/>
      <c r="AX245" s="26"/>
      <c r="AY245" s="26"/>
      <c r="AZ245" s="26"/>
      <c r="BA245" s="26"/>
      <c r="BB245" s="26"/>
      <c r="BC245" s="26"/>
      <c r="BD245" s="26"/>
      <c r="BE245" s="182"/>
    </row>
    <row r="246" spans="1:57" s="6" customFormat="1">
      <c r="A246" s="106" t="s">
        <v>31</v>
      </c>
      <c r="B246" s="121" t="s">
        <v>714</v>
      </c>
      <c r="C246" s="17" t="s">
        <v>715</v>
      </c>
      <c r="D246" s="2" t="s">
        <v>716</v>
      </c>
      <c r="E246" s="13">
        <v>0.13</v>
      </c>
      <c r="F246" s="23"/>
      <c r="G246" s="29">
        <v>0.13</v>
      </c>
      <c r="H246" s="16" t="s">
        <v>33</v>
      </c>
      <c r="I246" s="5" t="str">
        <f t="shared" si="59"/>
        <v>DGD</v>
      </c>
      <c r="J246" s="2" t="s">
        <v>102</v>
      </c>
      <c r="K246" s="2" t="s">
        <v>2670</v>
      </c>
      <c r="L246" s="2" t="str">
        <f t="shared" si="47"/>
        <v>Chuyển tiếp</v>
      </c>
      <c r="M246" s="2" t="s">
        <v>714</v>
      </c>
      <c r="N246" s="4" t="s">
        <v>59</v>
      </c>
      <c r="O246" s="2" t="s">
        <v>59</v>
      </c>
      <c r="P246" s="116"/>
      <c r="Q246" s="116"/>
      <c r="R246" s="140"/>
      <c r="S246" s="117">
        <f t="shared" si="52"/>
        <v>0</v>
      </c>
      <c r="T246" s="117">
        <f t="shared" si="57"/>
        <v>0.13</v>
      </c>
      <c r="U246" s="26"/>
      <c r="V246" s="26"/>
      <c r="W246" s="26"/>
      <c r="X246" s="26"/>
      <c r="Y246" s="26"/>
      <c r="Z246" s="26"/>
      <c r="AA246" s="26"/>
      <c r="AB246" s="26"/>
      <c r="AC246" s="26"/>
      <c r="AD246" s="26"/>
      <c r="AE246" s="26"/>
      <c r="AF246" s="26"/>
      <c r="AG246" s="26"/>
      <c r="AH246" s="26"/>
      <c r="AI246" s="26"/>
      <c r="AJ246" s="26"/>
      <c r="AK246" s="26"/>
      <c r="AL246" s="26"/>
      <c r="AM246" s="26"/>
      <c r="AN246" s="164">
        <v>0.13</v>
      </c>
      <c r="AO246" s="26"/>
      <c r="AP246" s="26"/>
      <c r="AQ246" s="26"/>
      <c r="AR246" s="26"/>
      <c r="AS246" s="26"/>
      <c r="AT246" s="26"/>
      <c r="AU246" s="26"/>
      <c r="AV246" s="26"/>
      <c r="AW246" s="26"/>
      <c r="AX246" s="26"/>
      <c r="AY246" s="26"/>
      <c r="AZ246" s="26"/>
      <c r="BA246" s="26"/>
      <c r="BB246" s="26"/>
      <c r="BC246" s="26"/>
      <c r="BD246" s="26"/>
      <c r="BE246" s="26"/>
    </row>
    <row r="247" spans="1:57" s="6" customFormat="1">
      <c r="A247" s="106" t="s">
        <v>31</v>
      </c>
      <c r="B247" s="121" t="s">
        <v>717</v>
      </c>
      <c r="C247" s="17" t="s">
        <v>718</v>
      </c>
      <c r="D247" s="2" t="s">
        <v>719</v>
      </c>
      <c r="E247" s="13">
        <v>0.35</v>
      </c>
      <c r="F247" s="23"/>
      <c r="G247" s="29">
        <v>0.35</v>
      </c>
      <c r="H247" s="2" t="s">
        <v>14</v>
      </c>
      <c r="I247" s="5" t="str">
        <f t="shared" si="59"/>
        <v>LUC</v>
      </c>
      <c r="J247" s="2" t="s">
        <v>102</v>
      </c>
      <c r="K247" s="2" t="s">
        <v>2670</v>
      </c>
      <c r="L247" s="2" t="str">
        <f t="shared" si="47"/>
        <v>Chuyển tiếp</v>
      </c>
      <c r="M247" s="2" t="s">
        <v>717</v>
      </c>
      <c r="N247" s="4" t="s">
        <v>59</v>
      </c>
      <c r="O247" s="2" t="s">
        <v>59</v>
      </c>
      <c r="P247" s="116"/>
      <c r="Q247" s="116"/>
      <c r="R247" s="113"/>
      <c r="S247" s="117">
        <f t="shared" si="52"/>
        <v>0</v>
      </c>
      <c r="T247" s="117">
        <f t="shared" si="57"/>
        <v>0.35</v>
      </c>
      <c r="U247" s="26">
        <v>0.35</v>
      </c>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row>
    <row r="248" spans="1:57" s="6" customFormat="1" ht="31.5">
      <c r="A248" s="16" t="s">
        <v>31</v>
      </c>
      <c r="B248" s="121" t="s">
        <v>720</v>
      </c>
      <c r="C248" s="17" t="s">
        <v>721</v>
      </c>
      <c r="D248" s="153" t="s">
        <v>89</v>
      </c>
      <c r="E248" s="13">
        <v>1.1399999999999999</v>
      </c>
      <c r="F248" s="12"/>
      <c r="G248" s="12">
        <v>1.1399999999999999</v>
      </c>
      <c r="H248" s="4" t="s">
        <v>709</v>
      </c>
      <c r="I248" s="4" t="s">
        <v>722</v>
      </c>
      <c r="J248" s="4" t="s">
        <v>102</v>
      </c>
      <c r="K248" s="2" t="s">
        <v>2670</v>
      </c>
      <c r="L248" s="2" t="str">
        <f t="shared" si="47"/>
        <v>Chuyển tiếp</v>
      </c>
      <c r="M248" s="2" t="s">
        <v>720</v>
      </c>
      <c r="N248" s="4" t="s">
        <v>59</v>
      </c>
      <c r="O248" s="2" t="s">
        <v>59</v>
      </c>
      <c r="P248" s="116"/>
      <c r="Q248" s="116"/>
      <c r="R248" s="113"/>
      <c r="S248" s="117">
        <f t="shared" si="52"/>
        <v>0</v>
      </c>
      <c r="T248" s="117">
        <f t="shared" si="57"/>
        <v>1.1400000000000001</v>
      </c>
      <c r="U248" s="26">
        <v>0.1</v>
      </c>
      <c r="V248" s="26"/>
      <c r="W248" s="26"/>
      <c r="X248" s="26">
        <v>0.2</v>
      </c>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v>0.84</v>
      </c>
    </row>
    <row r="249" spans="1:57" s="6" customFormat="1">
      <c r="A249" s="106" t="s">
        <v>31</v>
      </c>
      <c r="B249" s="121" t="s">
        <v>723</v>
      </c>
      <c r="C249" s="25" t="s">
        <v>724</v>
      </c>
      <c r="D249" s="4" t="s">
        <v>725</v>
      </c>
      <c r="E249" s="13">
        <v>0.3</v>
      </c>
      <c r="F249" s="23"/>
      <c r="G249" s="125">
        <v>0.3</v>
      </c>
      <c r="H249" s="2" t="s">
        <v>57</v>
      </c>
      <c r="I249" s="5" t="str">
        <f t="shared" ref="I249:I250" si="60">H249</f>
        <v>DCS</v>
      </c>
      <c r="J249" s="2" t="s">
        <v>63</v>
      </c>
      <c r="K249" s="2" t="s">
        <v>2670</v>
      </c>
      <c r="L249" s="2" t="str">
        <f t="shared" si="47"/>
        <v>Chuyển tiếp</v>
      </c>
      <c r="M249" s="2" t="s">
        <v>723</v>
      </c>
      <c r="N249" s="4" t="s">
        <v>59</v>
      </c>
      <c r="O249" s="2" t="s">
        <v>59</v>
      </c>
      <c r="P249" s="116"/>
      <c r="Q249" s="116"/>
      <c r="R249" s="113"/>
      <c r="S249" s="117">
        <f t="shared" si="52"/>
        <v>0</v>
      </c>
      <c r="T249" s="117">
        <f t="shared" si="57"/>
        <v>0.3</v>
      </c>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183">
        <v>0.3</v>
      </c>
    </row>
    <row r="250" spans="1:57" s="6" customFormat="1">
      <c r="A250" s="106" t="s">
        <v>31</v>
      </c>
      <c r="B250" s="121" t="s">
        <v>726</v>
      </c>
      <c r="C250" s="25" t="s">
        <v>727</v>
      </c>
      <c r="D250" s="4" t="s">
        <v>728</v>
      </c>
      <c r="E250" s="13">
        <v>0.03</v>
      </c>
      <c r="F250" s="23"/>
      <c r="G250" s="125">
        <v>0.03</v>
      </c>
      <c r="H250" s="2" t="s">
        <v>57</v>
      </c>
      <c r="I250" s="5" t="str">
        <f t="shared" si="60"/>
        <v>DCS</v>
      </c>
      <c r="J250" s="2" t="s">
        <v>63</v>
      </c>
      <c r="K250" s="2" t="s">
        <v>2670</v>
      </c>
      <c r="L250" s="2" t="str">
        <f t="shared" si="47"/>
        <v>Chuyển tiếp</v>
      </c>
      <c r="M250" s="2" t="s">
        <v>726</v>
      </c>
      <c r="N250" s="4" t="s">
        <v>59</v>
      </c>
      <c r="O250" s="2" t="s">
        <v>59</v>
      </c>
      <c r="P250" s="116"/>
      <c r="Q250" s="116"/>
      <c r="R250" s="113"/>
      <c r="S250" s="117">
        <f t="shared" si="52"/>
        <v>0</v>
      </c>
      <c r="T250" s="117">
        <f t="shared" si="57"/>
        <v>0.03</v>
      </c>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183">
        <v>0.03</v>
      </c>
    </row>
    <row r="251" spans="1:57" s="6" customFormat="1" ht="31.5">
      <c r="A251" s="106" t="s">
        <v>31</v>
      </c>
      <c r="B251" s="121" t="s">
        <v>729</v>
      </c>
      <c r="C251" s="25" t="s">
        <v>730</v>
      </c>
      <c r="D251" s="4" t="s">
        <v>731</v>
      </c>
      <c r="E251" s="13">
        <v>0.06</v>
      </c>
      <c r="F251" s="23"/>
      <c r="G251" s="13">
        <v>0.06</v>
      </c>
      <c r="H251" s="2" t="s">
        <v>417</v>
      </c>
      <c r="I251" s="2" t="s">
        <v>57</v>
      </c>
      <c r="J251" s="2" t="s">
        <v>63</v>
      </c>
      <c r="K251" s="2" t="s">
        <v>2670</v>
      </c>
      <c r="L251" s="2" t="str">
        <f t="shared" si="47"/>
        <v>Điều chỉnh vị trí, chuyển tiếp</v>
      </c>
      <c r="M251" s="2" t="s">
        <v>729</v>
      </c>
      <c r="N251" s="4" t="s">
        <v>2972</v>
      </c>
      <c r="O251" s="2" t="s">
        <v>280</v>
      </c>
      <c r="P251" s="116"/>
      <c r="Q251" s="116"/>
      <c r="R251" s="113"/>
      <c r="S251" s="117">
        <f t="shared" si="52"/>
        <v>0</v>
      </c>
      <c r="T251" s="117">
        <f t="shared" si="57"/>
        <v>0.06</v>
      </c>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v>0.06</v>
      </c>
    </row>
    <row r="252" spans="1:57" s="6" customFormat="1">
      <c r="A252" s="106" t="s">
        <v>31</v>
      </c>
      <c r="B252" s="121" t="s">
        <v>732</v>
      </c>
      <c r="C252" s="25" t="s">
        <v>733</v>
      </c>
      <c r="D252" s="4" t="s">
        <v>734</v>
      </c>
      <c r="E252" s="13">
        <v>0.05</v>
      </c>
      <c r="F252" s="23"/>
      <c r="G252" s="125">
        <v>0.05</v>
      </c>
      <c r="H252" s="2" t="s">
        <v>57</v>
      </c>
      <c r="I252" s="5" t="str">
        <f t="shared" ref="I252" si="61">H252</f>
        <v>DCS</v>
      </c>
      <c r="J252" s="2" t="s">
        <v>63</v>
      </c>
      <c r="K252" s="2" t="s">
        <v>2670</v>
      </c>
      <c r="L252" s="2" t="str">
        <f t="shared" si="47"/>
        <v>Chuyển tiếp</v>
      </c>
      <c r="M252" s="2" t="s">
        <v>732</v>
      </c>
      <c r="N252" s="4" t="s">
        <v>59</v>
      </c>
      <c r="O252" s="2" t="s">
        <v>59</v>
      </c>
      <c r="P252" s="116"/>
      <c r="Q252" s="116"/>
      <c r="R252" s="113"/>
      <c r="S252" s="117">
        <f t="shared" si="52"/>
        <v>0</v>
      </c>
      <c r="T252" s="117">
        <f t="shared" si="57"/>
        <v>0.05</v>
      </c>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183">
        <v>0.05</v>
      </c>
    </row>
    <row r="253" spans="1:57" s="6" customFormat="1" ht="31.5">
      <c r="A253" s="106" t="s">
        <v>31</v>
      </c>
      <c r="B253" s="121" t="s">
        <v>2248</v>
      </c>
      <c r="C253" s="25" t="s">
        <v>736</v>
      </c>
      <c r="D253" s="4" t="s">
        <v>737</v>
      </c>
      <c r="E253" s="13">
        <v>0.03</v>
      </c>
      <c r="F253" s="23"/>
      <c r="G253" s="125">
        <v>0.03</v>
      </c>
      <c r="H253" s="2" t="s">
        <v>738</v>
      </c>
      <c r="I253" s="2" t="s">
        <v>14</v>
      </c>
      <c r="J253" s="2" t="s">
        <v>63</v>
      </c>
      <c r="K253" s="2" t="s">
        <v>2670</v>
      </c>
      <c r="L253" s="2" t="str">
        <f t="shared" si="47"/>
        <v>Điều chỉnh vị trí, chuyển tiếp</v>
      </c>
      <c r="M253" s="2" t="s">
        <v>735</v>
      </c>
      <c r="N253" s="4" t="s">
        <v>2972</v>
      </c>
      <c r="O253" s="2" t="s">
        <v>280</v>
      </c>
      <c r="P253" s="116"/>
      <c r="Q253" s="116"/>
      <c r="R253" s="113"/>
      <c r="S253" s="117">
        <f t="shared" si="52"/>
        <v>0</v>
      </c>
      <c r="T253" s="117">
        <f t="shared" si="57"/>
        <v>0.03</v>
      </c>
      <c r="U253" s="26">
        <v>0.03</v>
      </c>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row>
    <row r="254" spans="1:57" s="6" customFormat="1">
      <c r="A254" s="106" t="s">
        <v>31</v>
      </c>
      <c r="B254" s="121" t="s">
        <v>735</v>
      </c>
      <c r="C254" s="25" t="s">
        <v>739</v>
      </c>
      <c r="D254" s="4"/>
      <c r="E254" s="13">
        <v>0.04</v>
      </c>
      <c r="F254" s="23"/>
      <c r="G254" s="125">
        <v>0.04</v>
      </c>
      <c r="H254" s="2" t="s">
        <v>33</v>
      </c>
      <c r="I254" s="2" t="s">
        <v>33</v>
      </c>
      <c r="J254" s="2" t="s">
        <v>63</v>
      </c>
      <c r="K254" s="2" t="s">
        <v>2670</v>
      </c>
      <c r="L254" s="2" t="str">
        <f t="shared" si="47"/>
        <v>Đăng ký mới</v>
      </c>
      <c r="M254" s="2">
        <v>124</v>
      </c>
      <c r="N254" s="2" t="s">
        <v>82</v>
      </c>
      <c r="O254" s="2" t="s">
        <v>82</v>
      </c>
      <c r="P254" s="116"/>
      <c r="Q254" s="116"/>
      <c r="R254" s="113" t="s">
        <v>132</v>
      </c>
      <c r="S254" s="117">
        <f t="shared" si="52"/>
        <v>0</v>
      </c>
      <c r="T254" s="117">
        <f t="shared" si="57"/>
        <v>0.04</v>
      </c>
      <c r="U254" s="26"/>
      <c r="V254" s="26"/>
      <c r="W254" s="26"/>
      <c r="X254" s="26"/>
      <c r="Y254" s="26"/>
      <c r="Z254" s="26"/>
      <c r="AA254" s="26"/>
      <c r="AB254" s="26"/>
      <c r="AC254" s="26"/>
      <c r="AD254" s="26"/>
      <c r="AE254" s="26"/>
      <c r="AF254" s="26"/>
      <c r="AG254" s="26"/>
      <c r="AH254" s="26"/>
      <c r="AI254" s="26"/>
      <c r="AJ254" s="26"/>
      <c r="AK254" s="26"/>
      <c r="AL254" s="26"/>
      <c r="AM254" s="26"/>
      <c r="AN254" s="26">
        <v>0.04</v>
      </c>
      <c r="AO254" s="26"/>
      <c r="AP254" s="26"/>
      <c r="AQ254" s="26"/>
      <c r="AR254" s="26"/>
      <c r="AS254" s="26"/>
      <c r="AT254" s="26"/>
      <c r="AU254" s="26"/>
      <c r="AV254" s="26"/>
      <c r="AW254" s="26"/>
      <c r="AX254" s="26"/>
      <c r="AY254" s="26"/>
      <c r="AZ254" s="26"/>
      <c r="BA254" s="26"/>
      <c r="BB254" s="26"/>
      <c r="BC254" s="26"/>
      <c r="BD254" s="26"/>
      <c r="BE254" s="26"/>
    </row>
    <row r="255" spans="1:57" s="6" customFormat="1">
      <c r="A255" s="106" t="s">
        <v>31</v>
      </c>
      <c r="B255" s="121" t="s">
        <v>740</v>
      </c>
      <c r="C255" s="25" t="s">
        <v>741</v>
      </c>
      <c r="D255" s="153" t="s">
        <v>89</v>
      </c>
      <c r="E255" s="13">
        <v>0.5</v>
      </c>
      <c r="F255" s="12"/>
      <c r="G255" s="12">
        <v>0.5</v>
      </c>
      <c r="H255" s="4" t="s">
        <v>742</v>
      </c>
      <c r="I255" s="4" t="s">
        <v>743</v>
      </c>
      <c r="J255" s="4" t="s">
        <v>63</v>
      </c>
      <c r="K255" s="2" t="s">
        <v>2670</v>
      </c>
      <c r="L255" s="2" t="str">
        <f t="shared" si="47"/>
        <v>Chuyển tiếp</v>
      </c>
      <c r="M255" s="2" t="s">
        <v>740</v>
      </c>
      <c r="N255" s="4" t="s">
        <v>59</v>
      </c>
      <c r="O255" s="2" t="s">
        <v>59</v>
      </c>
      <c r="P255" s="116"/>
      <c r="Q255" s="116"/>
      <c r="R255" s="113"/>
      <c r="S255" s="117">
        <f t="shared" si="52"/>
        <v>0</v>
      </c>
      <c r="T255" s="117">
        <f t="shared" si="57"/>
        <v>0.5</v>
      </c>
      <c r="U255" s="26"/>
      <c r="V255" s="26"/>
      <c r="W255" s="26"/>
      <c r="X255" s="26">
        <v>0.2</v>
      </c>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v>0.3</v>
      </c>
    </row>
    <row r="256" spans="1:57" s="6" customFormat="1">
      <c r="A256" s="106" t="s">
        <v>31</v>
      </c>
      <c r="B256" s="121" t="s">
        <v>744</v>
      </c>
      <c r="C256" s="15" t="s">
        <v>745</v>
      </c>
      <c r="D256" s="2" t="s">
        <v>746</v>
      </c>
      <c r="E256" s="13">
        <v>0.1</v>
      </c>
      <c r="F256" s="23"/>
      <c r="G256" s="13">
        <v>0.1</v>
      </c>
      <c r="H256" s="2" t="s">
        <v>14</v>
      </c>
      <c r="I256" s="5" t="str">
        <f t="shared" ref="I256" si="62">H256</f>
        <v>LUC</v>
      </c>
      <c r="J256" s="2" t="s">
        <v>91</v>
      </c>
      <c r="K256" s="2" t="s">
        <v>2670</v>
      </c>
      <c r="L256" s="2" t="str">
        <f t="shared" si="47"/>
        <v>Chuyển tiếp</v>
      </c>
      <c r="M256" s="2" t="s">
        <v>744</v>
      </c>
      <c r="N256" s="4" t="s">
        <v>59</v>
      </c>
      <c r="O256" s="2" t="s">
        <v>59</v>
      </c>
      <c r="P256" s="116"/>
      <c r="Q256" s="116"/>
      <c r="R256" s="113"/>
      <c r="S256" s="117">
        <f t="shared" si="52"/>
        <v>0</v>
      </c>
      <c r="T256" s="117">
        <f t="shared" si="57"/>
        <v>0.1</v>
      </c>
      <c r="U256" s="26">
        <v>0.1</v>
      </c>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row>
    <row r="257" spans="1:57" s="6" customFormat="1" ht="31.5">
      <c r="A257" s="16" t="s">
        <v>31</v>
      </c>
      <c r="B257" s="121" t="s">
        <v>747</v>
      </c>
      <c r="C257" s="17" t="s">
        <v>748</v>
      </c>
      <c r="D257" s="153" t="s">
        <v>89</v>
      </c>
      <c r="E257" s="13">
        <v>0.3</v>
      </c>
      <c r="F257" s="12"/>
      <c r="G257" s="12">
        <v>0.3</v>
      </c>
      <c r="H257" s="4" t="s">
        <v>742</v>
      </c>
      <c r="I257" s="4" t="s">
        <v>749</v>
      </c>
      <c r="J257" s="4" t="s">
        <v>91</v>
      </c>
      <c r="K257" s="2" t="s">
        <v>2670</v>
      </c>
      <c r="L257" s="2" t="str">
        <f t="shared" si="47"/>
        <v>Chuyển tiếp</v>
      </c>
      <c r="M257" s="2" t="s">
        <v>747</v>
      </c>
      <c r="N257" s="4" t="s">
        <v>59</v>
      </c>
      <c r="O257" s="2" t="s">
        <v>59</v>
      </c>
      <c r="P257" s="116"/>
      <c r="Q257" s="116"/>
      <c r="R257" s="113"/>
      <c r="S257" s="117">
        <f t="shared" si="52"/>
        <v>0</v>
      </c>
      <c r="T257" s="117">
        <f t="shared" si="57"/>
        <v>0.30000000000000004</v>
      </c>
      <c r="U257" s="26"/>
      <c r="V257" s="26"/>
      <c r="W257" s="26"/>
      <c r="X257" s="26">
        <v>0.1</v>
      </c>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v>0.2</v>
      </c>
    </row>
    <row r="258" spans="1:57" s="6" customFormat="1" ht="31.5">
      <c r="A258" s="106" t="s">
        <v>31</v>
      </c>
      <c r="B258" s="121" t="s">
        <v>750</v>
      </c>
      <c r="C258" s="15" t="s">
        <v>751</v>
      </c>
      <c r="D258" s="2" t="s">
        <v>752</v>
      </c>
      <c r="E258" s="13">
        <v>7.0000000000000007E-2</v>
      </c>
      <c r="F258" s="23"/>
      <c r="G258" s="13">
        <v>7.0000000000000007E-2</v>
      </c>
      <c r="H258" s="2" t="s">
        <v>753</v>
      </c>
      <c r="I258" s="2" t="s">
        <v>754</v>
      </c>
      <c r="J258" s="2" t="s">
        <v>68</v>
      </c>
      <c r="K258" s="2" t="s">
        <v>317</v>
      </c>
      <c r="L258" s="2" t="str">
        <f t="shared" si="47"/>
        <v>Chuyển tiếp</v>
      </c>
      <c r="M258" s="2" t="s">
        <v>750</v>
      </c>
      <c r="N258" s="4" t="s">
        <v>59</v>
      </c>
      <c r="O258" s="2" t="s">
        <v>59</v>
      </c>
      <c r="P258" s="116"/>
      <c r="Q258" s="116"/>
      <c r="R258" s="113"/>
      <c r="S258" s="117">
        <f t="shared" si="52"/>
        <v>0</v>
      </c>
      <c r="T258" s="117">
        <f t="shared" si="57"/>
        <v>7.0000000000000007E-2</v>
      </c>
      <c r="U258" s="26"/>
      <c r="V258" s="26"/>
      <c r="W258" s="26"/>
      <c r="X258" s="26">
        <v>0.04</v>
      </c>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v>0.03</v>
      </c>
      <c r="AY258" s="26"/>
      <c r="AZ258" s="26"/>
      <c r="BA258" s="26"/>
      <c r="BB258" s="26"/>
      <c r="BC258" s="26"/>
      <c r="BD258" s="26"/>
      <c r="BE258" s="26"/>
    </row>
    <row r="259" spans="1:57" s="6" customFormat="1">
      <c r="A259" s="106" t="s">
        <v>31</v>
      </c>
      <c r="B259" s="121" t="s">
        <v>755</v>
      </c>
      <c r="C259" s="15" t="s">
        <v>756</v>
      </c>
      <c r="D259" s="2" t="s">
        <v>277</v>
      </c>
      <c r="E259" s="13">
        <v>0.05</v>
      </c>
      <c r="F259" s="23"/>
      <c r="G259" s="13">
        <v>0.05</v>
      </c>
      <c r="H259" s="2" t="s">
        <v>67</v>
      </c>
      <c r="I259" s="5" t="str">
        <f t="shared" ref="I259:I260" si="63">H259</f>
        <v>NHK</v>
      </c>
      <c r="J259" s="2" t="s">
        <v>68</v>
      </c>
      <c r="K259" s="2" t="s">
        <v>2670</v>
      </c>
      <c r="L259" s="2" t="str">
        <f t="shared" si="47"/>
        <v>Chuyển tiếp</v>
      </c>
      <c r="M259" s="2" t="s">
        <v>755</v>
      </c>
      <c r="N259" s="4" t="s">
        <v>59</v>
      </c>
      <c r="O259" s="2" t="s">
        <v>59</v>
      </c>
      <c r="P259" s="116"/>
      <c r="Q259" s="116"/>
      <c r="R259" s="113"/>
      <c r="S259" s="117">
        <f t="shared" si="52"/>
        <v>0</v>
      </c>
      <c r="T259" s="117">
        <f t="shared" si="57"/>
        <v>0.05</v>
      </c>
      <c r="U259" s="26"/>
      <c r="V259" s="26"/>
      <c r="W259" s="26"/>
      <c r="X259" s="26">
        <v>0.05</v>
      </c>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row>
    <row r="260" spans="1:57" s="6" customFormat="1">
      <c r="A260" s="106" t="s">
        <v>31</v>
      </c>
      <c r="B260" s="121" t="s">
        <v>757</v>
      </c>
      <c r="C260" s="15" t="s">
        <v>758</v>
      </c>
      <c r="D260" s="2" t="s">
        <v>759</v>
      </c>
      <c r="E260" s="13">
        <v>0.08</v>
      </c>
      <c r="F260" s="23"/>
      <c r="G260" s="13">
        <v>0.08</v>
      </c>
      <c r="H260" s="2" t="s">
        <v>33</v>
      </c>
      <c r="I260" s="5" t="str">
        <f t="shared" si="63"/>
        <v>DGD</v>
      </c>
      <c r="J260" s="2" t="s">
        <v>68</v>
      </c>
      <c r="K260" s="2" t="s">
        <v>2670</v>
      </c>
      <c r="L260" s="2" t="str">
        <f t="shared" si="47"/>
        <v>Chuyển tiếp</v>
      </c>
      <c r="M260" s="2" t="s">
        <v>757</v>
      </c>
      <c r="N260" s="4" t="s">
        <v>59</v>
      </c>
      <c r="O260" s="2" t="s">
        <v>59</v>
      </c>
      <c r="P260" s="116"/>
      <c r="Q260" s="116"/>
      <c r="R260" s="113"/>
      <c r="S260" s="117">
        <f t="shared" si="52"/>
        <v>0</v>
      </c>
      <c r="T260" s="117">
        <f t="shared" si="57"/>
        <v>0.08</v>
      </c>
      <c r="U260" s="26"/>
      <c r="V260" s="26"/>
      <c r="W260" s="26"/>
      <c r="X260" s="26"/>
      <c r="Y260" s="26"/>
      <c r="Z260" s="26"/>
      <c r="AA260" s="26"/>
      <c r="AB260" s="26"/>
      <c r="AC260" s="26"/>
      <c r="AD260" s="26"/>
      <c r="AE260" s="26"/>
      <c r="AF260" s="26"/>
      <c r="AG260" s="26"/>
      <c r="AH260" s="26"/>
      <c r="AI260" s="26"/>
      <c r="AJ260" s="26"/>
      <c r="AK260" s="26"/>
      <c r="AL260" s="26"/>
      <c r="AM260" s="26"/>
      <c r="AN260" s="26">
        <v>0.08</v>
      </c>
      <c r="AO260" s="26"/>
      <c r="AP260" s="26"/>
      <c r="AQ260" s="26"/>
      <c r="AR260" s="26"/>
      <c r="AS260" s="26"/>
      <c r="AT260" s="26"/>
      <c r="AU260" s="26"/>
      <c r="AV260" s="26"/>
      <c r="AW260" s="26"/>
      <c r="AX260" s="26"/>
      <c r="AY260" s="26"/>
      <c r="AZ260" s="26"/>
      <c r="BA260" s="26"/>
      <c r="BB260" s="26"/>
      <c r="BC260" s="26"/>
      <c r="BD260" s="26"/>
      <c r="BE260" s="26"/>
    </row>
    <row r="261" spans="1:57" s="6" customFormat="1" ht="63">
      <c r="A261" s="16" t="s">
        <v>31</v>
      </c>
      <c r="B261" s="121" t="s">
        <v>760</v>
      </c>
      <c r="C261" s="17" t="s">
        <v>761</v>
      </c>
      <c r="D261" s="153" t="s">
        <v>89</v>
      </c>
      <c r="E261" s="13">
        <v>0.7</v>
      </c>
      <c r="F261" s="12"/>
      <c r="G261" s="12">
        <v>0.7</v>
      </c>
      <c r="H261" s="4" t="s">
        <v>762</v>
      </c>
      <c r="I261" s="4" t="s">
        <v>763</v>
      </c>
      <c r="J261" s="4" t="s">
        <v>68</v>
      </c>
      <c r="K261" s="2" t="s">
        <v>2670</v>
      </c>
      <c r="L261" s="2" t="str">
        <f t="shared" si="47"/>
        <v>Chuyển tiếp</v>
      </c>
      <c r="M261" s="2" t="s">
        <v>760</v>
      </c>
      <c r="N261" s="4" t="s">
        <v>59</v>
      </c>
      <c r="O261" s="2" t="s">
        <v>59</v>
      </c>
      <c r="P261" s="116"/>
      <c r="Q261" s="116"/>
      <c r="R261" s="113"/>
      <c r="S261" s="117">
        <f t="shared" si="52"/>
        <v>0</v>
      </c>
      <c r="T261" s="117">
        <f t="shared" si="57"/>
        <v>0.7</v>
      </c>
      <c r="U261" s="26">
        <v>0.05</v>
      </c>
      <c r="V261" s="26"/>
      <c r="W261" s="26"/>
      <c r="X261" s="26">
        <v>0.2</v>
      </c>
      <c r="Y261" s="26"/>
      <c r="Z261" s="26"/>
      <c r="AA261" s="26"/>
      <c r="AB261" s="26">
        <v>0.05</v>
      </c>
      <c r="AC261" s="26"/>
      <c r="AD261" s="26"/>
      <c r="AE261" s="26"/>
      <c r="AF261" s="26"/>
      <c r="AG261" s="26"/>
      <c r="AH261" s="26"/>
      <c r="AI261" s="26"/>
      <c r="AJ261" s="26"/>
      <c r="AK261" s="26"/>
      <c r="AL261" s="26"/>
      <c r="AM261" s="26"/>
      <c r="AN261" s="26">
        <v>0.05</v>
      </c>
      <c r="AO261" s="26"/>
      <c r="AP261" s="26"/>
      <c r="AQ261" s="26"/>
      <c r="AR261" s="26"/>
      <c r="AS261" s="26"/>
      <c r="AT261" s="26"/>
      <c r="AU261" s="26"/>
      <c r="AV261" s="26"/>
      <c r="AW261" s="26"/>
      <c r="AX261" s="26">
        <v>0.05</v>
      </c>
      <c r="AY261" s="26"/>
      <c r="AZ261" s="26"/>
      <c r="BA261" s="26"/>
      <c r="BB261" s="26"/>
      <c r="BC261" s="26"/>
      <c r="BD261" s="26"/>
      <c r="BE261" s="26">
        <v>0.3</v>
      </c>
    </row>
    <row r="262" spans="1:57" s="6" customFormat="1" ht="31.5">
      <c r="A262" s="106" t="s">
        <v>31</v>
      </c>
      <c r="B262" s="121" t="s">
        <v>764</v>
      </c>
      <c r="C262" s="17" t="s">
        <v>765</v>
      </c>
      <c r="D262" s="2" t="s">
        <v>252</v>
      </c>
      <c r="E262" s="13">
        <v>0.63</v>
      </c>
      <c r="F262" s="23"/>
      <c r="G262" s="30">
        <v>0.63</v>
      </c>
      <c r="H262" s="2" t="s">
        <v>20</v>
      </c>
      <c r="I262" s="5" t="str">
        <f t="shared" ref="I262" si="64">H262</f>
        <v>RSX</v>
      </c>
      <c r="J262" s="2" t="s">
        <v>96</v>
      </c>
      <c r="K262" s="2" t="s">
        <v>2670</v>
      </c>
      <c r="L262" s="2" t="str">
        <f t="shared" si="47"/>
        <v>Chuyển tiếp</v>
      </c>
      <c r="M262" s="2" t="s">
        <v>764</v>
      </c>
      <c r="N262" s="4" t="s">
        <v>59</v>
      </c>
      <c r="O262" s="2" t="s">
        <v>59</v>
      </c>
      <c r="P262" s="116"/>
      <c r="Q262" s="116"/>
      <c r="R262" s="113"/>
      <c r="S262" s="117">
        <f t="shared" si="52"/>
        <v>0</v>
      </c>
      <c r="T262" s="117">
        <f t="shared" si="57"/>
        <v>0.63</v>
      </c>
      <c r="U262" s="26"/>
      <c r="V262" s="26"/>
      <c r="W262" s="26"/>
      <c r="X262" s="26"/>
      <c r="Y262" s="26"/>
      <c r="Z262" s="26"/>
      <c r="AA262" s="26">
        <v>0.63</v>
      </c>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row>
    <row r="263" spans="1:57" s="6" customFormat="1" ht="31.5">
      <c r="A263" s="106" t="s">
        <v>31</v>
      </c>
      <c r="B263" s="121" t="s">
        <v>766</v>
      </c>
      <c r="C263" s="17" t="s">
        <v>767</v>
      </c>
      <c r="D263" s="2" t="s">
        <v>585</v>
      </c>
      <c r="E263" s="13">
        <v>0.32</v>
      </c>
      <c r="F263" s="23"/>
      <c r="G263" s="30">
        <v>0.32</v>
      </c>
      <c r="H263" s="2" t="s">
        <v>768</v>
      </c>
      <c r="I263" s="2" t="s">
        <v>769</v>
      </c>
      <c r="J263" s="2" t="s">
        <v>96</v>
      </c>
      <c r="K263" s="2" t="s">
        <v>2670</v>
      </c>
      <c r="L263" s="2" t="str">
        <f t="shared" si="47"/>
        <v>Chuyển tiếp</v>
      </c>
      <c r="M263" s="2" t="s">
        <v>766</v>
      </c>
      <c r="N263" s="4" t="s">
        <v>59</v>
      </c>
      <c r="O263" s="2" t="s">
        <v>59</v>
      </c>
      <c r="P263" s="116"/>
      <c r="Q263" s="116"/>
      <c r="R263" s="113"/>
      <c r="S263" s="117">
        <f t="shared" si="52"/>
        <v>0</v>
      </c>
      <c r="T263" s="117">
        <f t="shared" si="57"/>
        <v>0.32</v>
      </c>
      <c r="U263" s="26"/>
      <c r="V263" s="26"/>
      <c r="W263" s="26"/>
      <c r="X263" s="26">
        <v>0.02</v>
      </c>
      <c r="Y263" s="26"/>
      <c r="Z263" s="26"/>
      <c r="AA263" s="26">
        <v>0.3</v>
      </c>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row>
    <row r="264" spans="1:57" s="6" customFormat="1" ht="31.5">
      <c r="A264" s="106" t="s">
        <v>31</v>
      </c>
      <c r="B264" s="121" t="s">
        <v>770</v>
      </c>
      <c r="C264" s="17" t="s">
        <v>771</v>
      </c>
      <c r="D264" s="2" t="s">
        <v>311</v>
      </c>
      <c r="E264" s="13">
        <v>0.7</v>
      </c>
      <c r="F264" s="23"/>
      <c r="G264" s="30">
        <v>0.7</v>
      </c>
      <c r="H264" s="2" t="s">
        <v>20</v>
      </c>
      <c r="I264" s="5" t="str">
        <f t="shared" ref="I264:I266" si="65">H264</f>
        <v>RSX</v>
      </c>
      <c r="J264" s="2" t="s">
        <v>96</v>
      </c>
      <c r="K264" s="2" t="s">
        <v>2670</v>
      </c>
      <c r="L264" s="2" t="str">
        <f t="shared" si="47"/>
        <v>Chuyển tiếp</v>
      </c>
      <c r="M264" s="2" t="s">
        <v>770</v>
      </c>
      <c r="N264" s="4" t="s">
        <v>59</v>
      </c>
      <c r="O264" s="2" t="s">
        <v>59</v>
      </c>
      <c r="P264" s="116"/>
      <c r="Q264" s="116"/>
      <c r="R264" s="113"/>
      <c r="S264" s="117">
        <f t="shared" si="52"/>
        <v>0</v>
      </c>
      <c r="T264" s="117">
        <f t="shared" si="57"/>
        <v>0.7</v>
      </c>
      <c r="U264" s="26"/>
      <c r="V264" s="26"/>
      <c r="W264" s="26"/>
      <c r="X264" s="26"/>
      <c r="Y264" s="26"/>
      <c r="Z264" s="26"/>
      <c r="AA264" s="26">
        <v>0.7</v>
      </c>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row>
    <row r="265" spans="1:57" s="6" customFormat="1" ht="31.5">
      <c r="A265" s="106" t="s">
        <v>31</v>
      </c>
      <c r="B265" s="121" t="s">
        <v>772</v>
      </c>
      <c r="C265" s="184" t="s">
        <v>773</v>
      </c>
      <c r="D265" s="2" t="s">
        <v>774</v>
      </c>
      <c r="E265" s="13">
        <v>0.11</v>
      </c>
      <c r="F265" s="23"/>
      <c r="G265" s="30">
        <v>0.11</v>
      </c>
      <c r="H265" s="2" t="s">
        <v>32</v>
      </c>
      <c r="I265" s="5" t="str">
        <f t="shared" si="65"/>
        <v>DYT</v>
      </c>
      <c r="J265" s="2" t="s">
        <v>96</v>
      </c>
      <c r="K265" s="2" t="s">
        <v>2670</v>
      </c>
      <c r="L265" s="2" t="str">
        <f t="shared" si="47"/>
        <v>Chuyển tiếp</v>
      </c>
      <c r="M265" s="2" t="s">
        <v>772</v>
      </c>
      <c r="N265" s="4" t="s">
        <v>59</v>
      </c>
      <c r="O265" s="2" t="s">
        <v>59</v>
      </c>
      <c r="P265" s="116"/>
      <c r="Q265" s="116"/>
      <c r="R265" s="113"/>
      <c r="S265" s="117">
        <f t="shared" si="52"/>
        <v>0</v>
      </c>
      <c r="T265" s="117">
        <f t="shared" si="57"/>
        <v>0.11</v>
      </c>
      <c r="U265" s="26"/>
      <c r="V265" s="26"/>
      <c r="W265" s="26"/>
      <c r="X265" s="26"/>
      <c r="Y265" s="26"/>
      <c r="Z265" s="26"/>
      <c r="AA265" s="26"/>
      <c r="AB265" s="26"/>
      <c r="AC265" s="26"/>
      <c r="AD265" s="26"/>
      <c r="AE265" s="26"/>
      <c r="AF265" s="26"/>
      <c r="AG265" s="26"/>
      <c r="AH265" s="26"/>
      <c r="AI265" s="26"/>
      <c r="AJ265" s="26"/>
      <c r="AK265" s="26"/>
      <c r="AL265" s="26"/>
      <c r="AM265" s="26">
        <v>0.11</v>
      </c>
      <c r="AN265" s="26"/>
      <c r="AO265" s="26"/>
      <c r="AP265" s="26"/>
      <c r="AQ265" s="26"/>
      <c r="AR265" s="26"/>
      <c r="AS265" s="26"/>
      <c r="AT265" s="26"/>
      <c r="AU265" s="26"/>
      <c r="AV265" s="26"/>
      <c r="AW265" s="26"/>
      <c r="AX265" s="26"/>
      <c r="AY265" s="26"/>
      <c r="AZ265" s="26"/>
      <c r="BA265" s="26"/>
      <c r="BB265" s="26"/>
      <c r="BC265" s="26"/>
      <c r="BD265" s="26"/>
      <c r="BE265" s="26"/>
    </row>
    <row r="266" spans="1:57" s="6" customFormat="1" ht="31.5">
      <c r="A266" s="106" t="s">
        <v>31</v>
      </c>
      <c r="B266" s="121" t="s">
        <v>775</v>
      </c>
      <c r="C266" s="17" t="s">
        <v>776</v>
      </c>
      <c r="D266" s="2" t="s">
        <v>243</v>
      </c>
      <c r="E266" s="13">
        <v>0.09</v>
      </c>
      <c r="F266" s="23"/>
      <c r="G266" s="30">
        <v>0.09</v>
      </c>
      <c r="H266" s="2" t="s">
        <v>24</v>
      </c>
      <c r="I266" s="5" t="str">
        <f t="shared" si="65"/>
        <v>CAN</v>
      </c>
      <c r="J266" s="2" t="s">
        <v>96</v>
      </c>
      <c r="K266" s="2" t="s">
        <v>2670</v>
      </c>
      <c r="L266" s="2" t="str">
        <f t="shared" si="47"/>
        <v>Chuyển tiếp</v>
      </c>
      <c r="M266" s="2" t="s">
        <v>775</v>
      </c>
      <c r="N266" s="4" t="s">
        <v>59</v>
      </c>
      <c r="O266" s="2" t="s">
        <v>59</v>
      </c>
      <c r="P266" s="116"/>
      <c r="Q266" s="116"/>
      <c r="R266" s="113"/>
      <c r="S266" s="117">
        <f t="shared" si="52"/>
        <v>0</v>
      </c>
      <c r="T266" s="117">
        <f t="shared" si="57"/>
        <v>0.09</v>
      </c>
      <c r="U266" s="26"/>
      <c r="V266" s="26"/>
      <c r="W266" s="26"/>
      <c r="X266" s="26"/>
      <c r="Y266" s="26"/>
      <c r="Z266" s="26"/>
      <c r="AA266" s="26"/>
      <c r="AB266" s="26"/>
      <c r="AC266" s="26"/>
      <c r="AD266" s="26"/>
      <c r="AE266" s="185">
        <v>0.09</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row>
    <row r="267" spans="1:57" s="6" customFormat="1" ht="31.5">
      <c r="A267" s="16" t="s">
        <v>31</v>
      </c>
      <c r="B267" s="121" t="s">
        <v>777</v>
      </c>
      <c r="C267" s="17" t="s">
        <v>778</v>
      </c>
      <c r="D267" s="19" t="s">
        <v>576</v>
      </c>
      <c r="E267" s="13">
        <v>0.5</v>
      </c>
      <c r="F267" s="23"/>
      <c r="G267" s="12">
        <v>0.5</v>
      </c>
      <c r="H267" s="4" t="s">
        <v>709</v>
      </c>
      <c r="I267" s="4" t="s">
        <v>779</v>
      </c>
      <c r="J267" s="2" t="s">
        <v>96</v>
      </c>
      <c r="K267" s="2" t="s">
        <v>2670</v>
      </c>
      <c r="L267" s="2" t="str">
        <f t="shared" si="47"/>
        <v>Chuyển tiếp</v>
      </c>
      <c r="M267" s="2" t="s">
        <v>777</v>
      </c>
      <c r="N267" s="4" t="s">
        <v>59</v>
      </c>
      <c r="O267" s="2" t="s">
        <v>59</v>
      </c>
      <c r="P267" s="116"/>
      <c r="Q267" s="116"/>
      <c r="R267" s="113"/>
      <c r="S267" s="117">
        <f t="shared" si="52"/>
        <v>0</v>
      </c>
      <c r="T267" s="117">
        <f t="shared" si="57"/>
        <v>0.5</v>
      </c>
      <c r="U267" s="26">
        <v>0.1</v>
      </c>
      <c r="V267" s="26"/>
      <c r="W267" s="26"/>
      <c r="X267" s="26">
        <v>0.2</v>
      </c>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v>0.2</v>
      </c>
    </row>
    <row r="268" spans="1:57" s="6" customFormat="1" ht="78.75">
      <c r="A268" s="16" t="s">
        <v>31</v>
      </c>
      <c r="B268" s="121" t="s">
        <v>780</v>
      </c>
      <c r="C268" s="17" t="s">
        <v>2736</v>
      </c>
      <c r="D268" s="19" t="s">
        <v>1911</v>
      </c>
      <c r="E268" s="13">
        <v>6.8000000000000005E-2</v>
      </c>
      <c r="F268" s="23"/>
      <c r="G268" s="13">
        <v>6.8000000000000005E-2</v>
      </c>
      <c r="H268" s="4"/>
      <c r="I268" s="4" t="s">
        <v>2763</v>
      </c>
      <c r="J268" s="2" t="s">
        <v>58</v>
      </c>
      <c r="K268" s="2" t="s">
        <v>2670</v>
      </c>
      <c r="L268" s="2" t="str">
        <f t="shared" si="47"/>
        <v>Đăng ký mới (bổ sung theo văn bản đăng ký ngày 28/7/2022 của UBND xã)</v>
      </c>
      <c r="M268" s="2">
        <v>396</v>
      </c>
      <c r="N268" s="2" t="s">
        <v>82</v>
      </c>
      <c r="O268" s="2" t="s">
        <v>2742</v>
      </c>
      <c r="P268" s="116"/>
      <c r="Q268" s="116"/>
      <c r="R268" s="113"/>
      <c r="S268" s="117"/>
      <c r="T268" s="117"/>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row>
    <row r="269" spans="1:57" s="6" customFormat="1" ht="31.5">
      <c r="A269" s="16" t="s">
        <v>31</v>
      </c>
      <c r="B269" s="121" t="s">
        <v>784</v>
      </c>
      <c r="C269" s="17" t="s">
        <v>781</v>
      </c>
      <c r="D269" s="19" t="s">
        <v>89</v>
      </c>
      <c r="E269" s="13">
        <v>1.04</v>
      </c>
      <c r="F269" s="12"/>
      <c r="G269" s="12">
        <v>1.04</v>
      </c>
      <c r="H269" s="4" t="s">
        <v>782</v>
      </c>
      <c r="I269" s="4" t="s">
        <v>783</v>
      </c>
      <c r="J269" s="4" t="s">
        <v>73</v>
      </c>
      <c r="K269" s="2" t="s">
        <v>2670</v>
      </c>
      <c r="L269" s="2" t="str">
        <f t="shared" si="47"/>
        <v>Chuyển tiếp</v>
      </c>
      <c r="M269" s="2" t="s">
        <v>780</v>
      </c>
      <c r="N269" s="4" t="s">
        <v>59</v>
      </c>
      <c r="O269" s="2" t="s">
        <v>59</v>
      </c>
      <c r="P269" s="116"/>
      <c r="Q269" s="116"/>
      <c r="R269" s="113"/>
      <c r="S269" s="117">
        <f t="shared" ref="S269:S289" si="66">G269-T269</f>
        <v>0</v>
      </c>
      <c r="T269" s="117">
        <f t="shared" si="57"/>
        <v>1.04</v>
      </c>
      <c r="U269" s="26"/>
      <c r="V269" s="26"/>
      <c r="W269" s="26"/>
      <c r="X269" s="26">
        <v>0.2</v>
      </c>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v>0.84</v>
      </c>
    </row>
    <row r="270" spans="1:57" s="6" customFormat="1" ht="31.5">
      <c r="A270" s="16" t="s">
        <v>31</v>
      </c>
      <c r="B270" s="121" t="s">
        <v>787</v>
      </c>
      <c r="C270" s="17" t="s">
        <v>785</v>
      </c>
      <c r="D270" s="19" t="s">
        <v>89</v>
      </c>
      <c r="E270" s="13">
        <v>0.6</v>
      </c>
      <c r="F270" s="12"/>
      <c r="G270" s="12">
        <v>0.6</v>
      </c>
      <c r="H270" s="4" t="s">
        <v>742</v>
      </c>
      <c r="I270" s="4" t="s">
        <v>786</v>
      </c>
      <c r="J270" s="4" t="s">
        <v>78</v>
      </c>
      <c r="K270" s="2" t="s">
        <v>2670</v>
      </c>
      <c r="L270" s="2" t="str">
        <f t="shared" si="47"/>
        <v>Chuyển tiếp</v>
      </c>
      <c r="M270" s="2" t="s">
        <v>784</v>
      </c>
      <c r="N270" s="4" t="s">
        <v>59</v>
      </c>
      <c r="O270" s="2" t="s">
        <v>59</v>
      </c>
      <c r="P270" s="116"/>
      <c r="Q270" s="116"/>
      <c r="R270" s="113"/>
      <c r="S270" s="117">
        <f t="shared" si="66"/>
        <v>0</v>
      </c>
      <c r="T270" s="117">
        <f t="shared" si="57"/>
        <v>0.6</v>
      </c>
      <c r="U270" s="26"/>
      <c r="V270" s="26"/>
      <c r="W270" s="26"/>
      <c r="X270" s="26">
        <v>0.3</v>
      </c>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v>0.3</v>
      </c>
    </row>
    <row r="271" spans="1:57" s="6" customFormat="1" ht="31.5">
      <c r="A271" s="16" t="s">
        <v>31</v>
      </c>
      <c r="B271" s="121" t="s">
        <v>790</v>
      </c>
      <c r="C271" s="17" t="s">
        <v>788</v>
      </c>
      <c r="D271" s="19" t="s">
        <v>89</v>
      </c>
      <c r="E271" s="13">
        <v>0.6</v>
      </c>
      <c r="F271" s="12"/>
      <c r="G271" s="12">
        <v>0.6</v>
      </c>
      <c r="H271" s="4" t="s">
        <v>709</v>
      </c>
      <c r="I271" s="4" t="s">
        <v>789</v>
      </c>
      <c r="J271" s="4" t="s">
        <v>90</v>
      </c>
      <c r="K271" s="2" t="s">
        <v>2670</v>
      </c>
      <c r="L271" s="2" t="str">
        <f t="shared" si="47"/>
        <v>Chuyển tiếp</v>
      </c>
      <c r="M271" s="2" t="s">
        <v>787</v>
      </c>
      <c r="N271" s="4" t="s">
        <v>59</v>
      </c>
      <c r="O271" s="2" t="s">
        <v>59</v>
      </c>
      <c r="P271" s="116"/>
      <c r="Q271" s="116"/>
      <c r="R271" s="113"/>
      <c r="S271" s="117">
        <f t="shared" si="66"/>
        <v>0</v>
      </c>
      <c r="T271" s="117">
        <f t="shared" si="57"/>
        <v>0.60000000000000009</v>
      </c>
      <c r="U271" s="26">
        <v>0.1</v>
      </c>
      <c r="V271" s="26"/>
      <c r="W271" s="26"/>
      <c r="X271" s="26">
        <v>0.2</v>
      </c>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v>0.3</v>
      </c>
    </row>
    <row r="272" spans="1:57" s="6" customFormat="1" ht="31.5">
      <c r="A272" s="16" t="s">
        <v>31</v>
      </c>
      <c r="B272" s="121" t="s">
        <v>793</v>
      </c>
      <c r="C272" s="17" t="s">
        <v>791</v>
      </c>
      <c r="D272" s="19" t="s">
        <v>89</v>
      </c>
      <c r="E272" s="13">
        <v>0.55000000000000004</v>
      </c>
      <c r="F272" s="12"/>
      <c r="G272" s="12">
        <v>0.55000000000000004</v>
      </c>
      <c r="H272" s="4" t="s">
        <v>709</v>
      </c>
      <c r="I272" s="4" t="s">
        <v>792</v>
      </c>
      <c r="J272" s="4" t="s">
        <v>58</v>
      </c>
      <c r="K272" s="2" t="s">
        <v>2670</v>
      </c>
      <c r="L272" s="2" t="str">
        <f t="shared" si="47"/>
        <v>Chuyển tiếp</v>
      </c>
      <c r="M272" s="2" t="s">
        <v>790</v>
      </c>
      <c r="N272" s="4" t="s">
        <v>59</v>
      </c>
      <c r="O272" s="2" t="s">
        <v>59</v>
      </c>
      <c r="P272" s="116"/>
      <c r="Q272" s="116"/>
      <c r="R272" s="113"/>
      <c r="S272" s="117">
        <f t="shared" si="66"/>
        <v>0</v>
      </c>
      <c r="T272" s="117">
        <f t="shared" si="57"/>
        <v>0.55000000000000004</v>
      </c>
      <c r="U272" s="26">
        <v>0.05</v>
      </c>
      <c r="V272" s="26"/>
      <c r="W272" s="26"/>
      <c r="X272" s="26">
        <v>0.2</v>
      </c>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v>0.3</v>
      </c>
    </row>
    <row r="273" spans="1:57" s="6" customFormat="1" ht="31.5">
      <c r="A273" s="16" t="s">
        <v>31</v>
      </c>
      <c r="B273" s="121" t="s">
        <v>795</v>
      </c>
      <c r="C273" s="17" t="s">
        <v>794</v>
      </c>
      <c r="D273" s="19" t="s">
        <v>89</v>
      </c>
      <c r="E273" s="13">
        <v>0.55000000000000004</v>
      </c>
      <c r="F273" s="12"/>
      <c r="G273" s="12">
        <v>0.55000000000000004</v>
      </c>
      <c r="H273" s="4" t="s">
        <v>709</v>
      </c>
      <c r="I273" s="4" t="s">
        <v>792</v>
      </c>
      <c r="J273" s="4" t="s">
        <v>119</v>
      </c>
      <c r="K273" s="2" t="s">
        <v>2670</v>
      </c>
      <c r="L273" s="2" t="str">
        <f t="shared" si="47"/>
        <v>Chuyển tiếp</v>
      </c>
      <c r="M273" s="2" t="s">
        <v>793</v>
      </c>
      <c r="N273" s="4" t="s">
        <v>59</v>
      </c>
      <c r="O273" s="2" t="s">
        <v>59</v>
      </c>
      <c r="P273" s="116"/>
      <c r="Q273" s="116"/>
      <c r="R273" s="113"/>
      <c r="S273" s="117">
        <f t="shared" si="66"/>
        <v>0</v>
      </c>
      <c r="T273" s="117">
        <f t="shared" si="57"/>
        <v>0.55000000000000004</v>
      </c>
      <c r="U273" s="26">
        <v>0.05</v>
      </c>
      <c r="V273" s="26"/>
      <c r="W273" s="26"/>
      <c r="X273" s="26">
        <v>0.2</v>
      </c>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v>0.3</v>
      </c>
    </row>
    <row r="274" spans="1:57" s="6" customFormat="1" ht="31.5">
      <c r="A274" s="16" t="s">
        <v>31</v>
      </c>
      <c r="B274" s="121" t="s">
        <v>2249</v>
      </c>
      <c r="C274" s="17" t="s">
        <v>796</v>
      </c>
      <c r="D274" s="19" t="s">
        <v>89</v>
      </c>
      <c r="E274" s="13">
        <v>0.55000000000000004</v>
      </c>
      <c r="F274" s="12"/>
      <c r="G274" s="12">
        <v>0.55000000000000004</v>
      </c>
      <c r="H274" s="4" t="s">
        <v>709</v>
      </c>
      <c r="I274" s="4" t="s">
        <v>792</v>
      </c>
      <c r="J274" s="4" t="s">
        <v>81</v>
      </c>
      <c r="K274" s="2" t="s">
        <v>2670</v>
      </c>
      <c r="L274" s="2" t="str">
        <f t="shared" si="47"/>
        <v>Chuyển tiếp</v>
      </c>
      <c r="M274" s="2" t="s">
        <v>795</v>
      </c>
      <c r="N274" s="4" t="s">
        <v>59</v>
      </c>
      <c r="O274" s="2" t="s">
        <v>59</v>
      </c>
      <c r="P274" s="116"/>
      <c r="Q274" s="116"/>
      <c r="R274" s="113"/>
      <c r="S274" s="117">
        <f t="shared" si="66"/>
        <v>0</v>
      </c>
      <c r="T274" s="117">
        <f t="shared" si="57"/>
        <v>0.55000000000000004</v>
      </c>
      <c r="U274" s="26">
        <v>0.05</v>
      </c>
      <c r="V274" s="26"/>
      <c r="W274" s="26"/>
      <c r="X274" s="26">
        <v>0.2</v>
      </c>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v>0.3</v>
      </c>
    </row>
    <row r="275" spans="1:57" s="6" customFormat="1" ht="31.5">
      <c r="A275" s="16" t="s">
        <v>31</v>
      </c>
      <c r="B275" s="121" t="s">
        <v>2825</v>
      </c>
      <c r="C275" s="17" t="s">
        <v>2924</v>
      </c>
      <c r="D275" s="19"/>
      <c r="E275" s="13">
        <v>1.94</v>
      </c>
      <c r="F275" s="12"/>
      <c r="G275" s="12">
        <v>1.94</v>
      </c>
      <c r="H275" s="4"/>
      <c r="I275" s="4" t="s">
        <v>2925</v>
      </c>
      <c r="J275" s="4" t="s">
        <v>145</v>
      </c>
      <c r="K275" s="16" t="s">
        <v>317</v>
      </c>
      <c r="L275" s="2"/>
      <c r="M275" s="2"/>
      <c r="N275" s="2" t="s">
        <v>82</v>
      </c>
      <c r="O275" s="2" t="s">
        <v>82</v>
      </c>
      <c r="P275" s="116"/>
      <c r="Q275" s="116" t="s">
        <v>177</v>
      </c>
      <c r="R275" s="113"/>
      <c r="S275" s="117"/>
      <c r="T275" s="117"/>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row>
    <row r="276" spans="1:57">
      <c r="A276" s="106" t="s">
        <v>32</v>
      </c>
      <c r="B276" s="107" t="s">
        <v>797</v>
      </c>
      <c r="C276" s="108" t="s">
        <v>798</v>
      </c>
      <c r="D276" s="131"/>
      <c r="E276" s="110">
        <f>SUM(E277:E284)</f>
        <v>3.49</v>
      </c>
      <c r="F276" s="110">
        <f t="shared" ref="F276:G276" si="67">SUM(F277:F284)</f>
        <v>1.0499999999999998</v>
      </c>
      <c r="G276" s="110">
        <f t="shared" si="67"/>
        <v>2.44</v>
      </c>
      <c r="H276" s="109"/>
      <c r="I276" s="109"/>
      <c r="J276" s="143"/>
      <c r="K276" s="143"/>
      <c r="L276" s="2"/>
      <c r="M276" s="2"/>
      <c r="N276" s="2"/>
      <c r="O276" s="2"/>
      <c r="P276" s="116"/>
      <c r="Q276" s="116"/>
      <c r="R276" s="144"/>
      <c r="S276" s="117">
        <f t="shared" si="66"/>
        <v>2.44</v>
      </c>
      <c r="T276" s="122">
        <f t="shared" si="57"/>
        <v>0</v>
      </c>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row>
    <row r="277" spans="1:57" s="6" customFormat="1">
      <c r="A277" s="106" t="s">
        <v>32</v>
      </c>
      <c r="B277" s="2" t="s">
        <v>799</v>
      </c>
      <c r="C277" s="15" t="s">
        <v>800</v>
      </c>
      <c r="D277" s="186"/>
      <c r="E277" s="12">
        <v>0.28999999999999998</v>
      </c>
      <c r="F277" s="12">
        <v>0.28999999999999998</v>
      </c>
      <c r="G277" s="12"/>
      <c r="H277" s="2" t="s">
        <v>32</v>
      </c>
      <c r="I277" s="5" t="str">
        <f t="shared" ref="I277:I282" si="68">H277</f>
        <v>DYT</v>
      </c>
      <c r="J277" s="4" t="s">
        <v>90</v>
      </c>
      <c r="K277" s="2" t="s">
        <v>2670</v>
      </c>
      <c r="L277" s="2" t="str">
        <f t="shared" si="47"/>
        <v>Chuyển tiếp</v>
      </c>
      <c r="M277" s="2" t="s">
        <v>799</v>
      </c>
      <c r="N277" s="4" t="s">
        <v>59</v>
      </c>
      <c r="O277" s="2" t="s">
        <v>59</v>
      </c>
      <c r="P277" s="116"/>
      <c r="Q277" s="116"/>
      <c r="R277" s="144"/>
      <c r="S277" s="117">
        <f t="shared" si="66"/>
        <v>0</v>
      </c>
      <c r="T277" s="117">
        <f t="shared" si="57"/>
        <v>0</v>
      </c>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row>
    <row r="278" spans="1:57" s="6" customFormat="1">
      <c r="A278" s="106" t="s">
        <v>32</v>
      </c>
      <c r="B278" s="2" t="s">
        <v>801</v>
      </c>
      <c r="C278" s="15" t="s">
        <v>802</v>
      </c>
      <c r="D278" s="186"/>
      <c r="E278" s="12">
        <v>0.17</v>
      </c>
      <c r="F278" s="12">
        <v>0.17</v>
      </c>
      <c r="G278" s="12"/>
      <c r="H278" s="2" t="s">
        <v>32</v>
      </c>
      <c r="I278" s="5" t="str">
        <f t="shared" si="68"/>
        <v>DYT</v>
      </c>
      <c r="J278" s="4" t="s">
        <v>81</v>
      </c>
      <c r="K278" s="2" t="s">
        <v>2670</v>
      </c>
      <c r="L278" s="2" t="str">
        <f t="shared" si="47"/>
        <v>Chuyển tiếp</v>
      </c>
      <c r="M278" s="2" t="s">
        <v>801</v>
      </c>
      <c r="N278" s="4" t="s">
        <v>59</v>
      </c>
      <c r="O278" s="2" t="s">
        <v>59</v>
      </c>
      <c r="P278" s="116"/>
      <c r="Q278" s="116"/>
      <c r="R278" s="144"/>
      <c r="S278" s="117">
        <f t="shared" si="66"/>
        <v>0</v>
      </c>
      <c r="T278" s="117">
        <f t="shared" si="57"/>
        <v>0</v>
      </c>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row>
    <row r="279" spans="1:57" s="6" customFormat="1">
      <c r="A279" s="106" t="s">
        <v>32</v>
      </c>
      <c r="B279" s="2" t="s">
        <v>803</v>
      </c>
      <c r="C279" s="15" t="s">
        <v>804</v>
      </c>
      <c r="D279" s="186"/>
      <c r="E279" s="12">
        <v>0.22</v>
      </c>
      <c r="F279" s="12">
        <v>0.22</v>
      </c>
      <c r="G279" s="12"/>
      <c r="H279" s="2" t="s">
        <v>32</v>
      </c>
      <c r="I279" s="5" t="str">
        <f t="shared" si="68"/>
        <v>DYT</v>
      </c>
      <c r="J279" s="4" t="s">
        <v>63</v>
      </c>
      <c r="K279" s="2" t="s">
        <v>2670</v>
      </c>
      <c r="L279" s="2" t="str">
        <f t="shared" si="47"/>
        <v>Chuyển tiếp</v>
      </c>
      <c r="M279" s="2" t="s">
        <v>803</v>
      </c>
      <c r="N279" s="4" t="s">
        <v>59</v>
      </c>
      <c r="O279" s="2" t="s">
        <v>59</v>
      </c>
      <c r="P279" s="116"/>
      <c r="Q279" s="116"/>
      <c r="R279" s="144"/>
      <c r="S279" s="117">
        <f t="shared" si="66"/>
        <v>0</v>
      </c>
      <c r="T279" s="117">
        <f t="shared" si="57"/>
        <v>0</v>
      </c>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row>
    <row r="280" spans="1:57" s="6" customFormat="1">
      <c r="A280" s="106" t="s">
        <v>32</v>
      </c>
      <c r="B280" s="2" t="s">
        <v>805</v>
      </c>
      <c r="C280" s="15" t="s">
        <v>806</v>
      </c>
      <c r="D280" s="186"/>
      <c r="E280" s="12">
        <v>0.37</v>
      </c>
      <c r="F280" s="12">
        <v>0.37</v>
      </c>
      <c r="G280" s="12"/>
      <c r="H280" s="2" t="s">
        <v>32</v>
      </c>
      <c r="I280" s="5" t="str">
        <f t="shared" si="68"/>
        <v>DYT</v>
      </c>
      <c r="J280" s="4" t="s">
        <v>78</v>
      </c>
      <c r="K280" s="2" t="s">
        <v>2670</v>
      </c>
      <c r="L280" s="2" t="str">
        <f t="shared" si="47"/>
        <v>Chuyển tiếp</v>
      </c>
      <c r="M280" s="2" t="s">
        <v>805</v>
      </c>
      <c r="N280" s="4" t="s">
        <v>59</v>
      </c>
      <c r="O280" s="2" t="s">
        <v>59</v>
      </c>
      <c r="P280" s="116"/>
      <c r="Q280" s="116" t="s">
        <v>2919</v>
      </c>
      <c r="R280" s="144"/>
      <c r="S280" s="117">
        <f t="shared" si="66"/>
        <v>0</v>
      </c>
      <c r="T280" s="117">
        <f t="shared" si="57"/>
        <v>0</v>
      </c>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row>
    <row r="281" spans="1:57" s="6" customFormat="1">
      <c r="A281" s="106" t="s">
        <v>32</v>
      </c>
      <c r="B281" s="2" t="s">
        <v>807</v>
      </c>
      <c r="C281" s="15" t="s">
        <v>808</v>
      </c>
      <c r="D281" s="2" t="s">
        <v>809</v>
      </c>
      <c r="E281" s="13">
        <v>0.3</v>
      </c>
      <c r="F281" s="23"/>
      <c r="G281" s="13">
        <v>0.3</v>
      </c>
      <c r="H281" s="2" t="s">
        <v>14</v>
      </c>
      <c r="I281" s="5" t="str">
        <f t="shared" si="68"/>
        <v>LUC</v>
      </c>
      <c r="J281" s="2" t="s">
        <v>110</v>
      </c>
      <c r="K281" s="2" t="s">
        <v>2670</v>
      </c>
      <c r="L281" s="2" t="str">
        <f t="shared" si="47"/>
        <v>Chuyển tiếp</v>
      </c>
      <c r="M281" s="2" t="s">
        <v>807</v>
      </c>
      <c r="N281" s="4" t="s">
        <v>59</v>
      </c>
      <c r="O281" s="2" t="s">
        <v>59</v>
      </c>
      <c r="P281" s="116"/>
      <c r="Q281" s="116"/>
      <c r="R281" s="113"/>
      <c r="S281" s="117">
        <f t="shared" si="66"/>
        <v>0</v>
      </c>
      <c r="T281" s="117">
        <f t="shared" si="57"/>
        <v>0.3</v>
      </c>
      <c r="U281" s="26">
        <v>0.3</v>
      </c>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row>
    <row r="282" spans="1:57" s="6" customFormat="1" ht="31.5">
      <c r="A282" s="106" t="s">
        <v>32</v>
      </c>
      <c r="B282" s="2" t="s">
        <v>810</v>
      </c>
      <c r="C282" s="17" t="s">
        <v>811</v>
      </c>
      <c r="D282" s="16" t="s">
        <v>314</v>
      </c>
      <c r="E282" s="13">
        <v>0.04</v>
      </c>
      <c r="F282" s="23"/>
      <c r="G282" s="29">
        <v>0.04</v>
      </c>
      <c r="H282" s="4" t="s">
        <v>812</v>
      </c>
      <c r="I282" s="5" t="str">
        <f t="shared" si="68"/>
        <v>BCS</v>
      </c>
      <c r="J282" s="2" t="s">
        <v>96</v>
      </c>
      <c r="K282" s="2" t="s">
        <v>2670</v>
      </c>
      <c r="L282" s="2" t="str">
        <f t="shared" si="47"/>
        <v>Chuyển tiếp</v>
      </c>
      <c r="M282" s="2" t="s">
        <v>810</v>
      </c>
      <c r="N282" s="4" t="s">
        <v>59</v>
      </c>
      <c r="O282" s="2" t="s">
        <v>59</v>
      </c>
      <c r="P282" s="116"/>
      <c r="Q282" s="116"/>
      <c r="R282" s="113"/>
      <c r="S282" s="117">
        <f t="shared" si="66"/>
        <v>0</v>
      </c>
      <c r="T282" s="117">
        <f t="shared" si="57"/>
        <v>0.04</v>
      </c>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v>0.04</v>
      </c>
    </row>
    <row r="283" spans="1:57" s="6" customFormat="1" ht="31.5">
      <c r="A283" s="106" t="s">
        <v>32</v>
      </c>
      <c r="B283" s="2" t="s">
        <v>813</v>
      </c>
      <c r="C283" s="17" t="s">
        <v>814</v>
      </c>
      <c r="D283" s="16" t="s">
        <v>815</v>
      </c>
      <c r="E283" s="13">
        <v>0.3</v>
      </c>
      <c r="F283" s="23"/>
      <c r="G283" s="29">
        <v>0.3</v>
      </c>
      <c r="H283" s="4" t="s">
        <v>118</v>
      </c>
      <c r="I283" s="4" t="s">
        <v>816</v>
      </c>
      <c r="J283" s="2" t="s">
        <v>96</v>
      </c>
      <c r="K283" s="2" t="s">
        <v>2670</v>
      </c>
      <c r="L283" s="2" t="str">
        <f t="shared" si="47"/>
        <v>Chuyển tiếp</v>
      </c>
      <c r="M283" s="2" t="s">
        <v>813</v>
      </c>
      <c r="N283" s="4" t="s">
        <v>59</v>
      </c>
      <c r="O283" s="2" t="s">
        <v>59</v>
      </c>
      <c r="P283" s="116"/>
      <c r="Q283" s="116"/>
      <c r="R283" s="113"/>
      <c r="S283" s="117">
        <f t="shared" si="66"/>
        <v>0</v>
      </c>
      <c r="T283" s="117">
        <f t="shared" si="57"/>
        <v>0.30000000000000004</v>
      </c>
      <c r="U283" s="26"/>
      <c r="V283" s="26"/>
      <c r="W283" s="26"/>
      <c r="X283" s="26"/>
      <c r="Y283" s="26"/>
      <c r="Z283" s="26"/>
      <c r="AA283" s="26">
        <v>0.17</v>
      </c>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v>0.13</v>
      </c>
    </row>
    <row r="284" spans="1:57" s="6" customFormat="1" ht="31.5">
      <c r="A284" s="106" t="s">
        <v>32</v>
      </c>
      <c r="B284" s="2" t="s">
        <v>2250</v>
      </c>
      <c r="C284" s="17" t="s">
        <v>817</v>
      </c>
      <c r="D284" s="16"/>
      <c r="E284" s="13">
        <v>1.8</v>
      </c>
      <c r="F284" s="23"/>
      <c r="G284" s="13">
        <v>1.8</v>
      </c>
      <c r="H284" s="4"/>
      <c r="I284" s="4" t="s">
        <v>818</v>
      </c>
      <c r="J284" s="2" t="s">
        <v>145</v>
      </c>
      <c r="K284" s="2" t="s">
        <v>317</v>
      </c>
      <c r="L284" s="2" t="str">
        <f t="shared" si="47"/>
        <v>Đăng ký mới</v>
      </c>
      <c r="M284" s="2"/>
      <c r="N284" s="2" t="s">
        <v>82</v>
      </c>
      <c r="O284" s="2" t="s">
        <v>82</v>
      </c>
      <c r="P284" s="116"/>
      <c r="Q284" s="116"/>
      <c r="R284" s="113" t="s">
        <v>177</v>
      </c>
      <c r="S284" s="117">
        <f t="shared" si="66"/>
        <v>0</v>
      </c>
      <c r="T284" s="117">
        <f t="shared" si="57"/>
        <v>1.8</v>
      </c>
      <c r="U284" s="26"/>
      <c r="V284" s="26"/>
      <c r="W284" s="26"/>
      <c r="X284" s="26">
        <v>1</v>
      </c>
      <c r="Y284" s="26">
        <v>0.3</v>
      </c>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v>0.5</v>
      </c>
    </row>
    <row r="285" spans="1:57">
      <c r="A285" s="106" t="s">
        <v>33</v>
      </c>
      <c r="B285" s="107" t="s">
        <v>819</v>
      </c>
      <c r="C285" s="108" t="s">
        <v>820</v>
      </c>
      <c r="D285" s="131"/>
      <c r="E285" s="110">
        <f>SUM(E286:E390)</f>
        <v>50.337969999999991</v>
      </c>
      <c r="F285" s="110">
        <f>SUM(F286:F390)</f>
        <v>23.31297</v>
      </c>
      <c r="G285" s="110">
        <f>SUM(G286:G390)</f>
        <v>27.024999999999999</v>
      </c>
      <c r="H285" s="110">
        <f>SUM(H286:H390)</f>
        <v>0</v>
      </c>
      <c r="I285" s="109"/>
      <c r="J285" s="111"/>
      <c r="K285" s="111"/>
      <c r="L285" s="2"/>
      <c r="M285" s="2"/>
      <c r="N285" s="2"/>
      <c r="O285" s="2"/>
      <c r="P285" s="116"/>
      <c r="Q285" s="116"/>
      <c r="R285" s="113"/>
      <c r="S285" s="117">
        <f t="shared" si="66"/>
        <v>27.024999999999999</v>
      </c>
      <c r="T285" s="122">
        <f t="shared" si="57"/>
        <v>0</v>
      </c>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row>
    <row r="286" spans="1:57" s="6" customFormat="1" ht="31.5">
      <c r="A286" s="106" t="s">
        <v>33</v>
      </c>
      <c r="B286" s="121" t="s">
        <v>2251</v>
      </c>
      <c r="C286" s="15" t="s">
        <v>822</v>
      </c>
      <c r="D286" s="2" t="s">
        <v>345</v>
      </c>
      <c r="E286" s="13">
        <v>0.5</v>
      </c>
      <c r="F286" s="23"/>
      <c r="G286" s="13">
        <v>0.5</v>
      </c>
      <c r="H286" s="2" t="s">
        <v>464</v>
      </c>
      <c r="I286" s="2" t="s">
        <v>823</v>
      </c>
      <c r="J286" s="2" t="s">
        <v>119</v>
      </c>
      <c r="K286" s="2" t="s">
        <v>2670</v>
      </c>
      <c r="L286" s="2" t="str">
        <f t="shared" si="47"/>
        <v>Chuyển tiếp</v>
      </c>
      <c r="M286" s="2" t="s">
        <v>821</v>
      </c>
      <c r="N286" s="4" t="s">
        <v>59</v>
      </c>
      <c r="O286" s="2" t="s">
        <v>59</v>
      </c>
      <c r="P286" s="116"/>
      <c r="Q286" s="116"/>
      <c r="R286" s="113"/>
      <c r="S286" s="117">
        <f t="shared" si="66"/>
        <v>0</v>
      </c>
      <c r="T286" s="122">
        <f t="shared" si="57"/>
        <v>0.5</v>
      </c>
      <c r="U286" s="26"/>
      <c r="V286" s="26"/>
      <c r="W286" s="26"/>
      <c r="X286" s="26"/>
      <c r="Y286" s="26">
        <v>0.06</v>
      </c>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v>0.44</v>
      </c>
    </row>
    <row r="287" spans="1:57" s="6" customFormat="1">
      <c r="A287" s="106" t="s">
        <v>33</v>
      </c>
      <c r="B287" s="121" t="s">
        <v>821</v>
      </c>
      <c r="C287" s="15" t="s">
        <v>825</v>
      </c>
      <c r="D287" s="4" t="s">
        <v>826</v>
      </c>
      <c r="E287" s="13">
        <v>0.02</v>
      </c>
      <c r="F287" s="23"/>
      <c r="G287" s="13">
        <v>0.02</v>
      </c>
      <c r="H287" s="2" t="s">
        <v>57</v>
      </c>
      <c r="I287" s="5" t="str">
        <f t="shared" ref="I287:I295" si="69">H287</f>
        <v>DCS</v>
      </c>
      <c r="J287" s="2" t="s">
        <v>119</v>
      </c>
      <c r="K287" s="2" t="s">
        <v>2670</v>
      </c>
      <c r="L287" s="2" t="str">
        <f t="shared" si="47"/>
        <v>Chuyển tiếp</v>
      </c>
      <c r="M287" s="2" t="s">
        <v>824</v>
      </c>
      <c r="N287" s="4" t="s">
        <v>59</v>
      </c>
      <c r="O287" s="2" t="s">
        <v>59</v>
      </c>
      <c r="P287" s="116"/>
      <c r="Q287" s="116"/>
      <c r="R287" s="113"/>
      <c r="S287" s="117">
        <f t="shared" si="66"/>
        <v>0</v>
      </c>
      <c r="T287" s="117">
        <f t="shared" si="57"/>
        <v>0.02</v>
      </c>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v>0.02</v>
      </c>
    </row>
    <row r="288" spans="1:57" s="6" customFormat="1">
      <c r="A288" s="106" t="s">
        <v>33</v>
      </c>
      <c r="B288" s="121" t="s">
        <v>824</v>
      </c>
      <c r="C288" s="15" t="s">
        <v>828</v>
      </c>
      <c r="D288" s="2" t="s">
        <v>829</v>
      </c>
      <c r="E288" s="13">
        <v>0.05</v>
      </c>
      <c r="F288" s="23"/>
      <c r="G288" s="13">
        <v>0.05</v>
      </c>
      <c r="H288" s="5" t="s">
        <v>445</v>
      </c>
      <c r="I288" s="5" t="str">
        <f t="shared" si="69"/>
        <v>BHK</v>
      </c>
      <c r="J288" s="2" t="s">
        <v>90</v>
      </c>
      <c r="K288" s="2" t="s">
        <v>2670</v>
      </c>
      <c r="L288" s="2" t="str">
        <f t="shared" si="47"/>
        <v>Chuyển tiếp</v>
      </c>
      <c r="M288" s="2" t="s">
        <v>827</v>
      </c>
      <c r="N288" s="4" t="s">
        <v>59</v>
      </c>
      <c r="O288" s="2" t="s">
        <v>59</v>
      </c>
      <c r="P288" s="116"/>
      <c r="Q288" s="116"/>
      <c r="R288" s="113"/>
      <c r="S288" s="117">
        <f t="shared" si="66"/>
        <v>0</v>
      </c>
      <c r="T288" s="117">
        <f t="shared" si="57"/>
        <v>0.05</v>
      </c>
      <c r="U288" s="26"/>
      <c r="V288" s="26"/>
      <c r="W288" s="26"/>
      <c r="X288" s="26">
        <v>0.05</v>
      </c>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row>
    <row r="289" spans="1:57" s="6" customFormat="1" ht="31.5">
      <c r="A289" s="106" t="s">
        <v>33</v>
      </c>
      <c r="B289" s="121" t="s">
        <v>827</v>
      </c>
      <c r="C289" s="15" t="s">
        <v>831</v>
      </c>
      <c r="D289" s="2" t="s">
        <v>832</v>
      </c>
      <c r="E289" s="13">
        <v>0.25</v>
      </c>
      <c r="F289" s="23"/>
      <c r="G289" s="13">
        <v>0.25</v>
      </c>
      <c r="H289" s="5" t="s">
        <v>18</v>
      </c>
      <c r="I289" s="5" t="str">
        <f t="shared" si="69"/>
        <v>CLN</v>
      </c>
      <c r="J289" s="2" t="s">
        <v>90</v>
      </c>
      <c r="K289" s="2" t="s">
        <v>2670</v>
      </c>
      <c r="L289" s="2" t="str">
        <f t="shared" si="47"/>
        <v>Chuyển tiếp</v>
      </c>
      <c r="M289" s="2" t="s">
        <v>830</v>
      </c>
      <c r="N289" s="4" t="s">
        <v>59</v>
      </c>
      <c r="O289" s="2" t="s">
        <v>59</v>
      </c>
      <c r="P289" s="116"/>
      <c r="Q289" s="116"/>
      <c r="R289" s="113"/>
      <c r="S289" s="117">
        <f t="shared" si="66"/>
        <v>0</v>
      </c>
      <c r="T289" s="117">
        <f t="shared" si="57"/>
        <v>0.25</v>
      </c>
      <c r="U289" s="26"/>
      <c r="V289" s="26"/>
      <c r="W289" s="26"/>
      <c r="X289" s="26"/>
      <c r="Y289" s="118">
        <v>0.25</v>
      </c>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row>
    <row r="290" spans="1:57" s="6" customFormat="1" ht="94.5">
      <c r="A290" s="106" t="s">
        <v>33</v>
      </c>
      <c r="B290" s="121" t="s">
        <v>830</v>
      </c>
      <c r="C290" s="15" t="s">
        <v>2743</v>
      </c>
      <c r="D290" s="2" t="s">
        <v>2744</v>
      </c>
      <c r="E290" s="13">
        <v>2.5000000000000001E-2</v>
      </c>
      <c r="F290" s="23"/>
      <c r="G290" s="13">
        <v>2.5000000000000001E-2</v>
      </c>
      <c r="H290" s="5"/>
      <c r="I290" s="5" t="s">
        <v>2753</v>
      </c>
      <c r="J290" s="2" t="s">
        <v>90</v>
      </c>
      <c r="K290" s="2" t="s">
        <v>2670</v>
      </c>
      <c r="L290" s="2" t="str">
        <f t="shared" si="47"/>
        <v>Đăng ký mới (bổ sung mới theo văn bản đăng ký ngày 27/7/2022 của UBND xã và phòng GD)</v>
      </c>
      <c r="M290" s="2">
        <v>397</v>
      </c>
      <c r="N290" s="2" t="s">
        <v>82</v>
      </c>
      <c r="O290" s="2" t="s">
        <v>2745</v>
      </c>
      <c r="P290" s="116"/>
      <c r="Q290" s="116"/>
      <c r="R290" s="113"/>
      <c r="S290" s="117"/>
      <c r="T290" s="117"/>
      <c r="U290" s="26"/>
      <c r="V290" s="26"/>
      <c r="W290" s="26"/>
      <c r="X290" s="26"/>
      <c r="Y290" s="118"/>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row>
    <row r="291" spans="1:57" s="6" customFormat="1">
      <c r="A291" s="106" t="s">
        <v>33</v>
      </c>
      <c r="B291" s="121" t="s">
        <v>833</v>
      </c>
      <c r="C291" s="15" t="s">
        <v>834</v>
      </c>
      <c r="D291" s="2" t="s">
        <v>835</v>
      </c>
      <c r="E291" s="13">
        <v>0.09</v>
      </c>
      <c r="F291" s="23"/>
      <c r="G291" s="13">
        <v>0.09</v>
      </c>
      <c r="H291" s="2" t="s">
        <v>67</v>
      </c>
      <c r="I291" s="5" t="str">
        <f t="shared" si="69"/>
        <v>NHK</v>
      </c>
      <c r="J291" s="2" t="s">
        <v>102</v>
      </c>
      <c r="K291" s="2" t="s">
        <v>2670</v>
      </c>
      <c r="L291" s="2" t="str">
        <f t="shared" si="47"/>
        <v>Chuyển tiếp</v>
      </c>
      <c r="M291" s="2" t="s">
        <v>833</v>
      </c>
      <c r="N291" s="4" t="s">
        <v>59</v>
      </c>
      <c r="O291" s="2" t="s">
        <v>59</v>
      </c>
      <c r="P291" s="116"/>
      <c r="Q291" s="116"/>
      <c r="R291" s="113"/>
      <c r="S291" s="117">
        <f t="shared" ref="S291:S307" si="70">G291-T291</f>
        <v>0</v>
      </c>
      <c r="T291" s="117">
        <f t="shared" si="57"/>
        <v>0.09</v>
      </c>
      <c r="U291" s="26"/>
      <c r="V291" s="26"/>
      <c r="W291" s="26"/>
      <c r="X291" s="26">
        <v>0.09</v>
      </c>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row>
    <row r="292" spans="1:57" s="6" customFormat="1">
      <c r="A292" s="106" t="s">
        <v>33</v>
      </c>
      <c r="B292" s="121" t="s">
        <v>836</v>
      </c>
      <c r="C292" s="15" t="s">
        <v>837</v>
      </c>
      <c r="D292" s="2" t="s">
        <v>950</v>
      </c>
      <c r="E292" s="13">
        <v>0.05</v>
      </c>
      <c r="F292" s="23"/>
      <c r="G292" s="13">
        <v>0.05</v>
      </c>
      <c r="H292" s="2" t="s">
        <v>67</v>
      </c>
      <c r="I292" s="5" t="str">
        <f t="shared" si="69"/>
        <v>NHK</v>
      </c>
      <c r="J292" s="2" t="s">
        <v>102</v>
      </c>
      <c r="K292" s="2" t="s">
        <v>2670</v>
      </c>
      <c r="L292" s="2" t="str">
        <f t="shared" si="47"/>
        <v>Chuyển tiếp</v>
      </c>
      <c r="M292" s="2" t="s">
        <v>836</v>
      </c>
      <c r="N292" s="4" t="s">
        <v>59</v>
      </c>
      <c r="O292" s="2" t="s">
        <v>59</v>
      </c>
      <c r="P292" s="116"/>
      <c r="Q292" s="116"/>
      <c r="R292" s="113"/>
      <c r="S292" s="117">
        <f t="shared" si="70"/>
        <v>0</v>
      </c>
      <c r="T292" s="117">
        <f t="shared" si="57"/>
        <v>0.05</v>
      </c>
      <c r="U292" s="26"/>
      <c r="V292" s="26"/>
      <c r="W292" s="26"/>
      <c r="X292" s="26">
        <v>0.05</v>
      </c>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row>
    <row r="293" spans="1:57" s="6" customFormat="1">
      <c r="A293" s="106" t="s">
        <v>33</v>
      </c>
      <c r="B293" s="121" t="s">
        <v>838</v>
      </c>
      <c r="C293" s="15" t="s">
        <v>839</v>
      </c>
      <c r="D293" s="4" t="s">
        <v>262</v>
      </c>
      <c r="E293" s="13">
        <v>0.13</v>
      </c>
      <c r="F293" s="23"/>
      <c r="G293" s="13">
        <v>0.13</v>
      </c>
      <c r="H293" s="5" t="s">
        <v>445</v>
      </c>
      <c r="I293" s="5" t="str">
        <f t="shared" si="69"/>
        <v>BHK</v>
      </c>
      <c r="J293" s="2" t="s">
        <v>102</v>
      </c>
      <c r="K293" s="2" t="s">
        <v>2670</v>
      </c>
      <c r="L293" s="2" t="str">
        <f t="shared" si="47"/>
        <v>Chuyển tiếp</v>
      </c>
      <c r="M293" s="2" t="s">
        <v>838</v>
      </c>
      <c r="N293" s="4" t="s">
        <v>59</v>
      </c>
      <c r="O293" s="2" t="s">
        <v>59</v>
      </c>
      <c r="P293" s="116"/>
      <c r="Q293" s="116"/>
      <c r="R293" s="113"/>
      <c r="S293" s="117">
        <f t="shared" si="70"/>
        <v>0</v>
      </c>
      <c r="T293" s="117">
        <f t="shared" si="57"/>
        <v>0.13</v>
      </c>
      <c r="U293" s="26"/>
      <c r="V293" s="26"/>
      <c r="W293" s="26"/>
      <c r="X293" s="118">
        <v>0.13</v>
      </c>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row>
    <row r="294" spans="1:57" s="6" customFormat="1">
      <c r="A294" s="106" t="s">
        <v>33</v>
      </c>
      <c r="B294" s="121" t="s">
        <v>840</v>
      </c>
      <c r="C294" s="15" t="s">
        <v>841</v>
      </c>
      <c r="D294" s="4" t="s">
        <v>842</v>
      </c>
      <c r="E294" s="13">
        <v>0.2</v>
      </c>
      <c r="F294" s="23"/>
      <c r="G294" s="13">
        <v>0.2</v>
      </c>
      <c r="H294" s="5" t="s">
        <v>812</v>
      </c>
      <c r="I294" s="5" t="str">
        <f t="shared" si="69"/>
        <v>BCS</v>
      </c>
      <c r="J294" s="2" t="s">
        <v>102</v>
      </c>
      <c r="K294" s="2" t="s">
        <v>2670</v>
      </c>
      <c r="L294" s="2" t="str">
        <f t="shared" si="47"/>
        <v>Chuyển tiếp</v>
      </c>
      <c r="M294" s="2" t="s">
        <v>840</v>
      </c>
      <c r="N294" s="4" t="s">
        <v>59</v>
      </c>
      <c r="O294" s="2" t="s">
        <v>59</v>
      </c>
      <c r="P294" s="116"/>
      <c r="Q294" s="116"/>
      <c r="R294" s="113"/>
      <c r="S294" s="117">
        <f t="shared" si="70"/>
        <v>0</v>
      </c>
      <c r="T294" s="117">
        <f t="shared" si="57"/>
        <v>0.2</v>
      </c>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v>0.2</v>
      </c>
    </row>
    <row r="295" spans="1:57" s="6" customFormat="1">
      <c r="A295" s="106" t="s">
        <v>33</v>
      </c>
      <c r="B295" s="121" t="s">
        <v>843</v>
      </c>
      <c r="C295" s="15" t="s">
        <v>844</v>
      </c>
      <c r="D295" s="4" t="s">
        <v>845</v>
      </c>
      <c r="E295" s="13">
        <v>0.05</v>
      </c>
      <c r="F295" s="23"/>
      <c r="G295" s="13">
        <v>0.05</v>
      </c>
      <c r="H295" s="2" t="s">
        <v>67</v>
      </c>
      <c r="I295" s="5" t="str">
        <f t="shared" si="69"/>
        <v>NHK</v>
      </c>
      <c r="J295" s="2" t="s">
        <v>102</v>
      </c>
      <c r="K295" s="2" t="s">
        <v>2670</v>
      </c>
      <c r="L295" s="2" t="str">
        <f t="shared" si="47"/>
        <v>Chuyển tiếp</v>
      </c>
      <c r="M295" s="2" t="s">
        <v>843</v>
      </c>
      <c r="N295" s="4" t="s">
        <v>59</v>
      </c>
      <c r="O295" s="2" t="s">
        <v>59</v>
      </c>
      <c r="P295" s="116"/>
      <c r="Q295" s="116"/>
      <c r="R295" s="113"/>
      <c r="S295" s="117">
        <f t="shared" si="70"/>
        <v>0</v>
      </c>
      <c r="T295" s="117">
        <f t="shared" si="57"/>
        <v>0.05</v>
      </c>
      <c r="U295" s="26"/>
      <c r="V295" s="26"/>
      <c r="W295" s="26"/>
      <c r="X295" s="26">
        <v>0.05</v>
      </c>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row>
    <row r="296" spans="1:57" s="6" customFormat="1" ht="31.5">
      <c r="A296" s="106" t="s">
        <v>33</v>
      </c>
      <c r="B296" s="121" t="s">
        <v>846</v>
      </c>
      <c r="C296" s="15" t="s">
        <v>847</v>
      </c>
      <c r="D296" s="20" t="s">
        <v>848</v>
      </c>
      <c r="E296" s="13">
        <v>0.02</v>
      </c>
      <c r="F296" s="23"/>
      <c r="G296" s="13">
        <v>0.02</v>
      </c>
      <c r="H296" s="2" t="s">
        <v>849</v>
      </c>
      <c r="I296" s="2" t="s">
        <v>850</v>
      </c>
      <c r="J296" s="2" t="s">
        <v>102</v>
      </c>
      <c r="K296" s="2" t="s">
        <v>2670</v>
      </c>
      <c r="L296" s="2" t="str">
        <f t="shared" si="47"/>
        <v>Chuyển tiếp</v>
      </c>
      <c r="M296" s="2" t="s">
        <v>846</v>
      </c>
      <c r="N296" s="4" t="s">
        <v>59</v>
      </c>
      <c r="O296" s="2" t="s">
        <v>59</v>
      </c>
      <c r="P296" s="116"/>
      <c r="Q296" s="116"/>
      <c r="R296" s="113"/>
      <c r="S296" s="117">
        <f t="shared" si="70"/>
        <v>0</v>
      </c>
      <c r="T296" s="117">
        <f t="shared" si="57"/>
        <v>0.02</v>
      </c>
      <c r="U296" s="26"/>
      <c r="V296" s="26">
        <v>0.01</v>
      </c>
      <c r="W296" s="26"/>
      <c r="X296" s="26">
        <v>0.01</v>
      </c>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row>
    <row r="297" spans="1:57" s="6" customFormat="1" ht="47.25">
      <c r="A297" s="106" t="s">
        <v>33</v>
      </c>
      <c r="B297" s="121" t="s">
        <v>851</v>
      </c>
      <c r="C297" s="15" t="s">
        <v>852</v>
      </c>
      <c r="D297" s="2" t="s">
        <v>311</v>
      </c>
      <c r="E297" s="13">
        <v>0.06</v>
      </c>
      <c r="F297" s="23"/>
      <c r="G297" s="13">
        <v>0.06</v>
      </c>
      <c r="H297" s="2" t="s">
        <v>31</v>
      </c>
      <c r="I297" s="5" t="str">
        <f t="shared" ref="I297:I298" si="71">H297</f>
        <v>DVH</v>
      </c>
      <c r="J297" s="2" t="s">
        <v>96</v>
      </c>
      <c r="K297" s="2" t="s">
        <v>2670</v>
      </c>
      <c r="L297" s="2" t="str">
        <f t="shared" ref="L297:L354" si="72">O297</f>
        <v>Chuyển tiếp</v>
      </c>
      <c r="M297" s="2" t="s">
        <v>851</v>
      </c>
      <c r="N297" s="4" t="s">
        <v>59</v>
      </c>
      <c r="O297" s="2" t="s">
        <v>59</v>
      </c>
      <c r="P297" s="116"/>
      <c r="Q297" s="116"/>
      <c r="R297" s="113"/>
      <c r="S297" s="117">
        <f t="shared" si="70"/>
        <v>0</v>
      </c>
      <c r="T297" s="117">
        <f t="shared" si="57"/>
        <v>0.06</v>
      </c>
      <c r="U297" s="26"/>
      <c r="V297" s="26"/>
      <c r="W297" s="26"/>
      <c r="X297" s="26"/>
      <c r="Y297" s="26"/>
      <c r="Z297" s="26"/>
      <c r="AA297" s="26"/>
      <c r="AB297" s="26"/>
      <c r="AC297" s="26"/>
      <c r="AD297" s="26"/>
      <c r="AE297" s="26"/>
      <c r="AF297" s="26"/>
      <c r="AG297" s="26"/>
      <c r="AH297" s="26"/>
      <c r="AI297" s="26"/>
      <c r="AJ297" s="26"/>
      <c r="AK297" s="26"/>
      <c r="AL297" s="26">
        <v>0.06</v>
      </c>
      <c r="AM297" s="26"/>
      <c r="AN297" s="26"/>
      <c r="AO297" s="26"/>
      <c r="AP297" s="26"/>
      <c r="AQ297" s="26"/>
      <c r="AR297" s="26"/>
      <c r="AS297" s="26"/>
      <c r="AT297" s="26"/>
      <c r="AU297" s="26"/>
      <c r="AV297" s="26"/>
      <c r="AW297" s="26"/>
      <c r="AX297" s="26"/>
      <c r="AY297" s="26"/>
      <c r="AZ297" s="26"/>
      <c r="BA297" s="26"/>
      <c r="BB297" s="26"/>
      <c r="BC297" s="26"/>
      <c r="BD297" s="26"/>
      <c r="BE297" s="26"/>
    </row>
    <row r="298" spans="1:57" s="6" customFormat="1" ht="31.5">
      <c r="A298" s="106" t="s">
        <v>33</v>
      </c>
      <c r="B298" s="121" t="s">
        <v>853</v>
      </c>
      <c r="C298" s="15" t="s">
        <v>854</v>
      </c>
      <c r="D298" s="2" t="s">
        <v>243</v>
      </c>
      <c r="E298" s="13">
        <v>0.15</v>
      </c>
      <c r="F298" s="23"/>
      <c r="G298" s="13">
        <v>0.15</v>
      </c>
      <c r="H298" s="2" t="s">
        <v>20</v>
      </c>
      <c r="I298" s="5" t="str">
        <f t="shared" si="71"/>
        <v>RSX</v>
      </c>
      <c r="J298" s="2" t="s">
        <v>96</v>
      </c>
      <c r="K298" s="2" t="s">
        <v>2670</v>
      </c>
      <c r="L298" s="2" t="str">
        <f t="shared" si="72"/>
        <v>Chuyển tiếp</v>
      </c>
      <c r="M298" s="2" t="s">
        <v>853</v>
      </c>
      <c r="N298" s="4" t="s">
        <v>59</v>
      </c>
      <c r="O298" s="2" t="s">
        <v>59</v>
      </c>
      <c r="P298" s="116"/>
      <c r="Q298" s="116"/>
      <c r="R298" s="113"/>
      <c r="S298" s="117">
        <f t="shared" si="70"/>
        <v>0</v>
      </c>
      <c r="T298" s="117">
        <f t="shared" si="57"/>
        <v>0.15</v>
      </c>
      <c r="U298" s="26"/>
      <c r="V298" s="26"/>
      <c r="W298" s="26"/>
      <c r="X298" s="26"/>
      <c r="Y298" s="26"/>
      <c r="Z298" s="26"/>
      <c r="AA298" s="26">
        <v>0.15</v>
      </c>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row>
    <row r="299" spans="1:57" s="6" customFormat="1" ht="31.5">
      <c r="A299" s="106" t="s">
        <v>33</v>
      </c>
      <c r="B299" s="121" t="s">
        <v>2826</v>
      </c>
      <c r="C299" s="15" t="s">
        <v>856</v>
      </c>
      <c r="D299" s="2" t="s">
        <v>332</v>
      </c>
      <c r="E299" s="13">
        <v>0.03</v>
      </c>
      <c r="F299" s="23"/>
      <c r="G299" s="13">
        <v>0.03</v>
      </c>
      <c r="H299" s="2" t="s">
        <v>31</v>
      </c>
      <c r="I299" s="5" t="str">
        <f t="shared" ref="I299:I300" si="73">H299</f>
        <v>DVH</v>
      </c>
      <c r="J299" s="2" t="s">
        <v>96</v>
      </c>
      <c r="K299" s="2" t="s">
        <v>2670</v>
      </c>
      <c r="L299" s="2" t="str">
        <f t="shared" si="72"/>
        <v>Chuyển tiếp</v>
      </c>
      <c r="M299" s="2" t="s">
        <v>855</v>
      </c>
      <c r="N299" s="4" t="s">
        <v>59</v>
      </c>
      <c r="O299" s="2" t="s">
        <v>59</v>
      </c>
      <c r="P299" s="116"/>
      <c r="Q299" s="116"/>
      <c r="R299" s="113"/>
      <c r="S299" s="117">
        <f t="shared" si="70"/>
        <v>0</v>
      </c>
      <c r="T299" s="117">
        <f t="shared" si="57"/>
        <v>0.03</v>
      </c>
      <c r="U299" s="26"/>
      <c r="V299" s="26"/>
      <c r="W299" s="26"/>
      <c r="X299" s="26"/>
      <c r="Y299" s="26"/>
      <c r="Z299" s="26"/>
      <c r="AA299" s="26"/>
      <c r="AB299" s="26"/>
      <c r="AC299" s="26"/>
      <c r="AD299" s="26"/>
      <c r="AE299" s="26"/>
      <c r="AF299" s="26"/>
      <c r="AG299" s="26"/>
      <c r="AH299" s="26"/>
      <c r="AI299" s="26"/>
      <c r="AJ299" s="26"/>
      <c r="AK299" s="26"/>
      <c r="AL299" s="26">
        <v>0.03</v>
      </c>
      <c r="AM299" s="26"/>
      <c r="AN299" s="26"/>
      <c r="AO299" s="26"/>
      <c r="AP299" s="26"/>
      <c r="AQ299" s="26"/>
      <c r="AR299" s="26"/>
      <c r="AS299" s="26"/>
      <c r="AT299" s="26"/>
      <c r="AU299" s="26"/>
      <c r="AV299" s="26"/>
      <c r="AW299" s="26"/>
      <c r="AX299" s="26"/>
      <c r="AY299" s="26"/>
      <c r="AZ299" s="26"/>
      <c r="BA299" s="26"/>
      <c r="BB299" s="26"/>
      <c r="BC299" s="26"/>
      <c r="BD299" s="26"/>
      <c r="BE299" s="26"/>
    </row>
    <row r="300" spans="1:57" s="6" customFormat="1" ht="94.5">
      <c r="A300" s="106" t="s">
        <v>33</v>
      </c>
      <c r="B300" s="121" t="s">
        <v>2827</v>
      </c>
      <c r="C300" s="15" t="s">
        <v>2749</v>
      </c>
      <c r="D300" s="2" t="s">
        <v>311</v>
      </c>
      <c r="E300" s="13">
        <v>4.2</v>
      </c>
      <c r="F300" s="23"/>
      <c r="G300" s="13">
        <v>4.2</v>
      </c>
      <c r="H300" s="2" t="s">
        <v>20</v>
      </c>
      <c r="I300" s="5" t="str">
        <f t="shared" si="73"/>
        <v>RSX</v>
      </c>
      <c r="J300" s="2" t="s">
        <v>96</v>
      </c>
      <c r="K300" s="2" t="s">
        <v>2670</v>
      </c>
      <c r="L300" s="2" t="str">
        <f t="shared" si="72"/>
        <v>Chuyển tiếp (gộp các trường mầm non, tiểu học, THCS tập trung thành 1 điểm theo ý kiến phòng GD)</v>
      </c>
      <c r="M300" s="2" t="s">
        <v>857</v>
      </c>
      <c r="N300" s="4" t="s">
        <v>2972</v>
      </c>
      <c r="O300" s="2" t="s">
        <v>2750</v>
      </c>
      <c r="P300" s="116"/>
      <c r="Q300" s="116"/>
      <c r="R300" s="113"/>
      <c r="S300" s="117">
        <f t="shared" si="70"/>
        <v>2.1300000000000003</v>
      </c>
      <c r="T300" s="117">
        <f t="shared" ref="T300:T359" si="74">SUM(U300:BE300)</f>
        <v>2.0699999999999998</v>
      </c>
      <c r="U300" s="26"/>
      <c r="V300" s="26"/>
      <c r="W300" s="26"/>
      <c r="X300" s="26"/>
      <c r="Y300" s="26"/>
      <c r="Z300" s="26"/>
      <c r="AA300" s="26">
        <v>2.0699999999999998</v>
      </c>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row>
    <row r="301" spans="1:57" s="6" customFormat="1" ht="47.25">
      <c r="A301" s="106" t="s">
        <v>33</v>
      </c>
      <c r="B301" s="121" t="s">
        <v>855</v>
      </c>
      <c r="C301" s="15" t="s">
        <v>859</v>
      </c>
      <c r="D301" s="4" t="s">
        <v>80</v>
      </c>
      <c r="E301" s="13">
        <v>0.1</v>
      </c>
      <c r="F301" s="23"/>
      <c r="G301" s="13">
        <v>0.1</v>
      </c>
      <c r="H301" s="5" t="s">
        <v>860</v>
      </c>
      <c r="I301" s="4" t="s">
        <v>861</v>
      </c>
      <c r="J301" s="2" t="s">
        <v>81</v>
      </c>
      <c r="K301" s="2" t="s">
        <v>2670</v>
      </c>
      <c r="L301" s="2" t="str">
        <f t="shared" si="72"/>
        <v>Chuyển tiếp</v>
      </c>
      <c r="M301" s="2" t="s">
        <v>858</v>
      </c>
      <c r="N301" s="4" t="s">
        <v>59</v>
      </c>
      <c r="O301" s="2" t="s">
        <v>59</v>
      </c>
      <c r="P301" s="116"/>
      <c r="Q301" s="116"/>
      <c r="R301" s="134"/>
      <c r="S301" s="117">
        <f t="shared" si="70"/>
        <v>0</v>
      </c>
      <c r="T301" s="117">
        <f t="shared" si="74"/>
        <v>0.1</v>
      </c>
      <c r="U301" s="26">
        <v>0.05</v>
      </c>
      <c r="V301" s="26"/>
      <c r="W301" s="26"/>
      <c r="X301" s="26">
        <v>0.05</v>
      </c>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row>
    <row r="302" spans="1:57" s="6" customFormat="1">
      <c r="A302" s="106" t="s">
        <v>33</v>
      </c>
      <c r="B302" s="121" t="s">
        <v>857</v>
      </c>
      <c r="C302" s="15" t="s">
        <v>863</v>
      </c>
      <c r="D302" s="4" t="s">
        <v>864</v>
      </c>
      <c r="E302" s="13">
        <v>0.3</v>
      </c>
      <c r="F302" s="23"/>
      <c r="G302" s="13">
        <v>0.3</v>
      </c>
      <c r="H302" s="5" t="s">
        <v>865</v>
      </c>
      <c r="I302" s="5" t="s">
        <v>866</v>
      </c>
      <c r="J302" s="2" t="s">
        <v>81</v>
      </c>
      <c r="K302" s="2" t="s">
        <v>2670</v>
      </c>
      <c r="L302" s="2" t="str">
        <f t="shared" si="72"/>
        <v>Chuyển tiếp</v>
      </c>
      <c r="M302" s="2" t="s">
        <v>862</v>
      </c>
      <c r="N302" s="4" t="s">
        <v>59</v>
      </c>
      <c r="O302" s="2" t="s">
        <v>59</v>
      </c>
      <c r="P302" s="116"/>
      <c r="Q302" s="116"/>
      <c r="R302" s="134"/>
      <c r="S302" s="117">
        <f t="shared" si="70"/>
        <v>0</v>
      </c>
      <c r="T302" s="117">
        <f t="shared" si="74"/>
        <v>0.30000000000000004</v>
      </c>
      <c r="U302" s="26"/>
      <c r="V302" s="26"/>
      <c r="W302" s="26"/>
      <c r="X302" s="26"/>
      <c r="Y302" s="26"/>
      <c r="Z302" s="26"/>
      <c r="AA302" s="26">
        <v>0.2</v>
      </c>
      <c r="AB302" s="26">
        <v>0.1</v>
      </c>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row>
    <row r="303" spans="1:57" s="6" customFormat="1">
      <c r="A303" s="106" t="s">
        <v>33</v>
      </c>
      <c r="B303" s="121" t="s">
        <v>2828</v>
      </c>
      <c r="C303" s="15" t="s">
        <v>868</v>
      </c>
      <c r="D303" s="4" t="s">
        <v>80</v>
      </c>
      <c r="E303" s="13">
        <v>0.3</v>
      </c>
      <c r="F303" s="23"/>
      <c r="G303" s="13">
        <v>0.3</v>
      </c>
      <c r="H303" s="2" t="s">
        <v>67</v>
      </c>
      <c r="I303" s="5" t="s">
        <v>17</v>
      </c>
      <c r="J303" s="2" t="s">
        <v>81</v>
      </c>
      <c r="K303" s="2" t="s">
        <v>2670</v>
      </c>
      <c r="L303" s="2" t="str">
        <f t="shared" si="72"/>
        <v>Chuyển tiếp</v>
      </c>
      <c r="M303" s="2" t="s">
        <v>867</v>
      </c>
      <c r="N303" s="4" t="s">
        <v>59</v>
      </c>
      <c r="O303" s="2" t="s">
        <v>59</v>
      </c>
      <c r="P303" s="116"/>
      <c r="Q303" s="116"/>
      <c r="R303" s="134"/>
      <c r="S303" s="117">
        <f t="shared" si="70"/>
        <v>0</v>
      </c>
      <c r="T303" s="117">
        <f t="shared" si="74"/>
        <v>0.3</v>
      </c>
      <c r="U303" s="26"/>
      <c r="V303" s="26"/>
      <c r="W303" s="26"/>
      <c r="X303" s="26">
        <v>0.3</v>
      </c>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row>
    <row r="304" spans="1:57" s="6" customFormat="1">
      <c r="A304" s="106" t="s">
        <v>33</v>
      </c>
      <c r="B304" s="121" t="s">
        <v>2829</v>
      </c>
      <c r="C304" s="15" t="s">
        <v>870</v>
      </c>
      <c r="D304" s="4" t="s">
        <v>80</v>
      </c>
      <c r="E304" s="13">
        <v>0.2</v>
      </c>
      <c r="F304" s="23"/>
      <c r="G304" s="13">
        <v>0.2</v>
      </c>
      <c r="H304" s="2" t="s">
        <v>67</v>
      </c>
      <c r="I304" s="5" t="s">
        <v>17</v>
      </c>
      <c r="J304" s="2" t="s">
        <v>81</v>
      </c>
      <c r="K304" s="2" t="s">
        <v>2670</v>
      </c>
      <c r="L304" s="2" t="str">
        <f t="shared" si="72"/>
        <v>Chuyển tiếp</v>
      </c>
      <c r="M304" s="2" t="s">
        <v>869</v>
      </c>
      <c r="N304" s="4" t="s">
        <v>59</v>
      </c>
      <c r="O304" s="2" t="s">
        <v>59</v>
      </c>
      <c r="P304" s="116"/>
      <c r="Q304" s="116"/>
      <c r="R304" s="134"/>
      <c r="S304" s="117">
        <f t="shared" si="70"/>
        <v>0</v>
      </c>
      <c r="T304" s="117">
        <f t="shared" si="74"/>
        <v>0.2</v>
      </c>
      <c r="U304" s="26"/>
      <c r="V304" s="26"/>
      <c r="W304" s="26"/>
      <c r="X304" s="26">
        <v>0.2</v>
      </c>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row>
    <row r="305" spans="1:57" s="6" customFormat="1">
      <c r="A305" s="106" t="s">
        <v>33</v>
      </c>
      <c r="B305" s="121" t="s">
        <v>858</v>
      </c>
      <c r="C305" s="15" t="s">
        <v>872</v>
      </c>
      <c r="D305" s="4" t="s">
        <v>80</v>
      </c>
      <c r="E305" s="13">
        <v>0.18</v>
      </c>
      <c r="F305" s="23"/>
      <c r="G305" s="13">
        <v>0.18</v>
      </c>
      <c r="H305" s="2" t="s">
        <v>67</v>
      </c>
      <c r="I305" s="5" t="s">
        <v>17</v>
      </c>
      <c r="J305" s="2" t="s">
        <v>81</v>
      </c>
      <c r="K305" s="2" t="s">
        <v>2670</v>
      </c>
      <c r="L305" s="2" t="str">
        <f t="shared" si="72"/>
        <v>Chuyển tiếp</v>
      </c>
      <c r="M305" s="2" t="s">
        <v>871</v>
      </c>
      <c r="N305" s="4" t="s">
        <v>59</v>
      </c>
      <c r="O305" s="2" t="s">
        <v>59</v>
      </c>
      <c r="P305" s="116"/>
      <c r="Q305" s="116"/>
      <c r="R305" s="134"/>
      <c r="S305" s="117">
        <f t="shared" si="70"/>
        <v>0</v>
      </c>
      <c r="T305" s="117">
        <f t="shared" si="74"/>
        <v>0.18</v>
      </c>
      <c r="U305" s="26"/>
      <c r="V305" s="26"/>
      <c r="W305" s="26"/>
      <c r="X305" s="26">
        <v>0.18</v>
      </c>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row>
    <row r="306" spans="1:57" s="6" customFormat="1" ht="31.5">
      <c r="A306" s="106" t="s">
        <v>33</v>
      </c>
      <c r="B306" s="121" t="s">
        <v>862</v>
      </c>
      <c r="C306" s="15" t="s">
        <v>874</v>
      </c>
      <c r="D306" s="16"/>
      <c r="E306" s="13">
        <v>0.05</v>
      </c>
      <c r="F306" s="23"/>
      <c r="G306" s="29">
        <v>0.05</v>
      </c>
      <c r="H306" s="2" t="s">
        <v>67</v>
      </c>
      <c r="I306" s="5" t="s">
        <v>17</v>
      </c>
      <c r="J306" s="2" t="s">
        <v>81</v>
      </c>
      <c r="K306" s="2" t="s">
        <v>2670</v>
      </c>
      <c r="L306" s="2" t="str">
        <f t="shared" si="72"/>
        <v>Chuyển tiếp</v>
      </c>
      <c r="M306" s="2" t="s">
        <v>873</v>
      </c>
      <c r="N306" s="4" t="s">
        <v>59</v>
      </c>
      <c r="O306" s="2" t="s">
        <v>59</v>
      </c>
      <c r="P306" s="116"/>
      <c r="Q306" s="116"/>
      <c r="R306" s="113"/>
      <c r="S306" s="117">
        <f t="shared" si="70"/>
        <v>0</v>
      </c>
      <c r="T306" s="117">
        <f t="shared" si="74"/>
        <v>0.05</v>
      </c>
      <c r="U306" s="26"/>
      <c r="V306" s="26"/>
      <c r="W306" s="26"/>
      <c r="X306" s="26">
        <v>0.05</v>
      </c>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row>
    <row r="307" spans="1:57" s="6" customFormat="1" ht="31.5">
      <c r="A307" s="106" t="s">
        <v>33</v>
      </c>
      <c r="B307" s="121" t="s">
        <v>867</v>
      </c>
      <c r="C307" s="15" t="s">
        <v>876</v>
      </c>
      <c r="D307" s="16" t="s">
        <v>864</v>
      </c>
      <c r="E307" s="13">
        <v>1.2</v>
      </c>
      <c r="F307" s="29">
        <v>1.2</v>
      </c>
      <c r="G307" s="29"/>
      <c r="H307" s="5" t="s">
        <v>33</v>
      </c>
      <c r="I307" s="5" t="str">
        <f t="shared" ref="I307" si="75">H307</f>
        <v>DGD</v>
      </c>
      <c r="J307" s="2" t="s">
        <v>81</v>
      </c>
      <c r="K307" s="2" t="s">
        <v>2670</v>
      </c>
      <c r="L307" s="2" t="str">
        <f t="shared" si="72"/>
        <v>Chuyển tiếp</v>
      </c>
      <c r="M307" s="2" t="s">
        <v>875</v>
      </c>
      <c r="N307" s="4" t="s">
        <v>59</v>
      </c>
      <c r="O307" s="2" t="s">
        <v>59</v>
      </c>
      <c r="P307" s="116"/>
      <c r="Q307" s="116"/>
      <c r="R307" s="113"/>
      <c r="S307" s="117">
        <f t="shared" si="70"/>
        <v>-1.2</v>
      </c>
      <c r="T307" s="117">
        <f t="shared" si="74"/>
        <v>1.2</v>
      </c>
      <c r="U307" s="26"/>
      <c r="V307" s="26"/>
      <c r="W307" s="26"/>
      <c r="X307" s="26"/>
      <c r="Y307" s="26"/>
      <c r="Z307" s="26"/>
      <c r="AA307" s="26"/>
      <c r="AB307" s="26"/>
      <c r="AC307" s="26"/>
      <c r="AD307" s="26"/>
      <c r="AE307" s="26"/>
      <c r="AF307" s="26"/>
      <c r="AG307" s="26"/>
      <c r="AH307" s="26"/>
      <c r="AI307" s="26"/>
      <c r="AJ307" s="26"/>
      <c r="AK307" s="26"/>
      <c r="AL307" s="26"/>
      <c r="AM307" s="26"/>
      <c r="AN307" s="26">
        <v>1.2</v>
      </c>
      <c r="AO307" s="26"/>
      <c r="AP307" s="26"/>
      <c r="AQ307" s="26"/>
      <c r="AR307" s="26"/>
      <c r="AS307" s="26"/>
      <c r="AT307" s="26"/>
      <c r="AU307" s="26"/>
      <c r="AV307" s="26"/>
      <c r="AW307" s="26"/>
      <c r="AX307" s="26"/>
      <c r="AY307" s="26"/>
      <c r="AZ307" s="26"/>
      <c r="BA307" s="26"/>
      <c r="BB307" s="26"/>
      <c r="BC307" s="26"/>
      <c r="BD307" s="26"/>
      <c r="BE307" s="26"/>
    </row>
    <row r="308" spans="1:57" s="6" customFormat="1" ht="47.25">
      <c r="A308" s="106" t="s">
        <v>33</v>
      </c>
      <c r="B308" s="121" t="s">
        <v>869</v>
      </c>
      <c r="C308" s="15" t="s">
        <v>2746</v>
      </c>
      <c r="D308" s="2" t="s">
        <v>2747</v>
      </c>
      <c r="E308" s="13">
        <v>0.18</v>
      </c>
      <c r="F308" s="29"/>
      <c r="G308" s="29">
        <v>0.18</v>
      </c>
      <c r="H308" s="2" t="s">
        <v>17</v>
      </c>
      <c r="I308" s="5" t="s">
        <v>17</v>
      </c>
      <c r="J308" s="2" t="s">
        <v>81</v>
      </c>
      <c r="K308" s="2" t="s">
        <v>2670</v>
      </c>
      <c r="L308" s="2" t="str">
        <f t="shared" si="72"/>
        <v>Đăng ký mới (bổ sung theo văn bản phòng GDĐT)</v>
      </c>
      <c r="M308" s="2">
        <v>398</v>
      </c>
      <c r="N308" s="2" t="s">
        <v>82</v>
      </c>
      <c r="O308" s="2" t="s">
        <v>2748</v>
      </c>
      <c r="P308" s="116"/>
      <c r="Q308" s="116"/>
      <c r="R308" s="113"/>
      <c r="S308" s="117"/>
      <c r="T308" s="117"/>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row>
    <row r="309" spans="1:57" s="6" customFormat="1" ht="31.5">
      <c r="A309" s="106" t="s">
        <v>33</v>
      </c>
      <c r="B309" s="121" t="s">
        <v>871</v>
      </c>
      <c r="C309" s="15" t="s">
        <v>878</v>
      </c>
      <c r="D309" s="4" t="s">
        <v>277</v>
      </c>
      <c r="E309" s="13">
        <v>0.35</v>
      </c>
      <c r="F309" s="23"/>
      <c r="G309" s="13">
        <v>0.35</v>
      </c>
      <c r="H309" s="5" t="s">
        <v>879</v>
      </c>
      <c r="I309" s="5" t="s">
        <v>880</v>
      </c>
      <c r="J309" s="2" t="s">
        <v>68</v>
      </c>
      <c r="K309" s="2" t="s">
        <v>2670</v>
      </c>
      <c r="L309" s="2" t="str">
        <f t="shared" si="72"/>
        <v>Chuyển tiếp</v>
      </c>
      <c r="M309" s="2" t="s">
        <v>877</v>
      </c>
      <c r="N309" s="4" t="s">
        <v>59</v>
      </c>
      <c r="O309" s="2" t="s">
        <v>59</v>
      </c>
      <c r="P309" s="116"/>
      <c r="Q309" s="116"/>
      <c r="R309" s="113"/>
      <c r="S309" s="117">
        <f t="shared" ref="S309:S338" si="76">G309-T309</f>
        <v>0</v>
      </c>
      <c r="T309" s="117">
        <f t="shared" si="74"/>
        <v>0.35</v>
      </c>
      <c r="U309" s="26"/>
      <c r="V309" s="26"/>
      <c r="W309" s="26"/>
      <c r="X309" s="26">
        <v>0.25</v>
      </c>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v>0.1</v>
      </c>
    </row>
    <row r="310" spans="1:57" s="6" customFormat="1" ht="31.5">
      <c r="A310" s="106" t="s">
        <v>33</v>
      </c>
      <c r="B310" s="121" t="s">
        <v>873</v>
      </c>
      <c r="C310" s="15" t="s">
        <v>882</v>
      </c>
      <c r="D310" s="4" t="s">
        <v>883</v>
      </c>
      <c r="E310" s="13">
        <v>0.5</v>
      </c>
      <c r="F310" s="23"/>
      <c r="G310" s="13">
        <v>0.5</v>
      </c>
      <c r="H310" s="2" t="s">
        <v>67</v>
      </c>
      <c r="I310" s="5" t="str">
        <f t="shared" ref="I310" si="77">H310</f>
        <v>NHK</v>
      </c>
      <c r="J310" s="2" t="s">
        <v>68</v>
      </c>
      <c r="K310" s="2" t="s">
        <v>2670</v>
      </c>
      <c r="L310" s="2" t="str">
        <f t="shared" si="72"/>
        <v>Chuyển tiếp</v>
      </c>
      <c r="M310" s="2" t="s">
        <v>881</v>
      </c>
      <c r="N310" s="4" t="s">
        <v>59</v>
      </c>
      <c r="O310" s="2" t="s">
        <v>59</v>
      </c>
      <c r="P310" s="116"/>
      <c r="Q310" s="116"/>
      <c r="R310" s="113"/>
      <c r="S310" s="117">
        <f t="shared" si="76"/>
        <v>0</v>
      </c>
      <c r="T310" s="117">
        <f t="shared" si="74"/>
        <v>0.5</v>
      </c>
      <c r="U310" s="26"/>
      <c r="V310" s="26"/>
      <c r="W310" s="26"/>
      <c r="X310" s="26">
        <v>0.5</v>
      </c>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row>
    <row r="311" spans="1:57" s="6" customFormat="1" ht="31.5">
      <c r="A311" s="106" t="s">
        <v>33</v>
      </c>
      <c r="B311" s="121" t="s">
        <v>875</v>
      </c>
      <c r="C311" s="15" t="s">
        <v>885</v>
      </c>
      <c r="D311" s="4" t="s">
        <v>883</v>
      </c>
      <c r="E311" s="13">
        <v>0.1</v>
      </c>
      <c r="F311" s="23"/>
      <c r="G311" s="13">
        <v>0.1</v>
      </c>
      <c r="H311" s="5" t="s">
        <v>849</v>
      </c>
      <c r="I311" s="5" t="s">
        <v>886</v>
      </c>
      <c r="J311" s="2" t="s">
        <v>68</v>
      </c>
      <c r="K311" s="2" t="s">
        <v>2670</v>
      </c>
      <c r="L311" s="2" t="str">
        <f t="shared" si="72"/>
        <v>Chuyển tiếp</v>
      </c>
      <c r="M311" s="2" t="s">
        <v>884</v>
      </c>
      <c r="N311" s="4" t="s">
        <v>59</v>
      </c>
      <c r="O311" s="2" t="s">
        <v>59</v>
      </c>
      <c r="P311" s="116"/>
      <c r="Q311" s="116"/>
      <c r="R311" s="113"/>
      <c r="S311" s="117">
        <f t="shared" si="76"/>
        <v>0</v>
      </c>
      <c r="T311" s="117">
        <f t="shared" si="74"/>
        <v>0.1</v>
      </c>
      <c r="U311" s="26"/>
      <c r="V311" s="26">
        <v>0.05</v>
      </c>
      <c r="W311" s="26"/>
      <c r="X311" s="26">
        <v>0.05</v>
      </c>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row>
    <row r="312" spans="1:57" s="6" customFormat="1" ht="31.5">
      <c r="A312" s="106" t="s">
        <v>33</v>
      </c>
      <c r="B312" s="121" t="s">
        <v>2252</v>
      </c>
      <c r="C312" s="15" t="s">
        <v>889</v>
      </c>
      <c r="D312" s="4" t="s">
        <v>887</v>
      </c>
      <c r="E312" s="13">
        <v>0.2</v>
      </c>
      <c r="F312" s="23"/>
      <c r="G312" s="13">
        <v>0.2</v>
      </c>
      <c r="H312" s="5" t="s">
        <v>18</v>
      </c>
      <c r="I312" s="5" t="str">
        <f t="shared" ref="I312:I314" si="78">H312</f>
        <v>CLN</v>
      </c>
      <c r="J312" s="2" t="s">
        <v>91</v>
      </c>
      <c r="K312" s="2" t="s">
        <v>2670</v>
      </c>
      <c r="L312" s="2" t="str">
        <f t="shared" si="72"/>
        <v>Chuyển tiếp</v>
      </c>
      <c r="M312" s="2" t="s">
        <v>888</v>
      </c>
      <c r="N312" s="4" t="s">
        <v>59</v>
      </c>
      <c r="O312" s="2" t="s">
        <v>59</v>
      </c>
      <c r="P312" s="116"/>
      <c r="Q312" s="116"/>
      <c r="R312" s="113"/>
      <c r="S312" s="117">
        <f t="shared" si="76"/>
        <v>0</v>
      </c>
      <c r="T312" s="117">
        <f t="shared" si="74"/>
        <v>0.2</v>
      </c>
      <c r="U312" s="26"/>
      <c r="V312" s="26"/>
      <c r="W312" s="26"/>
      <c r="X312" s="26"/>
      <c r="Y312" s="118">
        <v>0.2</v>
      </c>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row>
    <row r="313" spans="1:57" s="6" customFormat="1" ht="31.5">
      <c r="A313" s="106" t="s">
        <v>33</v>
      </c>
      <c r="B313" s="121" t="s">
        <v>877</v>
      </c>
      <c r="C313" s="15" t="s">
        <v>892</v>
      </c>
      <c r="D313" s="4" t="s">
        <v>893</v>
      </c>
      <c r="E313" s="13">
        <v>0.1</v>
      </c>
      <c r="F313" s="23"/>
      <c r="G313" s="13">
        <v>0.1</v>
      </c>
      <c r="H313" s="2" t="s">
        <v>14</v>
      </c>
      <c r="I313" s="5" t="str">
        <f t="shared" si="78"/>
        <v>LUC</v>
      </c>
      <c r="J313" s="2" t="s">
        <v>91</v>
      </c>
      <c r="K313" s="2" t="s">
        <v>2670</v>
      </c>
      <c r="L313" s="2" t="str">
        <f t="shared" si="72"/>
        <v>Chuyển tiếp</v>
      </c>
      <c r="M313" s="2" t="s">
        <v>891</v>
      </c>
      <c r="N313" s="4" t="s">
        <v>59</v>
      </c>
      <c r="O313" s="2" t="s">
        <v>59</v>
      </c>
      <c r="P313" s="116"/>
      <c r="Q313" s="116"/>
      <c r="R313" s="113"/>
      <c r="S313" s="117">
        <f t="shared" si="76"/>
        <v>0</v>
      </c>
      <c r="T313" s="117">
        <f t="shared" si="74"/>
        <v>0.1</v>
      </c>
      <c r="U313" s="26">
        <v>0.1</v>
      </c>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row>
    <row r="314" spans="1:57" s="6" customFormat="1">
      <c r="A314" s="106" t="s">
        <v>33</v>
      </c>
      <c r="B314" s="121" t="s">
        <v>881</v>
      </c>
      <c r="C314" s="15" t="s">
        <v>895</v>
      </c>
      <c r="D314" s="4" t="s">
        <v>896</v>
      </c>
      <c r="E314" s="13">
        <v>3.57</v>
      </c>
      <c r="F314" s="23"/>
      <c r="G314" s="13">
        <v>3.57</v>
      </c>
      <c r="H314" s="2" t="s">
        <v>67</v>
      </c>
      <c r="I314" s="5" t="str">
        <f t="shared" si="78"/>
        <v>NHK</v>
      </c>
      <c r="J314" s="2" t="s">
        <v>58</v>
      </c>
      <c r="K314" s="2" t="s">
        <v>2670</v>
      </c>
      <c r="L314" s="2" t="str">
        <f t="shared" si="72"/>
        <v>Chuyển tiếp</v>
      </c>
      <c r="M314" s="2" t="s">
        <v>894</v>
      </c>
      <c r="N314" s="4" t="s">
        <v>59</v>
      </c>
      <c r="O314" s="2" t="s">
        <v>59</v>
      </c>
      <c r="P314" s="116"/>
      <c r="Q314" s="116"/>
      <c r="R314" s="113"/>
      <c r="S314" s="117">
        <f t="shared" si="76"/>
        <v>0</v>
      </c>
      <c r="T314" s="117">
        <f t="shared" si="74"/>
        <v>3.57</v>
      </c>
      <c r="U314" s="26"/>
      <c r="V314" s="26"/>
      <c r="W314" s="26"/>
      <c r="X314" s="26">
        <v>3.57</v>
      </c>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row>
    <row r="315" spans="1:57" s="6" customFormat="1" ht="31.5">
      <c r="A315" s="106" t="s">
        <v>33</v>
      </c>
      <c r="B315" s="121" t="s">
        <v>884</v>
      </c>
      <c r="C315" s="15" t="s">
        <v>898</v>
      </c>
      <c r="D315" s="4" t="s">
        <v>334</v>
      </c>
      <c r="E315" s="13">
        <v>3.74</v>
      </c>
      <c r="F315" s="23"/>
      <c r="G315" s="12">
        <v>3.74</v>
      </c>
      <c r="H315" s="5" t="s">
        <v>899</v>
      </c>
      <c r="I315" s="4" t="s">
        <v>900</v>
      </c>
      <c r="J315" s="2" t="s">
        <v>58</v>
      </c>
      <c r="K315" s="2" t="s">
        <v>2670</v>
      </c>
      <c r="L315" s="2" t="str">
        <f t="shared" si="72"/>
        <v>Chuyển tiếp</v>
      </c>
      <c r="M315" s="2" t="s">
        <v>897</v>
      </c>
      <c r="N315" s="4" t="s">
        <v>59</v>
      </c>
      <c r="O315" s="2" t="s">
        <v>59</v>
      </c>
      <c r="P315" s="116"/>
      <c r="Q315" s="116"/>
      <c r="R315" s="140"/>
      <c r="S315" s="117">
        <f t="shared" si="76"/>
        <v>0</v>
      </c>
      <c r="T315" s="117">
        <f t="shared" si="74"/>
        <v>3.74</v>
      </c>
      <c r="U315" s="26">
        <v>2.1</v>
      </c>
      <c r="V315" s="26"/>
      <c r="W315" s="26"/>
      <c r="X315" s="26">
        <v>0.34</v>
      </c>
      <c r="Y315" s="26"/>
      <c r="Z315" s="26"/>
      <c r="AA315" s="26"/>
      <c r="AB315" s="26">
        <v>1.3</v>
      </c>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row>
    <row r="316" spans="1:57" s="6" customFormat="1" ht="31.5">
      <c r="A316" s="106" t="s">
        <v>33</v>
      </c>
      <c r="B316" s="121" t="s">
        <v>888</v>
      </c>
      <c r="C316" s="15" t="s">
        <v>2427</v>
      </c>
      <c r="D316" s="4" t="s">
        <v>902</v>
      </c>
      <c r="E316" s="13">
        <v>0.3</v>
      </c>
      <c r="F316" s="23"/>
      <c r="G316" s="13">
        <v>0.3</v>
      </c>
      <c r="H316" s="2" t="s">
        <v>14</v>
      </c>
      <c r="I316" s="5" t="str">
        <f t="shared" ref="I316:I317" si="79">H316</f>
        <v>LUC</v>
      </c>
      <c r="J316" s="2" t="s">
        <v>63</v>
      </c>
      <c r="K316" s="2" t="s">
        <v>2670</v>
      </c>
      <c r="L316" s="2" t="str">
        <f t="shared" si="72"/>
        <v>Chuyển tiếp</v>
      </c>
      <c r="M316" s="2" t="s">
        <v>901</v>
      </c>
      <c r="N316" s="4" t="s">
        <v>59</v>
      </c>
      <c r="O316" s="2" t="s">
        <v>59</v>
      </c>
      <c r="P316" s="116"/>
      <c r="Q316" s="116"/>
      <c r="R316" s="113"/>
      <c r="S316" s="117">
        <f t="shared" si="76"/>
        <v>0</v>
      </c>
      <c r="T316" s="117">
        <f t="shared" si="74"/>
        <v>0.3</v>
      </c>
      <c r="U316" s="26">
        <v>0.3</v>
      </c>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row>
    <row r="317" spans="1:57" s="6" customFormat="1">
      <c r="A317" s="106" t="s">
        <v>33</v>
      </c>
      <c r="B317" s="121" t="s">
        <v>2830</v>
      </c>
      <c r="C317" s="15" t="s">
        <v>904</v>
      </c>
      <c r="D317" s="4" t="s">
        <v>734</v>
      </c>
      <c r="E317" s="13">
        <v>0.05</v>
      </c>
      <c r="F317" s="23"/>
      <c r="G317" s="13">
        <v>0.05</v>
      </c>
      <c r="H317" s="2" t="s">
        <v>20</v>
      </c>
      <c r="I317" s="5" t="str">
        <f t="shared" si="79"/>
        <v>RSX</v>
      </c>
      <c r="J317" s="2" t="s">
        <v>63</v>
      </c>
      <c r="K317" s="2" t="s">
        <v>2670</v>
      </c>
      <c r="L317" s="2" t="str">
        <f t="shared" si="72"/>
        <v>Chuyển tiếp</v>
      </c>
      <c r="M317" s="2" t="s">
        <v>903</v>
      </c>
      <c r="N317" s="4" t="s">
        <v>59</v>
      </c>
      <c r="O317" s="2" t="s">
        <v>59</v>
      </c>
      <c r="P317" s="116"/>
      <c r="Q317" s="116"/>
      <c r="R317" s="113"/>
      <c r="S317" s="117">
        <f t="shared" si="76"/>
        <v>0</v>
      </c>
      <c r="T317" s="117">
        <f t="shared" si="74"/>
        <v>0.05</v>
      </c>
      <c r="U317" s="26"/>
      <c r="V317" s="26"/>
      <c r="W317" s="26"/>
      <c r="X317" s="26"/>
      <c r="Y317" s="26"/>
      <c r="Z317" s="26"/>
      <c r="AA317" s="26">
        <v>0.05</v>
      </c>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row>
    <row r="318" spans="1:57" s="6" customFormat="1" ht="31.5">
      <c r="A318" s="106" t="s">
        <v>33</v>
      </c>
      <c r="B318" s="121" t="s">
        <v>891</v>
      </c>
      <c r="C318" s="17" t="s">
        <v>906</v>
      </c>
      <c r="D318" s="2" t="s">
        <v>907</v>
      </c>
      <c r="E318" s="13">
        <v>0.3</v>
      </c>
      <c r="F318" s="23"/>
      <c r="G318" s="29">
        <v>0.3</v>
      </c>
      <c r="H318" s="2" t="s">
        <v>67</v>
      </c>
      <c r="I318" s="5" t="s">
        <v>17</v>
      </c>
      <c r="J318" s="2" t="s">
        <v>78</v>
      </c>
      <c r="K318" s="2" t="s">
        <v>2670</v>
      </c>
      <c r="L318" s="2" t="str">
        <f t="shared" si="72"/>
        <v>Chuyển tiếp</v>
      </c>
      <c r="M318" s="2" t="s">
        <v>905</v>
      </c>
      <c r="N318" s="4" t="s">
        <v>59</v>
      </c>
      <c r="O318" s="2" t="s">
        <v>59</v>
      </c>
      <c r="P318" s="116"/>
      <c r="Q318" s="116"/>
      <c r="R318" s="113"/>
      <c r="S318" s="117">
        <f t="shared" si="76"/>
        <v>0</v>
      </c>
      <c r="T318" s="117">
        <f t="shared" si="74"/>
        <v>0.3</v>
      </c>
      <c r="U318" s="26"/>
      <c r="V318" s="26"/>
      <c r="W318" s="26"/>
      <c r="X318" s="26">
        <v>0.3</v>
      </c>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row>
    <row r="319" spans="1:57" s="6" customFormat="1" ht="31.5">
      <c r="A319" s="106" t="s">
        <v>33</v>
      </c>
      <c r="B319" s="121" t="s">
        <v>894</v>
      </c>
      <c r="C319" s="17" t="s">
        <v>909</v>
      </c>
      <c r="D319" s="2"/>
      <c r="E319" s="13">
        <v>10.68</v>
      </c>
      <c r="F319" s="23"/>
      <c r="G319" s="13">
        <v>10.68</v>
      </c>
      <c r="H319" s="2"/>
      <c r="I319" s="5" t="s">
        <v>2925</v>
      </c>
      <c r="J319" s="2" t="s">
        <v>145</v>
      </c>
      <c r="K319" s="2" t="s">
        <v>317</v>
      </c>
      <c r="L319" s="2" t="str">
        <f t="shared" si="72"/>
        <v>Đăng ký mới</v>
      </c>
      <c r="M319" s="2"/>
      <c r="N319" s="2" t="s">
        <v>82</v>
      </c>
      <c r="O319" s="2" t="s">
        <v>82</v>
      </c>
      <c r="P319" s="116"/>
      <c r="Q319" s="116"/>
      <c r="R319" s="113" t="s">
        <v>177</v>
      </c>
      <c r="S319" s="117">
        <f t="shared" si="76"/>
        <v>7.51</v>
      </c>
      <c r="T319" s="117">
        <f t="shared" si="74"/>
        <v>3.17</v>
      </c>
      <c r="U319" s="26"/>
      <c r="V319" s="26"/>
      <c r="W319" s="26"/>
      <c r="X319" s="26">
        <v>1.37</v>
      </c>
      <c r="Y319" s="26">
        <v>0.9</v>
      </c>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v>0.9</v>
      </c>
    </row>
    <row r="320" spans="1:57" s="6" customFormat="1">
      <c r="A320" s="106" t="s">
        <v>33</v>
      </c>
      <c r="B320" s="121" t="s">
        <v>897</v>
      </c>
      <c r="C320" s="15" t="s">
        <v>911</v>
      </c>
      <c r="D320" s="20" t="s">
        <v>345</v>
      </c>
      <c r="E320" s="31">
        <v>0.64802000000000004</v>
      </c>
      <c r="F320" s="31">
        <v>0.64802000000000004</v>
      </c>
      <c r="G320" s="31"/>
      <c r="H320" s="16" t="s">
        <v>33</v>
      </c>
      <c r="I320" s="5" t="str">
        <f t="shared" ref="I320:I383" si="80">H320</f>
        <v>DGD</v>
      </c>
      <c r="J320" s="2" t="s">
        <v>119</v>
      </c>
      <c r="K320" s="2" t="s">
        <v>2670</v>
      </c>
      <c r="L320" s="2" t="str">
        <f t="shared" si="72"/>
        <v>Chuyển tiếp</v>
      </c>
      <c r="M320" s="2" t="s">
        <v>910</v>
      </c>
      <c r="N320" s="4" t="s">
        <v>59</v>
      </c>
      <c r="O320" s="2" t="s">
        <v>59</v>
      </c>
      <c r="P320" s="116"/>
      <c r="Q320" s="116"/>
      <c r="R320" s="113"/>
      <c r="S320" s="117">
        <f t="shared" si="76"/>
        <v>-0.64802000000000004</v>
      </c>
      <c r="T320" s="117">
        <f t="shared" si="74"/>
        <v>0.64802000000000004</v>
      </c>
      <c r="U320" s="26"/>
      <c r="V320" s="26"/>
      <c r="W320" s="26"/>
      <c r="X320" s="26"/>
      <c r="Y320" s="26"/>
      <c r="Z320" s="26"/>
      <c r="AA320" s="26"/>
      <c r="AB320" s="26"/>
      <c r="AC320" s="26"/>
      <c r="AD320" s="26"/>
      <c r="AE320" s="26"/>
      <c r="AF320" s="26"/>
      <c r="AG320" s="26"/>
      <c r="AH320" s="26"/>
      <c r="AI320" s="26"/>
      <c r="AJ320" s="26"/>
      <c r="AK320" s="26"/>
      <c r="AL320" s="26"/>
      <c r="AM320" s="26"/>
      <c r="AN320" s="187">
        <v>0.64802000000000004</v>
      </c>
      <c r="AO320" s="26"/>
      <c r="AP320" s="26"/>
      <c r="AQ320" s="26"/>
      <c r="AR320" s="26"/>
      <c r="AS320" s="26"/>
      <c r="AT320" s="26"/>
      <c r="AU320" s="26"/>
      <c r="AV320" s="26"/>
      <c r="AW320" s="26"/>
      <c r="AX320" s="26"/>
      <c r="AY320" s="26"/>
      <c r="AZ320" s="26"/>
      <c r="BA320" s="26"/>
      <c r="BB320" s="26"/>
      <c r="BC320" s="26"/>
      <c r="BD320" s="26"/>
      <c r="BE320" s="26"/>
    </row>
    <row r="321" spans="1:57" s="6" customFormat="1">
      <c r="A321" s="106" t="s">
        <v>33</v>
      </c>
      <c r="B321" s="121" t="s">
        <v>2253</v>
      </c>
      <c r="C321" s="15" t="s">
        <v>913</v>
      </c>
      <c r="D321" s="20" t="s">
        <v>914</v>
      </c>
      <c r="E321" s="31">
        <v>0.14946000000000001</v>
      </c>
      <c r="F321" s="31">
        <v>0.14946000000000001</v>
      </c>
      <c r="G321" s="31"/>
      <c r="H321" s="16" t="s">
        <v>33</v>
      </c>
      <c r="I321" s="5" t="str">
        <f t="shared" si="80"/>
        <v>DGD</v>
      </c>
      <c r="J321" s="2" t="s">
        <v>119</v>
      </c>
      <c r="K321" s="2" t="s">
        <v>2670</v>
      </c>
      <c r="L321" s="2" t="str">
        <f t="shared" si="72"/>
        <v>Chuyển tiếp</v>
      </c>
      <c r="M321" s="2" t="s">
        <v>912</v>
      </c>
      <c r="N321" s="4" t="s">
        <v>59</v>
      </c>
      <c r="O321" s="2" t="s">
        <v>59</v>
      </c>
      <c r="P321" s="116"/>
      <c r="Q321" s="116"/>
      <c r="R321" s="113"/>
      <c r="S321" s="117">
        <f t="shared" si="76"/>
        <v>-0.14946000000000001</v>
      </c>
      <c r="T321" s="117">
        <f t="shared" si="74"/>
        <v>0.14946000000000001</v>
      </c>
      <c r="U321" s="26"/>
      <c r="V321" s="26"/>
      <c r="W321" s="26"/>
      <c r="X321" s="26"/>
      <c r="Y321" s="26"/>
      <c r="Z321" s="26"/>
      <c r="AA321" s="26"/>
      <c r="AB321" s="26"/>
      <c r="AC321" s="26"/>
      <c r="AD321" s="26"/>
      <c r="AE321" s="26"/>
      <c r="AF321" s="26"/>
      <c r="AG321" s="26"/>
      <c r="AH321" s="26"/>
      <c r="AI321" s="26"/>
      <c r="AJ321" s="26"/>
      <c r="AK321" s="26"/>
      <c r="AL321" s="26"/>
      <c r="AM321" s="26"/>
      <c r="AN321" s="187">
        <v>0.14946000000000001</v>
      </c>
      <c r="AO321" s="26"/>
      <c r="AP321" s="26"/>
      <c r="AQ321" s="26"/>
      <c r="AR321" s="26"/>
      <c r="AS321" s="26"/>
      <c r="AT321" s="26"/>
      <c r="AU321" s="26"/>
      <c r="AV321" s="26"/>
      <c r="AW321" s="26"/>
      <c r="AX321" s="26"/>
      <c r="AY321" s="26"/>
      <c r="AZ321" s="26"/>
      <c r="BA321" s="26"/>
      <c r="BB321" s="26"/>
      <c r="BC321" s="26"/>
      <c r="BD321" s="26"/>
      <c r="BE321" s="26"/>
    </row>
    <row r="322" spans="1:57" s="6" customFormat="1">
      <c r="A322" s="106" t="s">
        <v>33</v>
      </c>
      <c r="B322" s="121" t="s">
        <v>901</v>
      </c>
      <c r="C322" s="15" t="s">
        <v>916</v>
      </c>
      <c r="D322" s="20" t="s">
        <v>917</v>
      </c>
      <c r="E322" s="31">
        <v>0.15972</v>
      </c>
      <c r="F322" s="31">
        <v>0.15972</v>
      </c>
      <c r="G322" s="31"/>
      <c r="H322" s="16" t="s">
        <v>33</v>
      </c>
      <c r="I322" s="5" t="str">
        <f t="shared" si="80"/>
        <v>DGD</v>
      </c>
      <c r="J322" s="2" t="s">
        <v>119</v>
      </c>
      <c r="K322" s="2" t="s">
        <v>2670</v>
      </c>
      <c r="L322" s="2" t="str">
        <f t="shared" si="72"/>
        <v>Chuyển tiếp</v>
      </c>
      <c r="M322" s="2" t="s">
        <v>915</v>
      </c>
      <c r="N322" s="4" t="s">
        <v>59</v>
      </c>
      <c r="O322" s="2" t="s">
        <v>59</v>
      </c>
      <c r="P322" s="116"/>
      <c r="Q322" s="116"/>
      <c r="R322" s="113"/>
      <c r="S322" s="117">
        <f t="shared" si="76"/>
        <v>-0.15972</v>
      </c>
      <c r="T322" s="117">
        <f t="shared" si="74"/>
        <v>0.15972</v>
      </c>
      <c r="U322" s="26"/>
      <c r="V322" s="26"/>
      <c r="W322" s="26"/>
      <c r="X322" s="26"/>
      <c r="Y322" s="26"/>
      <c r="Z322" s="26"/>
      <c r="AA322" s="26"/>
      <c r="AB322" s="26"/>
      <c r="AC322" s="26"/>
      <c r="AD322" s="26"/>
      <c r="AE322" s="26"/>
      <c r="AF322" s="26"/>
      <c r="AG322" s="26"/>
      <c r="AH322" s="26"/>
      <c r="AI322" s="26"/>
      <c r="AJ322" s="26"/>
      <c r="AK322" s="26"/>
      <c r="AL322" s="26"/>
      <c r="AM322" s="26"/>
      <c r="AN322" s="187">
        <v>0.15972</v>
      </c>
      <c r="AO322" s="26"/>
      <c r="AP322" s="26"/>
      <c r="AQ322" s="26"/>
      <c r="AR322" s="26"/>
      <c r="AS322" s="26"/>
      <c r="AT322" s="26"/>
      <c r="AU322" s="26"/>
      <c r="AV322" s="26"/>
      <c r="AW322" s="26"/>
      <c r="AX322" s="26"/>
      <c r="AY322" s="26"/>
      <c r="AZ322" s="26"/>
      <c r="BA322" s="26"/>
      <c r="BB322" s="26"/>
      <c r="BC322" s="26"/>
      <c r="BD322" s="26"/>
      <c r="BE322" s="26"/>
    </row>
    <row r="323" spans="1:57" s="6" customFormat="1">
      <c r="A323" s="106" t="s">
        <v>33</v>
      </c>
      <c r="B323" s="121" t="s">
        <v>903</v>
      </c>
      <c r="C323" s="15" t="s">
        <v>919</v>
      </c>
      <c r="D323" s="20" t="s">
        <v>920</v>
      </c>
      <c r="E323" s="31">
        <v>0.23608000000000001</v>
      </c>
      <c r="F323" s="31">
        <v>0.23608000000000001</v>
      </c>
      <c r="G323" s="31"/>
      <c r="H323" s="16" t="s">
        <v>33</v>
      </c>
      <c r="I323" s="5" t="str">
        <f t="shared" si="80"/>
        <v>DGD</v>
      </c>
      <c r="J323" s="2" t="s">
        <v>119</v>
      </c>
      <c r="K323" s="2" t="s">
        <v>2670</v>
      </c>
      <c r="L323" s="2" t="str">
        <f t="shared" si="72"/>
        <v>Chuyển tiếp</v>
      </c>
      <c r="M323" s="2" t="s">
        <v>918</v>
      </c>
      <c r="N323" s="4" t="s">
        <v>59</v>
      </c>
      <c r="O323" s="2" t="s">
        <v>59</v>
      </c>
      <c r="P323" s="116"/>
      <c r="Q323" s="116"/>
      <c r="R323" s="113"/>
      <c r="S323" s="117">
        <f t="shared" si="76"/>
        <v>-0.23608000000000001</v>
      </c>
      <c r="T323" s="117">
        <f t="shared" si="74"/>
        <v>0.23608000000000001</v>
      </c>
      <c r="U323" s="26"/>
      <c r="V323" s="26"/>
      <c r="W323" s="26"/>
      <c r="X323" s="26"/>
      <c r="Y323" s="26"/>
      <c r="Z323" s="26"/>
      <c r="AA323" s="26"/>
      <c r="AB323" s="26"/>
      <c r="AC323" s="26"/>
      <c r="AD323" s="26"/>
      <c r="AE323" s="26"/>
      <c r="AF323" s="26"/>
      <c r="AG323" s="26"/>
      <c r="AH323" s="26"/>
      <c r="AI323" s="26"/>
      <c r="AJ323" s="26"/>
      <c r="AK323" s="26"/>
      <c r="AL323" s="26"/>
      <c r="AM323" s="26"/>
      <c r="AN323" s="187">
        <v>0.23608000000000001</v>
      </c>
      <c r="AO323" s="26"/>
      <c r="AP323" s="26"/>
      <c r="AQ323" s="26"/>
      <c r="AR323" s="26"/>
      <c r="AS323" s="26"/>
      <c r="AT323" s="26"/>
      <c r="AU323" s="26"/>
      <c r="AV323" s="26"/>
      <c r="AW323" s="26"/>
      <c r="AX323" s="26"/>
      <c r="AY323" s="26"/>
      <c r="AZ323" s="26"/>
      <c r="BA323" s="26"/>
      <c r="BB323" s="26"/>
      <c r="BC323" s="26"/>
      <c r="BD323" s="26"/>
      <c r="BE323" s="26"/>
    </row>
    <row r="324" spans="1:57" s="6" customFormat="1">
      <c r="A324" s="106" t="s">
        <v>33</v>
      </c>
      <c r="B324" s="121" t="s">
        <v>2254</v>
      </c>
      <c r="C324" s="15" t="s">
        <v>922</v>
      </c>
      <c r="D324" s="20" t="s">
        <v>923</v>
      </c>
      <c r="E324" s="31">
        <v>7.1459999999999996E-2</v>
      </c>
      <c r="F324" s="31">
        <v>7.1459999999999996E-2</v>
      </c>
      <c r="G324" s="31"/>
      <c r="H324" s="16" t="s">
        <v>33</v>
      </c>
      <c r="I324" s="5" t="str">
        <f t="shared" si="80"/>
        <v>DGD</v>
      </c>
      <c r="J324" s="2" t="s">
        <v>119</v>
      </c>
      <c r="K324" s="2" t="s">
        <v>2670</v>
      </c>
      <c r="L324" s="2" t="str">
        <f t="shared" si="72"/>
        <v>Chuyển tiếp</v>
      </c>
      <c r="M324" s="2" t="s">
        <v>921</v>
      </c>
      <c r="N324" s="4" t="s">
        <v>59</v>
      </c>
      <c r="O324" s="2" t="s">
        <v>59</v>
      </c>
      <c r="P324" s="116"/>
      <c r="Q324" s="116"/>
      <c r="R324" s="113"/>
      <c r="S324" s="117">
        <f t="shared" si="76"/>
        <v>-7.0000000000000007E-2</v>
      </c>
      <c r="T324" s="117">
        <f t="shared" si="74"/>
        <v>7.0000000000000007E-2</v>
      </c>
      <c r="U324" s="26"/>
      <c r="V324" s="26"/>
      <c r="W324" s="26"/>
      <c r="X324" s="26"/>
      <c r="Y324" s="26"/>
      <c r="Z324" s="26"/>
      <c r="AA324" s="26"/>
      <c r="AB324" s="26"/>
      <c r="AC324" s="26"/>
      <c r="AD324" s="26"/>
      <c r="AE324" s="26"/>
      <c r="AF324" s="26"/>
      <c r="AG324" s="26"/>
      <c r="AH324" s="26"/>
      <c r="AI324" s="26"/>
      <c r="AJ324" s="26"/>
      <c r="AK324" s="26"/>
      <c r="AL324" s="26"/>
      <c r="AM324" s="26"/>
      <c r="AN324" s="26">
        <v>7.0000000000000007E-2</v>
      </c>
      <c r="AO324" s="26"/>
      <c r="AP324" s="26"/>
      <c r="AQ324" s="26"/>
      <c r="AR324" s="26"/>
      <c r="AS324" s="26"/>
      <c r="AT324" s="26"/>
      <c r="AU324" s="26"/>
      <c r="AV324" s="26"/>
      <c r="AW324" s="26"/>
      <c r="AX324" s="26"/>
      <c r="AY324" s="26"/>
      <c r="AZ324" s="26"/>
      <c r="BA324" s="26"/>
      <c r="BB324" s="26"/>
      <c r="BC324" s="26"/>
      <c r="BD324" s="26"/>
      <c r="BE324" s="26"/>
    </row>
    <row r="325" spans="1:57" s="6" customFormat="1" ht="31.5">
      <c r="A325" s="106" t="s">
        <v>33</v>
      </c>
      <c r="B325" s="121" t="s">
        <v>905</v>
      </c>
      <c r="C325" s="15" t="s">
        <v>925</v>
      </c>
      <c r="D325" s="20" t="s">
        <v>345</v>
      </c>
      <c r="E325" s="31">
        <v>0.06</v>
      </c>
      <c r="F325" s="31">
        <v>0.06</v>
      </c>
      <c r="G325" s="31"/>
      <c r="H325" s="16" t="s">
        <v>33</v>
      </c>
      <c r="I325" s="5" t="str">
        <f t="shared" si="80"/>
        <v>DGD</v>
      </c>
      <c r="J325" s="2" t="s">
        <v>119</v>
      </c>
      <c r="K325" s="2" t="s">
        <v>2670</v>
      </c>
      <c r="L325" s="2" t="str">
        <f t="shared" si="72"/>
        <v>Chuyển tiếp</v>
      </c>
      <c r="M325" s="2" t="s">
        <v>924</v>
      </c>
      <c r="N325" s="4" t="s">
        <v>59</v>
      </c>
      <c r="O325" s="2" t="s">
        <v>59</v>
      </c>
      <c r="P325" s="116"/>
      <c r="Q325" s="116"/>
      <c r="R325" s="113"/>
      <c r="S325" s="117">
        <f t="shared" si="76"/>
        <v>-0.06</v>
      </c>
      <c r="T325" s="117">
        <f t="shared" si="74"/>
        <v>0.06</v>
      </c>
      <c r="U325" s="26"/>
      <c r="V325" s="26"/>
      <c r="W325" s="26"/>
      <c r="X325" s="26"/>
      <c r="Y325" s="26"/>
      <c r="Z325" s="26"/>
      <c r="AA325" s="26"/>
      <c r="AB325" s="26"/>
      <c r="AC325" s="26"/>
      <c r="AD325" s="26"/>
      <c r="AE325" s="26"/>
      <c r="AF325" s="26"/>
      <c r="AG325" s="26"/>
      <c r="AH325" s="26"/>
      <c r="AI325" s="26"/>
      <c r="AJ325" s="26"/>
      <c r="AK325" s="26"/>
      <c r="AL325" s="26"/>
      <c r="AM325" s="26"/>
      <c r="AN325" s="26">
        <v>0.06</v>
      </c>
      <c r="AO325" s="26"/>
      <c r="AP325" s="26"/>
      <c r="AQ325" s="26"/>
      <c r="AR325" s="26"/>
      <c r="AS325" s="26"/>
      <c r="AT325" s="26"/>
      <c r="AU325" s="26"/>
      <c r="AV325" s="26"/>
      <c r="AW325" s="26"/>
      <c r="AX325" s="26"/>
      <c r="AY325" s="26"/>
      <c r="AZ325" s="26"/>
      <c r="BA325" s="26"/>
      <c r="BB325" s="26"/>
      <c r="BC325" s="26"/>
      <c r="BD325" s="26"/>
      <c r="BE325" s="26"/>
    </row>
    <row r="326" spans="1:57" s="6" customFormat="1" ht="31.5">
      <c r="A326" s="106" t="s">
        <v>33</v>
      </c>
      <c r="B326" s="121" t="s">
        <v>910</v>
      </c>
      <c r="C326" s="15" t="s">
        <v>927</v>
      </c>
      <c r="D326" s="20" t="s">
        <v>345</v>
      </c>
      <c r="E326" s="31">
        <v>0.77</v>
      </c>
      <c r="F326" s="31">
        <v>0.77</v>
      </c>
      <c r="G326" s="31"/>
      <c r="H326" s="16" t="s">
        <v>33</v>
      </c>
      <c r="I326" s="5" t="str">
        <f t="shared" si="80"/>
        <v>DGD</v>
      </c>
      <c r="J326" s="2" t="s">
        <v>119</v>
      </c>
      <c r="K326" s="2" t="s">
        <v>2670</v>
      </c>
      <c r="L326" s="2" t="str">
        <f t="shared" si="72"/>
        <v>Chuyển tiếp</v>
      </c>
      <c r="M326" s="2" t="s">
        <v>926</v>
      </c>
      <c r="N326" s="4" t="s">
        <v>59</v>
      </c>
      <c r="O326" s="2" t="s">
        <v>59</v>
      </c>
      <c r="P326" s="116"/>
      <c r="Q326" s="116"/>
      <c r="R326" s="113"/>
      <c r="S326" s="117">
        <f t="shared" si="76"/>
        <v>-0.77</v>
      </c>
      <c r="T326" s="117">
        <f t="shared" si="74"/>
        <v>0.77</v>
      </c>
      <c r="U326" s="26"/>
      <c r="V326" s="26"/>
      <c r="W326" s="26"/>
      <c r="X326" s="26"/>
      <c r="Y326" s="26"/>
      <c r="Z326" s="26"/>
      <c r="AA326" s="26"/>
      <c r="AB326" s="26"/>
      <c r="AC326" s="26"/>
      <c r="AD326" s="26"/>
      <c r="AE326" s="26"/>
      <c r="AF326" s="26"/>
      <c r="AG326" s="26"/>
      <c r="AH326" s="26"/>
      <c r="AI326" s="26"/>
      <c r="AJ326" s="26"/>
      <c r="AK326" s="26"/>
      <c r="AL326" s="26"/>
      <c r="AM326" s="26"/>
      <c r="AN326" s="26">
        <v>0.77</v>
      </c>
      <c r="AO326" s="26"/>
      <c r="AP326" s="26"/>
      <c r="AQ326" s="26"/>
      <c r="AR326" s="26"/>
      <c r="AS326" s="26"/>
      <c r="AT326" s="26"/>
      <c r="AU326" s="26"/>
      <c r="AV326" s="26"/>
      <c r="AW326" s="26"/>
      <c r="AX326" s="26"/>
      <c r="AY326" s="26"/>
      <c r="AZ326" s="26"/>
      <c r="BA326" s="26"/>
      <c r="BB326" s="26"/>
      <c r="BC326" s="26"/>
      <c r="BD326" s="26"/>
      <c r="BE326" s="26"/>
    </row>
    <row r="327" spans="1:57" s="6" customFormat="1">
      <c r="A327" s="106" t="s">
        <v>33</v>
      </c>
      <c r="B327" s="121" t="s">
        <v>912</v>
      </c>
      <c r="C327" s="15" t="s">
        <v>929</v>
      </c>
      <c r="D327" s="20" t="s">
        <v>920</v>
      </c>
      <c r="E327" s="31">
        <v>0.28199999999999997</v>
      </c>
      <c r="F327" s="31">
        <v>0.28199999999999997</v>
      </c>
      <c r="G327" s="31"/>
      <c r="H327" s="16" t="s">
        <v>33</v>
      </c>
      <c r="I327" s="5" t="str">
        <f t="shared" si="80"/>
        <v>DGD</v>
      </c>
      <c r="J327" s="2" t="s">
        <v>119</v>
      </c>
      <c r="K327" s="2" t="s">
        <v>2670</v>
      </c>
      <c r="L327" s="2" t="str">
        <f t="shared" si="72"/>
        <v>Chuyển tiếp</v>
      </c>
      <c r="M327" s="2" t="s">
        <v>928</v>
      </c>
      <c r="N327" s="4" t="s">
        <v>59</v>
      </c>
      <c r="O327" s="2" t="s">
        <v>59</v>
      </c>
      <c r="P327" s="116"/>
      <c r="Q327" s="116"/>
      <c r="R327" s="113"/>
      <c r="S327" s="117">
        <f t="shared" si="76"/>
        <v>-0.28000000000000003</v>
      </c>
      <c r="T327" s="117">
        <f t="shared" si="74"/>
        <v>0.28000000000000003</v>
      </c>
      <c r="U327" s="26"/>
      <c r="V327" s="26"/>
      <c r="W327" s="26"/>
      <c r="X327" s="26"/>
      <c r="Y327" s="26"/>
      <c r="Z327" s="26"/>
      <c r="AA327" s="26"/>
      <c r="AB327" s="26"/>
      <c r="AC327" s="26"/>
      <c r="AD327" s="26"/>
      <c r="AE327" s="26"/>
      <c r="AF327" s="26"/>
      <c r="AG327" s="26"/>
      <c r="AH327" s="26"/>
      <c r="AI327" s="26"/>
      <c r="AJ327" s="26"/>
      <c r="AK327" s="26"/>
      <c r="AL327" s="26"/>
      <c r="AM327" s="26"/>
      <c r="AN327" s="26">
        <v>0.28000000000000003</v>
      </c>
      <c r="AO327" s="26"/>
      <c r="AP327" s="26"/>
      <c r="AQ327" s="26"/>
      <c r="AR327" s="26"/>
      <c r="AS327" s="26"/>
      <c r="AT327" s="26"/>
      <c r="AU327" s="26"/>
      <c r="AV327" s="26"/>
      <c r="AW327" s="26"/>
      <c r="AX327" s="26"/>
      <c r="AY327" s="26"/>
      <c r="AZ327" s="26"/>
      <c r="BA327" s="26"/>
      <c r="BB327" s="26"/>
      <c r="BC327" s="26"/>
      <c r="BD327" s="26"/>
      <c r="BE327" s="26"/>
    </row>
    <row r="328" spans="1:57" s="6" customFormat="1">
      <c r="A328" s="106" t="s">
        <v>33</v>
      </c>
      <c r="B328" s="121" t="s">
        <v>915</v>
      </c>
      <c r="C328" s="15" t="s">
        <v>931</v>
      </c>
      <c r="D328" s="20" t="s">
        <v>917</v>
      </c>
      <c r="E328" s="31">
        <v>0.125</v>
      </c>
      <c r="F328" s="31">
        <v>0.125</v>
      </c>
      <c r="G328" s="31"/>
      <c r="H328" s="16" t="s">
        <v>33</v>
      </c>
      <c r="I328" s="5" t="str">
        <f t="shared" si="80"/>
        <v>DGD</v>
      </c>
      <c r="J328" s="2" t="s">
        <v>119</v>
      </c>
      <c r="K328" s="2" t="s">
        <v>2670</v>
      </c>
      <c r="L328" s="2" t="str">
        <f t="shared" si="72"/>
        <v>Chuyển tiếp</v>
      </c>
      <c r="M328" s="2" t="s">
        <v>930</v>
      </c>
      <c r="N328" s="4" t="s">
        <v>59</v>
      </c>
      <c r="O328" s="2" t="s">
        <v>59</v>
      </c>
      <c r="P328" s="116"/>
      <c r="Q328" s="116"/>
      <c r="R328" s="113"/>
      <c r="S328" s="117">
        <f t="shared" si="76"/>
        <v>-0.125</v>
      </c>
      <c r="T328" s="117">
        <f t="shared" si="74"/>
        <v>0.125</v>
      </c>
      <c r="U328" s="26"/>
      <c r="V328" s="26"/>
      <c r="W328" s="26"/>
      <c r="X328" s="26"/>
      <c r="Y328" s="26"/>
      <c r="Z328" s="26"/>
      <c r="AA328" s="26"/>
      <c r="AB328" s="26"/>
      <c r="AC328" s="26"/>
      <c r="AD328" s="26"/>
      <c r="AE328" s="26"/>
      <c r="AF328" s="26"/>
      <c r="AG328" s="26"/>
      <c r="AH328" s="26"/>
      <c r="AI328" s="26"/>
      <c r="AJ328" s="26"/>
      <c r="AK328" s="26"/>
      <c r="AL328" s="26"/>
      <c r="AM328" s="26"/>
      <c r="AN328" s="187">
        <v>0.125</v>
      </c>
      <c r="AO328" s="26"/>
      <c r="AP328" s="26"/>
      <c r="AQ328" s="26"/>
      <c r="AR328" s="26"/>
      <c r="AS328" s="26"/>
      <c r="AT328" s="26"/>
      <c r="AU328" s="26"/>
      <c r="AV328" s="26"/>
      <c r="AW328" s="26"/>
      <c r="AX328" s="26"/>
      <c r="AY328" s="26"/>
      <c r="AZ328" s="26"/>
      <c r="BA328" s="26"/>
      <c r="BB328" s="26"/>
      <c r="BC328" s="26"/>
      <c r="BD328" s="26"/>
      <c r="BE328" s="26"/>
    </row>
    <row r="329" spans="1:57" s="6" customFormat="1" ht="31.5">
      <c r="A329" s="106" t="s">
        <v>33</v>
      </c>
      <c r="B329" s="121" t="s">
        <v>918</v>
      </c>
      <c r="C329" s="15" t="s">
        <v>933</v>
      </c>
      <c r="D329" s="20" t="s">
        <v>345</v>
      </c>
      <c r="E329" s="31">
        <v>0.12</v>
      </c>
      <c r="F329" s="31">
        <v>0.12</v>
      </c>
      <c r="G329" s="31"/>
      <c r="H329" s="16" t="s">
        <v>33</v>
      </c>
      <c r="I329" s="5" t="str">
        <f t="shared" si="80"/>
        <v>DGD</v>
      </c>
      <c r="J329" s="2" t="s">
        <v>119</v>
      </c>
      <c r="K329" s="2" t="s">
        <v>2670</v>
      </c>
      <c r="L329" s="2" t="str">
        <f t="shared" si="72"/>
        <v>Chuyển tiếp</v>
      </c>
      <c r="M329" s="2" t="s">
        <v>932</v>
      </c>
      <c r="N329" s="4" t="s">
        <v>59</v>
      </c>
      <c r="O329" s="2" t="s">
        <v>59</v>
      </c>
      <c r="P329" s="116"/>
      <c r="Q329" s="116"/>
      <c r="R329" s="113"/>
      <c r="S329" s="117">
        <f t="shared" si="76"/>
        <v>-0.12</v>
      </c>
      <c r="T329" s="117">
        <f t="shared" si="74"/>
        <v>0.12</v>
      </c>
      <c r="U329" s="26"/>
      <c r="V329" s="26"/>
      <c r="W329" s="26"/>
      <c r="X329" s="26"/>
      <c r="Y329" s="26"/>
      <c r="Z329" s="26"/>
      <c r="AA329" s="26"/>
      <c r="AB329" s="26"/>
      <c r="AC329" s="26"/>
      <c r="AD329" s="26"/>
      <c r="AE329" s="26"/>
      <c r="AF329" s="26"/>
      <c r="AG329" s="26"/>
      <c r="AH329" s="26"/>
      <c r="AI329" s="26"/>
      <c r="AJ329" s="26"/>
      <c r="AK329" s="26"/>
      <c r="AL329" s="26"/>
      <c r="AM329" s="26"/>
      <c r="AN329" s="26">
        <v>0.12</v>
      </c>
      <c r="AO329" s="26"/>
      <c r="AP329" s="26"/>
      <c r="AQ329" s="26"/>
      <c r="AR329" s="26"/>
      <c r="AS329" s="26"/>
      <c r="AT329" s="26"/>
      <c r="AU329" s="26"/>
      <c r="AV329" s="26"/>
      <c r="AW329" s="26"/>
      <c r="AX329" s="26"/>
      <c r="AY329" s="26"/>
      <c r="AZ329" s="26"/>
      <c r="BA329" s="26"/>
      <c r="BB329" s="26"/>
      <c r="BC329" s="26"/>
      <c r="BD329" s="26"/>
      <c r="BE329" s="26"/>
    </row>
    <row r="330" spans="1:57" s="6" customFormat="1" ht="31.5">
      <c r="A330" s="106" t="s">
        <v>33</v>
      </c>
      <c r="B330" s="121" t="s">
        <v>921</v>
      </c>
      <c r="C330" s="15" t="s">
        <v>935</v>
      </c>
      <c r="D330" s="20" t="s">
        <v>345</v>
      </c>
      <c r="E330" s="31">
        <v>0.59</v>
      </c>
      <c r="F330" s="31">
        <v>0.59</v>
      </c>
      <c r="G330" s="31"/>
      <c r="H330" s="16" t="s">
        <v>33</v>
      </c>
      <c r="I330" s="5" t="str">
        <f t="shared" si="80"/>
        <v>DGD</v>
      </c>
      <c r="J330" s="2" t="s">
        <v>119</v>
      </c>
      <c r="K330" s="2" t="s">
        <v>2670</v>
      </c>
      <c r="L330" s="2" t="str">
        <f t="shared" si="72"/>
        <v>Chuyển tiếp</v>
      </c>
      <c r="M330" s="2" t="s">
        <v>934</v>
      </c>
      <c r="N330" s="4" t="s">
        <v>59</v>
      </c>
      <c r="O330" s="2" t="s">
        <v>59</v>
      </c>
      <c r="P330" s="116"/>
      <c r="Q330" s="116"/>
      <c r="R330" s="113"/>
      <c r="S330" s="117">
        <f t="shared" si="76"/>
        <v>-0.59</v>
      </c>
      <c r="T330" s="117">
        <f t="shared" si="74"/>
        <v>0.59</v>
      </c>
      <c r="U330" s="26"/>
      <c r="V330" s="26"/>
      <c r="W330" s="26"/>
      <c r="X330" s="26"/>
      <c r="Y330" s="26"/>
      <c r="Z330" s="26"/>
      <c r="AA330" s="26"/>
      <c r="AB330" s="26"/>
      <c r="AC330" s="26"/>
      <c r="AD330" s="26"/>
      <c r="AE330" s="26"/>
      <c r="AF330" s="26"/>
      <c r="AG330" s="26"/>
      <c r="AH330" s="26"/>
      <c r="AI330" s="26"/>
      <c r="AJ330" s="26"/>
      <c r="AK330" s="26"/>
      <c r="AL330" s="26"/>
      <c r="AM330" s="26"/>
      <c r="AN330" s="26">
        <v>0.59</v>
      </c>
      <c r="AO330" s="26"/>
      <c r="AP330" s="26"/>
      <c r="AQ330" s="26"/>
      <c r="AR330" s="26"/>
      <c r="AS330" s="26"/>
      <c r="AT330" s="26"/>
      <c r="AU330" s="26"/>
      <c r="AV330" s="26"/>
      <c r="AW330" s="26"/>
      <c r="AX330" s="26"/>
      <c r="AY330" s="26"/>
      <c r="AZ330" s="26"/>
      <c r="BA330" s="26"/>
      <c r="BB330" s="26"/>
      <c r="BC330" s="26"/>
      <c r="BD330" s="26"/>
      <c r="BE330" s="26"/>
    </row>
    <row r="331" spans="1:57" s="6" customFormat="1">
      <c r="A331" s="106" t="s">
        <v>33</v>
      </c>
      <c r="B331" s="121" t="s">
        <v>924</v>
      </c>
      <c r="C331" s="15" t="s">
        <v>937</v>
      </c>
      <c r="D331" s="20" t="s">
        <v>829</v>
      </c>
      <c r="E331" s="31">
        <v>0.06</v>
      </c>
      <c r="F331" s="31">
        <v>0.06</v>
      </c>
      <c r="G331" s="31"/>
      <c r="H331" s="16" t="s">
        <v>33</v>
      </c>
      <c r="I331" s="5" t="str">
        <f t="shared" si="80"/>
        <v>DGD</v>
      </c>
      <c r="J331" s="2" t="s">
        <v>90</v>
      </c>
      <c r="K331" s="2" t="s">
        <v>2670</v>
      </c>
      <c r="L331" s="2" t="str">
        <f t="shared" si="72"/>
        <v>Chuyển tiếp</v>
      </c>
      <c r="M331" s="2" t="s">
        <v>936</v>
      </c>
      <c r="N331" s="4" t="s">
        <v>59</v>
      </c>
      <c r="O331" s="2" t="s">
        <v>59</v>
      </c>
      <c r="P331" s="116"/>
      <c r="Q331" s="116"/>
      <c r="R331" s="113"/>
      <c r="S331" s="117">
        <f t="shared" si="76"/>
        <v>-0.06</v>
      </c>
      <c r="T331" s="117">
        <f t="shared" si="74"/>
        <v>0.06</v>
      </c>
      <c r="U331" s="26"/>
      <c r="V331" s="26"/>
      <c r="W331" s="26"/>
      <c r="X331" s="26"/>
      <c r="Y331" s="26"/>
      <c r="Z331" s="26"/>
      <c r="AA331" s="26"/>
      <c r="AB331" s="26"/>
      <c r="AC331" s="26"/>
      <c r="AD331" s="26"/>
      <c r="AE331" s="26"/>
      <c r="AF331" s="26"/>
      <c r="AG331" s="26"/>
      <c r="AH331" s="26"/>
      <c r="AI331" s="26"/>
      <c r="AJ331" s="26"/>
      <c r="AK331" s="26"/>
      <c r="AL331" s="26"/>
      <c r="AM331" s="26"/>
      <c r="AN331" s="26">
        <v>0.06</v>
      </c>
      <c r="AO331" s="26"/>
      <c r="AP331" s="26"/>
      <c r="AQ331" s="26"/>
      <c r="AR331" s="26"/>
      <c r="AS331" s="26"/>
      <c r="AT331" s="26"/>
      <c r="AU331" s="26"/>
      <c r="AV331" s="26"/>
      <c r="AW331" s="26"/>
      <c r="AX331" s="26"/>
      <c r="AY331" s="26"/>
      <c r="AZ331" s="26"/>
      <c r="BA331" s="26"/>
      <c r="BB331" s="26"/>
      <c r="BC331" s="26"/>
      <c r="BD331" s="26"/>
      <c r="BE331" s="26"/>
    </row>
    <row r="332" spans="1:57" s="6" customFormat="1">
      <c r="A332" s="106" t="s">
        <v>33</v>
      </c>
      <c r="B332" s="121" t="s">
        <v>926</v>
      </c>
      <c r="C332" s="15" t="s">
        <v>939</v>
      </c>
      <c r="D332" s="20" t="s">
        <v>940</v>
      </c>
      <c r="E332" s="31">
        <v>0.11</v>
      </c>
      <c r="F332" s="31">
        <v>0.11</v>
      </c>
      <c r="G332" s="31"/>
      <c r="H332" s="16" t="s">
        <v>33</v>
      </c>
      <c r="I332" s="5" t="str">
        <f t="shared" si="80"/>
        <v>DGD</v>
      </c>
      <c r="J332" s="2" t="s">
        <v>90</v>
      </c>
      <c r="K332" s="2" t="s">
        <v>2670</v>
      </c>
      <c r="L332" s="2" t="str">
        <f t="shared" si="72"/>
        <v>Chuyển tiếp</v>
      </c>
      <c r="M332" s="2" t="s">
        <v>938</v>
      </c>
      <c r="N332" s="4" t="s">
        <v>59</v>
      </c>
      <c r="O332" s="2" t="s">
        <v>59</v>
      </c>
      <c r="P332" s="116"/>
      <c r="Q332" s="116"/>
      <c r="R332" s="113"/>
      <c r="S332" s="117">
        <f t="shared" si="76"/>
        <v>-0.11</v>
      </c>
      <c r="T332" s="117">
        <f t="shared" si="74"/>
        <v>0.11</v>
      </c>
      <c r="U332" s="26"/>
      <c r="V332" s="26"/>
      <c r="W332" s="26"/>
      <c r="X332" s="26"/>
      <c r="Y332" s="26"/>
      <c r="Z332" s="26"/>
      <c r="AA332" s="26"/>
      <c r="AB332" s="26"/>
      <c r="AC332" s="26"/>
      <c r="AD332" s="26"/>
      <c r="AE332" s="26"/>
      <c r="AF332" s="26"/>
      <c r="AG332" s="26"/>
      <c r="AH332" s="26"/>
      <c r="AI332" s="26"/>
      <c r="AJ332" s="26"/>
      <c r="AK332" s="26"/>
      <c r="AL332" s="26"/>
      <c r="AM332" s="26"/>
      <c r="AN332" s="26">
        <v>0.11</v>
      </c>
      <c r="AO332" s="26"/>
      <c r="AP332" s="26"/>
      <c r="AQ332" s="26"/>
      <c r="AR332" s="26"/>
      <c r="AS332" s="26"/>
      <c r="AT332" s="26"/>
      <c r="AU332" s="26"/>
      <c r="AV332" s="26"/>
      <c r="AW332" s="26"/>
      <c r="AX332" s="26"/>
      <c r="AY332" s="26"/>
      <c r="AZ332" s="26"/>
      <c r="BA332" s="26"/>
      <c r="BB332" s="26"/>
      <c r="BC332" s="26"/>
      <c r="BD332" s="26"/>
      <c r="BE332" s="26"/>
    </row>
    <row r="333" spans="1:57" s="6" customFormat="1">
      <c r="A333" s="106" t="s">
        <v>33</v>
      </c>
      <c r="B333" s="121" t="s">
        <v>928</v>
      </c>
      <c r="C333" s="15" t="s">
        <v>942</v>
      </c>
      <c r="D333" s="20" t="s">
        <v>943</v>
      </c>
      <c r="E333" s="31">
        <v>0.02</v>
      </c>
      <c r="F333" s="31">
        <v>0.02</v>
      </c>
      <c r="G333" s="31"/>
      <c r="H333" s="16" t="s">
        <v>33</v>
      </c>
      <c r="I333" s="5" t="str">
        <f t="shared" si="80"/>
        <v>DGD</v>
      </c>
      <c r="J333" s="2" t="s">
        <v>90</v>
      </c>
      <c r="K333" s="2" t="s">
        <v>2670</v>
      </c>
      <c r="L333" s="2" t="str">
        <f t="shared" si="72"/>
        <v>Chuyển tiếp</v>
      </c>
      <c r="M333" s="2" t="s">
        <v>941</v>
      </c>
      <c r="N333" s="4" t="s">
        <v>59</v>
      </c>
      <c r="O333" s="2" t="s">
        <v>59</v>
      </c>
      <c r="P333" s="116"/>
      <c r="Q333" s="116"/>
      <c r="R333" s="113"/>
      <c r="S333" s="117">
        <f t="shared" si="76"/>
        <v>-0.02</v>
      </c>
      <c r="T333" s="117">
        <f t="shared" si="74"/>
        <v>0.02</v>
      </c>
      <c r="U333" s="26"/>
      <c r="V333" s="26"/>
      <c r="W333" s="26"/>
      <c r="X333" s="26"/>
      <c r="Y333" s="26"/>
      <c r="Z333" s="26"/>
      <c r="AA333" s="26"/>
      <c r="AB333" s="26"/>
      <c r="AC333" s="26"/>
      <c r="AD333" s="26"/>
      <c r="AE333" s="26"/>
      <c r="AF333" s="26"/>
      <c r="AG333" s="26"/>
      <c r="AH333" s="26"/>
      <c r="AI333" s="26"/>
      <c r="AJ333" s="26"/>
      <c r="AK333" s="26"/>
      <c r="AL333" s="26"/>
      <c r="AM333" s="26"/>
      <c r="AN333" s="26">
        <v>0.02</v>
      </c>
      <c r="AO333" s="26"/>
      <c r="AP333" s="26"/>
      <c r="AQ333" s="26"/>
      <c r="AR333" s="26"/>
      <c r="AS333" s="26"/>
      <c r="AT333" s="26"/>
      <c r="AU333" s="26"/>
      <c r="AV333" s="26"/>
      <c r="AW333" s="26"/>
      <c r="AX333" s="26"/>
      <c r="AY333" s="26"/>
      <c r="AZ333" s="26"/>
      <c r="BA333" s="26"/>
      <c r="BB333" s="26"/>
      <c r="BC333" s="26"/>
      <c r="BD333" s="26"/>
      <c r="BE333" s="26"/>
    </row>
    <row r="334" spans="1:57" s="6" customFormat="1">
      <c r="A334" s="106" t="s">
        <v>33</v>
      </c>
      <c r="B334" s="121" t="s">
        <v>930</v>
      </c>
      <c r="C334" s="15" t="s">
        <v>945</v>
      </c>
      <c r="D334" s="20"/>
      <c r="E334" s="31">
        <v>0.75</v>
      </c>
      <c r="F334" s="31">
        <v>0.75</v>
      </c>
      <c r="G334" s="31"/>
      <c r="H334" s="16" t="s">
        <v>33</v>
      </c>
      <c r="I334" s="5" t="str">
        <f t="shared" si="80"/>
        <v>DGD</v>
      </c>
      <c r="J334" s="2" t="s">
        <v>90</v>
      </c>
      <c r="K334" s="2" t="s">
        <v>2670</v>
      </c>
      <c r="L334" s="2" t="str">
        <f t="shared" si="72"/>
        <v>Chuyển tiếp</v>
      </c>
      <c r="M334" s="2" t="s">
        <v>944</v>
      </c>
      <c r="N334" s="4" t="s">
        <v>59</v>
      </c>
      <c r="O334" s="2" t="s">
        <v>59</v>
      </c>
      <c r="P334" s="116"/>
      <c r="Q334" s="116"/>
      <c r="R334" s="113"/>
      <c r="S334" s="117">
        <f t="shared" si="76"/>
        <v>-0.75</v>
      </c>
      <c r="T334" s="117">
        <f t="shared" si="74"/>
        <v>0.75</v>
      </c>
      <c r="U334" s="26"/>
      <c r="V334" s="26"/>
      <c r="W334" s="26"/>
      <c r="X334" s="26"/>
      <c r="Y334" s="26"/>
      <c r="Z334" s="26"/>
      <c r="AA334" s="26"/>
      <c r="AB334" s="26"/>
      <c r="AC334" s="26"/>
      <c r="AD334" s="26"/>
      <c r="AE334" s="26"/>
      <c r="AF334" s="26"/>
      <c r="AG334" s="26"/>
      <c r="AH334" s="26"/>
      <c r="AI334" s="26"/>
      <c r="AJ334" s="26"/>
      <c r="AK334" s="26"/>
      <c r="AL334" s="26"/>
      <c r="AM334" s="26"/>
      <c r="AN334" s="26">
        <v>0.75</v>
      </c>
      <c r="AO334" s="26"/>
      <c r="AP334" s="26"/>
      <c r="AQ334" s="26"/>
      <c r="AR334" s="26"/>
      <c r="AS334" s="26"/>
      <c r="AT334" s="26"/>
      <c r="AU334" s="26"/>
      <c r="AV334" s="26"/>
      <c r="AW334" s="26"/>
      <c r="AX334" s="26"/>
      <c r="AY334" s="26"/>
      <c r="AZ334" s="26"/>
      <c r="BA334" s="26"/>
      <c r="BB334" s="26"/>
      <c r="BC334" s="26"/>
      <c r="BD334" s="26"/>
      <c r="BE334" s="26"/>
    </row>
    <row r="335" spans="1:57" s="6" customFormat="1">
      <c r="A335" s="106" t="s">
        <v>33</v>
      </c>
      <c r="B335" s="121" t="s">
        <v>932</v>
      </c>
      <c r="C335" s="15" t="s">
        <v>947</v>
      </c>
      <c r="D335" s="20"/>
      <c r="E335" s="31">
        <v>1.1000000000000001</v>
      </c>
      <c r="F335" s="31">
        <v>1.1000000000000001</v>
      </c>
      <c r="G335" s="31"/>
      <c r="H335" s="16" t="s">
        <v>33</v>
      </c>
      <c r="I335" s="5" t="str">
        <f t="shared" si="80"/>
        <v>DGD</v>
      </c>
      <c r="J335" s="2" t="s">
        <v>90</v>
      </c>
      <c r="K335" s="2" t="s">
        <v>2670</v>
      </c>
      <c r="L335" s="2" t="str">
        <f t="shared" si="72"/>
        <v>Chuyển tiếp</v>
      </c>
      <c r="M335" s="2" t="s">
        <v>946</v>
      </c>
      <c r="N335" s="4" t="s">
        <v>59</v>
      </c>
      <c r="O335" s="2" t="s">
        <v>59</v>
      </c>
      <c r="P335" s="116"/>
      <c r="Q335" s="116"/>
      <c r="R335" s="113"/>
      <c r="S335" s="117">
        <f t="shared" si="76"/>
        <v>-1.1000000000000001</v>
      </c>
      <c r="T335" s="117">
        <f t="shared" si="74"/>
        <v>1.1000000000000001</v>
      </c>
      <c r="U335" s="26"/>
      <c r="V335" s="26"/>
      <c r="W335" s="26"/>
      <c r="X335" s="26"/>
      <c r="Y335" s="26"/>
      <c r="Z335" s="26"/>
      <c r="AA335" s="26"/>
      <c r="AB335" s="26"/>
      <c r="AC335" s="26"/>
      <c r="AD335" s="26"/>
      <c r="AE335" s="26"/>
      <c r="AF335" s="26"/>
      <c r="AG335" s="26"/>
      <c r="AH335" s="26"/>
      <c r="AI335" s="26"/>
      <c r="AJ335" s="26"/>
      <c r="AK335" s="26"/>
      <c r="AL335" s="26"/>
      <c r="AM335" s="26"/>
      <c r="AN335" s="26">
        <v>1.1000000000000001</v>
      </c>
      <c r="AO335" s="26"/>
      <c r="AP335" s="26"/>
      <c r="AQ335" s="26"/>
      <c r="AR335" s="26"/>
      <c r="AS335" s="26"/>
      <c r="AT335" s="26"/>
      <c r="AU335" s="26"/>
      <c r="AV335" s="26"/>
      <c r="AW335" s="26"/>
      <c r="AX335" s="26"/>
      <c r="AY335" s="26"/>
      <c r="AZ335" s="26"/>
      <c r="BA335" s="26"/>
      <c r="BB335" s="26"/>
      <c r="BC335" s="26"/>
      <c r="BD335" s="26"/>
      <c r="BE335" s="26"/>
    </row>
    <row r="336" spans="1:57" s="6" customFormat="1">
      <c r="A336" s="106" t="s">
        <v>33</v>
      </c>
      <c r="B336" s="121" t="s">
        <v>934</v>
      </c>
      <c r="C336" s="15" t="s">
        <v>949</v>
      </c>
      <c r="D336" s="20" t="s">
        <v>950</v>
      </c>
      <c r="E336" s="31">
        <v>7.0000000000000007E-2</v>
      </c>
      <c r="F336" s="31">
        <v>7.0000000000000007E-2</v>
      </c>
      <c r="G336" s="31"/>
      <c r="H336" s="16" t="s">
        <v>33</v>
      </c>
      <c r="I336" s="5" t="str">
        <f t="shared" si="80"/>
        <v>DGD</v>
      </c>
      <c r="J336" s="2" t="s">
        <v>102</v>
      </c>
      <c r="K336" s="2" t="s">
        <v>2670</v>
      </c>
      <c r="L336" s="2" t="str">
        <f t="shared" si="72"/>
        <v>Chuyển tiếp</v>
      </c>
      <c r="M336" s="2" t="s">
        <v>948</v>
      </c>
      <c r="N336" s="4" t="s">
        <v>59</v>
      </c>
      <c r="O336" s="2" t="s">
        <v>59</v>
      </c>
      <c r="P336" s="116"/>
      <c r="Q336" s="116"/>
      <c r="R336" s="113"/>
      <c r="S336" s="117">
        <f t="shared" si="76"/>
        <v>-7.0000000000000007E-2</v>
      </c>
      <c r="T336" s="117">
        <f t="shared" si="74"/>
        <v>7.0000000000000007E-2</v>
      </c>
      <c r="U336" s="26"/>
      <c r="V336" s="26"/>
      <c r="W336" s="26"/>
      <c r="X336" s="26"/>
      <c r="Y336" s="26"/>
      <c r="Z336" s="26"/>
      <c r="AA336" s="26"/>
      <c r="AB336" s="26"/>
      <c r="AC336" s="26"/>
      <c r="AD336" s="26"/>
      <c r="AE336" s="26"/>
      <c r="AF336" s="26"/>
      <c r="AG336" s="26"/>
      <c r="AH336" s="26"/>
      <c r="AI336" s="26"/>
      <c r="AJ336" s="26"/>
      <c r="AK336" s="26"/>
      <c r="AL336" s="26"/>
      <c r="AM336" s="26"/>
      <c r="AN336" s="26">
        <v>7.0000000000000007E-2</v>
      </c>
      <c r="AO336" s="26"/>
      <c r="AP336" s="26"/>
      <c r="AQ336" s="26"/>
      <c r="AR336" s="26"/>
      <c r="AS336" s="26"/>
      <c r="AT336" s="26"/>
      <c r="AU336" s="26"/>
      <c r="AV336" s="26"/>
      <c r="AW336" s="26"/>
      <c r="AX336" s="26"/>
      <c r="AY336" s="26"/>
      <c r="AZ336" s="26"/>
      <c r="BA336" s="26"/>
      <c r="BB336" s="26"/>
      <c r="BC336" s="26"/>
      <c r="BD336" s="26"/>
      <c r="BE336" s="26"/>
    </row>
    <row r="337" spans="1:57" s="6" customFormat="1">
      <c r="A337" s="106" t="s">
        <v>33</v>
      </c>
      <c r="B337" s="121" t="s">
        <v>936</v>
      </c>
      <c r="C337" s="15" t="s">
        <v>952</v>
      </c>
      <c r="D337" s="20" t="s">
        <v>716</v>
      </c>
      <c r="E337" s="31">
        <v>0.22900000000000001</v>
      </c>
      <c r="F337" s="31">
        <v>0.22900000000000001</v>
      </c>
      <c r="G337" s="31"/>
      <c r="H337" s="16" t="s">
        <v>33</v>
      </c>
      <c r="I337" s="5" t="str">
        <f t="shared" si="80"/>
        <v>DGD</v>
      </c>
      <c r="J337" s="2" t="s">
        <v>102</v>
      </c>
      <c r="K337" s="2" t="s">
        <v>2670</v>
      </c>
      <c r="L337" s="2" t="str">
        <f t="shared" si="72"/>
        <v>Chuyển tiếp</v>
      </c>
      <c r="M337" s="2" t="s">
        <v>951</v>
      </c>
      <c r="N337" s="4" t="s">
        <v>59</v>
      </c>
      <c r="O337" s="2" t="s">
        <v>59</v>
      </c>
      <c r="P337" s="116"/>
      <c r="Q337" s="116"/>
      <c r="R337" s="113"/>
      <c r="S337" s="117">
        <f t="shared" si="76"/>
        <v>-0.22900000000000001</v>
      </c>
      <c r="T337" s="117">
        <f t="shared" si="74"/>
        <v>0.22900000000000001</v>
      </c>
      <c r="U337" s="26"/>
      <c r="V337" s="26"/>
      <c r="W337" s="26"/>
      <c r="X337" s="26"/>
      <c r="Y337" s="26"/>
      <c r="Z337" s="26"/>
      <c r="AA337" s="26"/>
      <c r="AB337" s="26"/>
      <c r="AC337" s="26"/>
      <c r="AD337" s="26"/>
      <c r="AE337" s="26"/>
      <c r="AF337" s="26"/>
      <c r="AG337" s="26"/>
      <c r="AH337" s="26"/>
      <c r="AI337" s="26"/>
      <c r="AJ337" s="26"/>
      <c r="AK337" s="26"/>
      <c r="AL337" s="26"/>
      <c r="AM337" s="26"/>
      <c r="AN337" s="187">
        <v>0.22900000000000001</v>
      </c>
      <c r="AO337" s="26"/>
      <c r="AP337" s="26"/>
      <c r="AQ337" s="26"/>
      <c r="AR337" s="26"/>
      <c r="AS337" s="26"/>
      <c r="AT337" s="26"/>
      <c r="AU337" s="26"/>
      <c r="AV337" s="26"/>
      <c r="AW337" s="26"/>
      <c r="AX337" s="26"/>
      <c r="AY337" s="26"/>
      <c r="AZ337" s="26"/>
      <c r="BA337" s="26"/>
      <c r="BB337" s="26"/>
      <c r="BC337" s="26"/>
      <c r="BD337" s="26"/>
      <c r="BE337" s="26"/>
    </row>
    <row r="338" spans="1:57" s="6" customFormat="1">
      <c r="A338" s="106" t="s">
        <v>33</v>
      </c>
      <c r="B338" s="121" t="s">
        <v>938</v>
      </c>
      <c r="C338" s="15" t="s">
        <v>954</v>
      </c>
      <c r="D338" s="20" t="s">
        <v>955</v>
      </c>
      <c r="E338" s="31">
        <v>0.19</v>
      </c>
      <c r="F338" s="31">
        <v>0.19</v>
      </c>
      <c r="G338" s="31"/>
      <c r="H338" s="16" t="s">
        <v>33</v>
      </c>
      <c r="I338" s="5" t="str">
        <f t="shared" si="80"/>
        <v>DGD</v>
      </c>
      <c r="J338" s="2" t="s">
        <v>102</v>
      </c>
      <c r="K338" s="2" t="s">
        <v>2670</v>
      </c>
      <c r="L338" s="2" t="str">
        <f t="shared" si="72"/>
        <v>Chuyển tiếp</v>
      </c>
      <c r="M338" s="2" t="s">
        <v>953</v>
      </c>
      <c r="N338" s="4" t="s">
        <v>59</v>
      </c>
      <c r="O338" s="2" t="s">
        <v>59</v>
      </c>
      <c r="P338" s="116"/>
      <c r="Q338" s="116"/>
      <c r="R338" s="113"/>
      <c r="S338" s="117">
        <f t="shared" si="76"/>
        <v>-0.19</v>
      </c>
      <c r="T338" s="117">
        <f t="shared" si="74"/>
        <v>0.19</v>
      </c>
      <c r="U338" s="26"/>
      <c r="V338" s="26"/>
      <c r="W338" s="26"/>
      <c r="X338" s="26"/>
      <c r="Y338" s="26"/>
      <c r="Z338" s="26"/>
      <c r="AA338" s="26"/>
      <c r="AB338" s="26"/>
      <c r="AC338" s="26"/>
      <c r="AD338" s="26"/>
      <c r="AE338" s="26"/>
      <c r="AF338" s="26"/>
      <c r="AG338" s="26"/>
      <c r="AH338" s="26"/>
      <c r="AI338" s="26"/>
      <c r="AJ338" s="26"/>
      <c r="AK338" s="26"/>
      <c r="AL338" s="26"/>
      <c r="AM338" s="26"/>
      <c r="AN338" s="26">
        <v>0.19</v>
      </c>
      <c r="AO338" s="26"/>
      <c r="AP338" s="26"/>
      <c r="AQ338" s="26"/>
      <c r="AR338" s="26"/>
      <c r="AS338" s="26"/>
      <c r="AT338" s="26"/>
      <c r="AU338" s="26"/>
      <c r="AV338" s="26"/>
      <c r="AW338" s="26"/>
      <c r="AX338" s="26"/>
      <c r="AY338" s="26"/>
      <c r="AZ338" s="26"/>
      <c r="BA338" s="26"/>
      <c r="BB338" s="26"/>
      <c r="BC338" s="26"/>
      <c r="BD338" s="26"/>
      <c r="BE338" s="26"/>
    </row>
    <row r="339" spans="1:57" s="6" customFormat="1" ht="31.5">
      <c r="A339" s="106" t="s">
        <v>33</v>
      </c>
      <c r="B339" s="121" t="s">
        <v>941</v>
      </c>
      <c r="C339" s="15" t="s">
        <v>957</v>
      </c>
      <c r="D339" s="20" t="s">
        <v>713</v>
      </c>
      <c r="E339" s="31">
        <v>0.129</v>
      </c>
      <c r="F339" s="31">
        <v>0.129</v>
      </c>
      <c r="G339" s="31"/>
      <c r="H339" s="16" t="s">
        <v>33</v>
      </c>
      <c r="I339" s="5" t="str">
        <f t="shared" si="80"/>
        <v>DGD</v>
      </c>
      <c r="J339" s="2" t="s">
        <v>102</v>
      </c>
      <c r="K339" s="2" t="s">
        <v>2670</v>
      </c>
      <c r="L339" s="2" t="str">
        <f t="shared" si="72"/>
        <v>Chuyển tiếp</v>
      </c>
      <c r="M339" s="2" t="s">
        <v>956</v>
      </c>
      <c r="N339" s="4" t="s">
        <v>59</v>
      </c>
      <c r="O339" s="2" t="s">
        <v>59</v>
      </c>
      <c r="P339" s="116"/>
      <c r="Q339" s="116"/>
      <c r="R339" s="113"/>
      <c r="S339" s="117">
        <f t="shared" ref="S339:S370" si="81">G339-T339</f>
        <v>-0.129</v>
      </c>
      <c r="T339" s="117">
        <f t="shared" si="74"/>
        <v>0.129</v>
      </c>
      <c r="U339" s="26"/>
      <c r="V339" s="26"/>
      <c r="W339" s="26"/>
      <c r="X339" s="26"/>
      <c r="Y339" s="26"/>
      <c r="Z339" s="26"/>
      <c r="AA339" s="26"/>
      <c r="AB339" s="26"/>
      <c r="AC339" s="26"/>
      <c r="AD339" s="26"/>
      <c r="AE339" s="26"/>
      <c r="AF339" s="26"/>
      <c r="AG339" s="26"/>
      <c r="AH339" s="26"/>
      <c r="AI339" s="26"/>
      <c r="AJ339" s="26"/>
      <c r="AK339" s="26"/>
      <c r="AL339" s="26"/>
      <c r="AM339" s="26"/>
      <c r="AN339" s="187">
        <v>0.129</v>
      </c>
      <c r="AO339" s="26"/>
      <c r="AP339" s="26"/>
      <c r="AQ339" s="26"/>
      <c r="AR339" s="26"/>
      <c r="AS339" s="26"/>
      <c r="AT339" s="26"/>
      <c r="AU339" s="26"/>
      <c r="AV339" s="26"/>
      <c r="AW339" s="26"/>
      <c r="AX339" s="26"/>
      <c r="AY339" s="26"/>
      <c r="AZ339" s="26"/>
      <c r="BA339" s="26"/>
      <c r="BB339" s="26"/>
      <c r="BC339" s="26"/>
      <c r="BD339" s="26"/>
      <c r="BE339" s="26"/>
    </row>
    <row r="340" spans="1:57" s="6" customFormat="1">
      <c r="A340" s="106" t="s">
        <v>33</v>
      </c>
      <c r="B340" s="121" t="s">
        <v>944</v>
      </c>
      <c r="C340" s="15" t="s">
        <v>959</v>
      </c>
      <c r="D340" s="20" t="s">
        <v>960</v>
      </c>
      <c r="E340" s="31">
        <v>0.27</v>
      </c>
      <c r="F340" s="31">
        <v>0.27</v>
      </c>
      <c r="G340" s="31"/>
      <c r="H340" s="16" t="s">
        <v>33</v>
      </c>
      <c r="I340" s="5" t="str">
        <f t="shared" si="80"/>
        <v>DGD</v>
      </c>
      <c r="J340" s="2" t="s">
        <v>102</v>
      </c>
      <c r="K340" s="2" t="s">
        <v>2670</v>
      </c>
      <c r="L340" s="2" t="str">
        <f t="shared" si="72"/>
        <v>Chuyển tiếp</v>
      </c>
      <c r="M340" s="2" t="s">
        <v>958</v>
      </c>
      <c r="N340" s="4" t="s">
        <v>59</v>
      </c>
      <c r="O340" s="2" t="s">
        <v>59</v>
      </c>
      <c r="P340" s="116"/>
      <c r="Q340" s="116"/>
      <c r="R340" s="113"/>
      <c r="S340" s="117">
        <f t="shared" si="81"/>
        <v>-0.27</v>
      </c>
      <c r="T340" s="117">
        <f t="shared" si="74"/>
        <v>0.27</v>
      </c>
      <c r="U340" s="26"/>
      <c r="V340" s="26"/>
      <c r="W340" s="26"/>
      <c r="X340" s="26"/>
      <c r="Y340" s="26"/>
      <c r="Z340" s="26"/>
      <c r="AA340" s="26"/>
      <c r="AB340" s="26"/>
      <c r="AC340" s="26"/>
      <c r="AD340" s="26"/>
      <c r="AE340" s="26"/>
      <c r="AF340" s="26"/>
      <c r="AG340" s="26"/>
      <c r="AH340" s="26"/>
      <c r="AI340" s="26"/>
      <c r="AJ340" s="26"/>
      <c r="AK340" s="26"/>
      <c r="AL340" s="26"/>
      <c r="AM340" s="26"/>
      <c r="AN340" s="26">
        <v>0.27</v>
      </c>
      <c r="AO340" s="26"/>
      <c r="AP340" s="26"/>
      <c r="AQ340" s="26"/>
      <c r="AR340" s="26"/>
      <c r="AS340" s="26"/>
      <c r="AT340" s="26"/>
      <c r="AU340" s="26"/>
      <c r="AV340" s="26"/>
      <c r="AW340" s="26"/>
      <c r="AX340" s="26"/>
      <c r="AY340" s="26"/>
      <c r="AZ340" s="26"/>
      <c r="BA340" s="26"/>
      <c r="BB340" s="26"/>
      <c r="BC340" s="26"/>
      <c r="BD340" s="26"/>
      <c r="BE340" s="26"/>
    </row>
    <row r="341" spans="1:57" s="6" customFormat="1">
      <c r="A341" s="106" t="s">
        <v>33</v>
      </c>
      <c r="B341" s="121" t="s">
        <v>946</v>
      </c>
      <c r="C341" s="15" t="s">
        <v>962</v>
      </c>
      <c r="D341" s="20" t="s">
        <v>963</v>
      </c>
      <c r="E341" s="31">
        <v>0.57999999999999996</v>
      </c>
      <c r="F341" s="31">
        <v>0.57999999999999996</v>
      </c>
      <c r="G341" s="31"/>
      <c r="H341" s="16" t="s">
        <v>33</v>
      </c>
      <c r="I341" s="5" t="str">
        <f t="shared" si="80"/>
        <v>DGD</v>
      </c>
      <c r="J341" s="2" t="s">
        <v>102</v>
      </c>
      <c r="K341" s="2" t="s">
        <v>2670</v>
      </c>
      <c r="L341" s="2" t="str">
        <f t="shared" si="72"/>
        <v>Chuyển tiếp</v>
      </c>
      <c r="M341" s="2" t="s">
        <v>961</v>
      </c>
      <c r="N341" s="4" t="s">
        <v>59</v>
      </c>
      <c r="O341" s="2" t="s">
        <v>59</v>
      </c>
      <c r="P341" s="116"/>
      <c r="Q341" s="116"/>
      <c r="R341" s="113"/>
      <c r="S341" s="117">
        <f t="shared" si="81"/>
        <v>-0.57999999999999996</v>
      </c>
      <c r="T341" s="117">
        <f t="shared" si="74"/>
        <v>0.57999999999999996</v>
      </c>
      <c r="U341" s="26"/>
      <c r="V341" s="26"/>
      <c r="W341" s="26"/>
      <c r="X341" s="26"/>
      <c r="Y341" s="26"/>
      <c r="Z341" s="26"/>
      <c r="AA341" s="26"/>
      <c r="AB341" s="26"/>
      <c r="AC341" s="26"/>
      <c r="AD341" s="26"/>
      <c r="AE341" s="26"/>
      <c r="AF341" s="26"/>
      <c r="AG341" s="26"/>
      <c r="AH341" s="26"/>
      <c r="AI341" s="26"/>
      <c r="AJ341" s="26"/>
      <c r="AK341" s="26"/>
      <c r="AL341" s="26"/>
      <c r="AM341" s="26"/>
      <c r="AN341" s="26">
        <v>0.57999999999999996</v>
      </c>
      <c r="AO341" s="26"/>
      <c r="AP341" s="26"/>
      <c r="AQ341" s="26"/>
      <c r="AR341" s="26"/>
      <c r="AS341" s="26"/>
      <c r="AT341" s="26"/>
      <c r="AU341" s="26"/>
      <c r="AV341" s="26"/>
      <c r="AW341" s="26"/>
      <c r="AX341" s="26"/>
      <c r="AY341" s="26"/>
      <c r="AZ341" s="26"/>
      <c r="BA341" s="26"/>
      <c r="BB341" s="26"/>
      <c r="BC341" s="26"/>
      <c r="BD341" s="26"/>
      <c r="BE341" s="26"/>
    </row>
    <row r="342" spans="1:57" s="6" customFormat="1">
      <c r="A342" s="106" t="s">
        <v>33</v>
      </c>
      <c r="B342" s="121" t="s">
        <v>948</v>
      </c>
      <c r="C342" s="15" t="s">
        <v>965</v>
      </c>
      <c r="D342" s="20" t="s">
        <v>966</v>
      </c>
      <c r="E342" s="31">
        <v>0.3</v>
      </c>
      <c r="F342" s="31">
        <v>0.3</v>
      </c>
      <c r="G342" s="31"/>
      <c r="H342" s="16" t="s">
        <v>33</v>
      </c>
      <c r="I342" s="5" t="str">
        <f t="shared" si="80"/>
        <v>DGD</v>
      </c>
      <c r="J342" s="2" t="s">
        <v>102</v>
      </c>
      <c r="K342" s="2" t="s">
        <v>2670</v>
      </c>
      <c r="L342" s="2" t="str">
        <f t="shared" si="72"/>
        <v>Chuyển tiếp</v>
      </c>
      <c r="M342" s="2" t="s">
        <v>964</v>
      </c>
      <c r="N342" s="4" t="s">
        <v>59</v>
      </c>
      <c r="O342" s="2" t="s">
        <v>59</v>
      </c>
      <c r="P342" s="116"/>
      <c r="Q342" s="116"/>
      <c r="R342" s="113"/>
      <c r="S342" s="117">
        <f t="shared" si="81"/>
        <v>-0.3</v>
      </c>
      <c r="T342" s="117">
        <f t="shared" si="74"/>
        <v>0.3</v>
      </c>
      <c r="U342" s="26"/>
      <c r="V342" s="26"/>
      <c r="W342" s="26"/>
      <c r="X342" s="26"/>
      <c r="Y342" s="26"/>
      <c r="Z342" s="26"/>
      <c r="AA342" s="26"/>
      <c r="AB342" s="26"/>
      <c r="AC342" s="26"/>
      <c r="AD342" s="26"/>
      <c r="AE342" s="26"/>
      <c r="AF342" s="26"/>
      <c r="AG342" s="26"/>
      <c r="AH342" s="26"/>
      <c r="AI342" s="26"/>
      <c r="AJ342" s="26"/>
      <c r="AK342" s="26"/>
      <c r="AL342" s="26"/>
      <c r="AM342" s="26"/>
      <c r="AN342" s="26">
        <v>0.3</v>
      </c>
      <c r="AO342" s="26"/>
      <c r="AP342" s="26"/>
      <c r="AQ342" s="26"/>
      <c r="AR342" s="26"/>
      <c r="AS342" s="26"/>
      <c r="AT342" s="26"/>
      <c r="AU342" s="26"/>
      <c r="AV342" s="26"/>
      <c r="AW342" s="26"/>
      <c r="AX342" s="26"/>
      <c r="AY342" s="26"/>
      <c r="AZ342" s="26"/>
      <c r="BA342" s="26"/>
      <c r="BB342" s="26"/>
      <c r="BC342" s="26"/>
      <c r="BD342" s="26"/>
      <c r="BE342" s="26"/>
    </row>
    <row r="343" spans="1:57" s="6" customFormat="1">
      <c r="A343" s="106" t="s">
        <v>33</v>
      </c>
      <c r="B343" s="121" t="s">
        <v>951</v>
      </c>
      <c r="C343" s="15" t="s">
        <v>968</v>
      </c>
      <c r="D343" s="20" t="s">
        <v>969</v>
      </c>
      <c r="E343" s="31">
        <v>2.16</v>
      </c>
      <c r="F343" s="31">
        <v>2.16</v>
      </c>
      <c r="G343" s="31"/>
      <c r="H343" s="16" t="s">
        <v>33</v>
      </c>
      <c r="I343" s="5" t="str">
        <f t="shared" si="80"/>
        <v>DGD</v>
      </c>
      <c r="J343" s="2" t="s">
        <v>102</v>
      </c>
      <c r="K343" s="2" t="s">
        <v>2670</v>
      </c>
      <c r="L343" s="2" t="str">
        <f t="shared" si="72"/>
        <v>Chuyển tiếp</v>
      </c>
      <c r="M343" s="2" t="s">
        <v>967</v>
      </c>
      <c r="N343" s="4" t="s">
        <v>59</v>
      </c>
      <c r="O343" s="2" t="s">
        <v>59</v>
      </c>
      <c r="P343" s="116"/>
      <c r="Q343" s="116"/>
      <c r="R343" s="113"/>
      <c r="S343" s="117">
        <f t="shared" si="81"/>
        <v>-2.16</v>
      </c>
      <c r="T343" s="117">
        <f t="shared" si="74"/>
        <v>2.16</v>
      </c>
      <c r="U343" s="26"/>
      <c r="V343" s="26"/>
      <c r="W343" s="26"/>
      <c r="X343" s="26"/>
      <c r="Y343" s="26"/>
      <c r="Z343" s="26"/>
      <c r="AA343" s="26"/>
      <c r="AB343" s="26"/>
      <c r="AC343" s="26"/>
      <c r="AD343" s="26"/>
      <c r="AE343" s="26"/>
      <c r="AF343" s="26"/>
      <c r="AG343" s="26"/>
      <c r="AH343" s="26"/>
      <c r="AI343" s="26"/>
      <c r="AJ343" s="26"/>
      <c r="AK343" s="26"/>
      <c r="AL343" s="26"/>
      <c r="AM343" s="26"/>
      <c r="AN343" s="26">
        <v>2.16</v>
      </c>
      <c r="AO343" s="26"/>
      <c r="AP343" s="26"/>
      <c r="AQ343" s="26"/>
      <c r="AR343" s="26"/>
      <c r="AS343" s="26"/>
      <c r="AT343" s="26"/>
      <c r="AU343" s="26"/>
      <c r="AV343" s="26"/>
      <c r="AW343" s="26"/>
      <c r="AX343" s="26"/>
      <c r="AY343" s="26"/>
      <c r="AZ343" s="26"/>
      <c r="BA343" s="26"/>
      <c r="BB343" s="26"/>
      <c r="BC343" s="26"/>
      <c r="BD343" s="26"/>
      <c r="BE343" s="26"/>
    </row>
    <row r="344" spans="1:57" s="6" customFormat="1">
      <c r="A344" s="106" t="s">
        <v>33</v>
      </c>
      <c r="B344" s="121" t="s">
        <v>953</v>
      </c>
      <c r="C344" s="15" t="s">
        <v>971</v>
      </c>
      <c r="D344" s="20" t="s">
        <v>80</v>
      </c>
      <c r="E344" s="31">
        <v>0.44</v>
      </c>
      <c r="F344" s="31">
        <v>0.44</v>
      </c>
      <c r="G344" s="31"/>
      <c r="H344" s="16" t="s">
        <v>33</v>
      </c>
      <c r="I344" s="5" t="str">
        <f t="shared" si="80"/>
        <v>DGD</v>
      </c>
      <c r="J344" s="2" t="s">
        <v>81</v>
      </c>
      <c r="K344" s="2" t="s">
        <v>2670</v>
      </c>
      <c r="L344" s="2" t="str">
        <f t="shared" si="72"/>
        <v>Chuyển tiếp</v>
      </c>
      <c r="M344" s="2" t="s">
        <v>970</v>
      </c>
      <c r="N344" s="4" t="s">
        <v>59</v>
      </c>
      <c r="O344" s="2" t="s">
        <v>59</v>
      </c>
      <c r="P344" s="116"/>
      <c r="Q344" s="116"/>
      <c r="R344" s="113"/>
      <c r="S344" s="117">
        <f t="shared" si="81"/>
        <v>-0.44</v>
      </c>
      <c r="T344" s="117">
        <f t="shared" si="74"/>
        <v>0.44</v>
      </c>
      <c r="U344" s="26"/>
      <c r="V344" s="26"/>
      <c r="W344" s="26"/>
      <c r="X344" s="26"/>
      <c r="Y344" s="26"/>
      <c r="Z344" s="26"/>
      <c r="AA344" s="26"/>
      <c r="AB344" s="26"/>
      <c r="AC344" s="26"/>
      <c r="AD344" s="26"/>
      <c r="AE344" s="26"/>
      <c r="AF344" s="26"/>
      <c r="AG344" s="26"/>
      <c r="AH344" s="26"/>
      <c r="AI344" s="26"/>
      <c r="AJ344" s="26"/>
      <c r="AK344" s="26"/>
      <c r="AL344" s="26"/>
      <c r="AM344" s="26"/>
      <c r="AN344" s="26">
        <v>0.44</v>
      </c>
      <c r="AO344" s="26"/>
      <c r="AP344" s="26"/>
      <c r="AQ344" s="26"/>
      <c r="AR344" s="26"/>
      <c r="AS344" s="26"/>
      <c r="AT344" s="26"/>
      <c r="AU344" s="26"/>
      <c r="AV344" s="26"/>
      <c r="AW344" s="26"/>
      <c r="AX344" s="26"/>
      <c r="AY344" s="26"/>
      <c r="AZ344" s="26"/>
      <c r="BA344" s="26"/>
      <c r="BB344" s="26"/>
      <c r="BC344" s="26"/>
      <c r="BD344" s="26"/>
      <c r="BE344" s="26"/>
    </row>
    <row r="345" spans="1:57" s="6" customFormat="1">
      <c r="A345" s="106" t="s">
        <v>33</v>
      </c>
      <c r="B345" s="121" t="s">
        <v>956</v>
      </c>
      <c r="C345" s="15" t="s">
        <v>973</v>
      </c>
      <c r="D345" s="20" t="s">
        <v>974</v>
      </c>
      <c r="E345" s="31">
        <v>0.16</v>
      </c>
      <c r="F345" s="31">
        <v>0.16</v>
      </c>
      <c r="G345" s="31"/>
      <c r="H345" s="16" t="s">
        <v>33</v>
      </c>
      <c r="I345" s="5" t="str">
        <f t="shared" si="80"/>
        <v>DGD</v>
      </c>
      <c r="J345" s="2" t="s">
        <v>81</v>
      </c>
      <c r="K345" s="2" t="s">
        <v>2670</v>
      </c>
      <c r="L345" s="2" t="str">
        <f t="shared" si="72"/>
        <v>Chuyển tiếp</v>
      </c>
      <c r="M345" s="2" t="s">
        <v>972</v>
      </c>
      <c r="N345" s="4" t="s">
        <v>59</v>
      </c>
      <c r="O345" s="2" t="s">
        <v>59</v>
      </c>
      <c r="P345" s="116"/>
      <c r="Q345" s="116"/>
      <c r="R345" s="113"/>
      <c r="S345" s="117">
        <f t="shared" si="81"/>
        <v>-0.16</v>
      </c>
      <c r="T345" s="117">
        <f t="shared" si="74"/>
        <v>0.16</v>
      </c>
      <c r="U345" s="26"/>
      <c r="V345" s="26"/>
      <c r="W345" s="26"/>
      <c r="X345" s="26"/>
      <c r="Y345" s="26"/>
      <c r="Z345" s="26"/>
      <c r="AA345" s="26"/>
      <c r="AB345" s="26"/>
      <c r="AC345" s="26"/>
      <c r="AD345" s="26"/>
      <c r="AE345" s="26"/>
      <c r="AF345" s="26"/>
      <c r="AG345" s="26"/>
      <c r="AH345" s="26"/>
      <c r="AI345" s="26"/>
      <c r="AJ345" s="26"/>
      <c r="AK345" s="26"/>
      <c r="AL345" s="26"/>
      <c r="AM345" s="26"/>
      <c r="AN345" s="26">
        <v>0.16</v>
      </c>
      <c r="AO345" s="26"/>
      <c r="AP345" s="26"/>
      <c r="AQ345" s="26"/>
      <c r="AR345" s="26"/>
      <c r="AS345" s="26"/>
      <c r="AT345" s="26"/>
      <c r="AU345" s="26"/>
      <c r="AV345" s="26"/>
      <c r="AW345" s="26"/>
      <c r="AX345" s="26"/>
      <c r="AY345" s="26"/>
      <c r="AZ345" s="26"/>
      <c r="BA345" s="26"/>
      <c r="BB345" s="26"/>
      <c r="BC345" s="26"/>
      <c r="BD345" s="26"/>
      <c r="BE345" s="26"/>
    </row>
    <row r="346" spans="1:57" s="6" customFormat="1" ht="31.5">
      <c r="A346" s="106" t="s">
        <v>33</v>
      </c>
      <c r="B346" s="121" t="s">
        <v>958</v>
      </c>
      <c r="C346" s="15" t="s">
        <v>976</v>
      </c>
      <c r="D346" s="20"/>
      <c r="E346" s="31">
        <v>0.19</v>
      </c>
      <c r="F346" s="31">
        <v>0.19</v>
      </c>
      <c r="G346" s="31"/>
      <c r="H346" s="16" t="s">
        <v>33</v>
      </c>
      <c r="I346" s="5" t="str">
        <f t="shared" si="80"/>
        <v>DGD</v>
      </c>
      <c r="J346" s="2" t="s">
        <v>81</v>
      </c>
      <c r="K346" s="2" t="s">
        <v>2670</v>
      </c>
      <c r="L346" s="2" t="str">
        <f t="shared" si="72"/>
        <v>Chuyển tiếp</v>
      </c>
      <c r="M346" s="2" t="s">
        <v>975</v>
      </c>
      <c r="N346" s="4" t="s">
        <v>59</v>
      </c>
      <c r="O346" s="2" t="s">
        <v>59</v>
      </c>
      <c r="P346" s="116"/>
      <c r="Q346" s="116"/>
      <c r="R346" s="113"/>
      <c r="S346" s="117">
        <f t="shared" si="81"/>
        <v>-0.19</v>
      </c>
      <c r="T346" s="117">
        <f t="shared" si="74"/>
        <v>0.19</v>
      </c>
      <c r="U346" s="26"/>
      <c r="V346" s="26"/>
      <c r="W346" s="26"/>
      <c r="X346" s="26"/>
      <c r="Y346" s="26"/>
      <c r="Z346" s="26"/>
      <c r="AA346" s="26"/>
      <c r="AB346" s="26"/>
      <c r="AC346" s="26"/>
      <c r="AD346" s="26"/>
      <c r="AE346" s="26"/>
      <c r="AF346" s="26"/>
      <c r="AG346" s="26"/>
      <c r="AH346" s="26"/>
      <c r="AI346" s="26"/>
      <c r="AJ346" s="26"/>
      <c r="AK346" s="26"/>
      <c r="AL346" s="26"/>
      <c r="AM346" s="26"/>
      <c r="AN346" s="26">
        <v>0.19</v>
      </c>
      <c r="AO346" s="26"/>
      <c r="AP346" s="26"/>
      <c r="AQ346" s="26"/>
      <c r="AR346" s="26"/>
      <c r="AS346" s="26"/>
      <c r="AT346" s="26"/>
      <c r="AU346" s="26"/>
      <c r="AV346" s="26"/>
      <c r="AW346" s="26"/>
      <c r="AX346" s="26"/>
      <c r="AY346" s="26"/>
      <c r="AZ346" s="26"/>
      <c r="BA346" s="26"/>
      <c r="BB346" s="26"/>
      <c r="BC346" s="26"/>
      <c r="BD346" s="26"/>
      <c r="BE346" s="26"/>
    </row>
    <row r="347" spans="1:57" s="6" customFormat="1" ht="31.5">
      <c r="A347" s="106" t="s">
        <v>33</v>
      </c>
      <c r="B347" s="121" t="s">
        <v>961</v>
      </c>
      <c r="C347" s="15" t="s">
        <v>978</v>
      </c>
      <c r="D347" s="20" t="s">
        <v>80</v>
      </c>
      <c r="E347" s="31">
        <v>0.41</v>
      </c>
      <c r="F347" s="31">
        <v>0.41</v>
      </c>
      <c r="G347" s="31"/>
      <c r="H347" s="16" t="s">
        <v>33</v>
      </c>
      <c r="I347" s="5" t="str">
        <f t="shared" si="80"/>
        <v>DGD</v>
      </c>
      <c r="J347" s="2" t="s">
        <v>81</v>
      </c>
      <c r="K347" s="2" t="s">
        <v>2670</v>
      </c>
      <c r="L347" s="2" t="str">
        <f t="shared" si="72"/>
        <v>Chuyển tiếp</v>
      </c>
      <c r="M347" s="2" t="s">
        <v>977</v>
      </c>
      <c r="N347" s="4" t="s">
        <v>59</v>
      </c>
      <c r="O347" s="2" t="s">
        <v>59</v>
      </c>
      <c r="P347" s="116"/>
      <c r="Q347" s="116"/>
      <c r="R347" s="113"/>
      <c r="S347" s="117">
        <f t="shared" si="81"/>
        <v>-0.41</v>
      </c>
      <c r="T347" s="117">
        <f t="shared" si="74"/>
        <v>0.41</v>
      </c>
      <c r="U347" s="26"/>
      <c r="V347" s="26"/>
      <c r="W347" s="26"/>
      <c r="X347" s="26"/>
      <c r="Y347" s="26"/>
      <c r="Z347" s="26"/>
      <c r="AA347" s="26"/>
      <c r="AB347" s="26"/>
      <c r="AC347" s="26"/>
      <c r="AD347" s="26"/>
      <c r="AE347" s="26"/>
      <c r="AF347" s="26"/>
      <c r="AG347" s="26"/>
      <c r="AH347" s="26"/>
      <c r="AI347" s="26"/>
      <c r="AJ347" s="26"/>
      <c r="AK347" s="26"/>
      <c r="AL347" s="26"/>
      <c r="AM347" s="26"/>
      <c r="AN347" s="26">
        <v>0.41</v>
      </c>
      <c r="AO347" s="26"/>
      <c r="AP347" s="26"/>
      <c r="AQ347" s="26"/>
      <c r="AR347" s="26"/>
      <c r="AS347" s="26"/>
      <c r="AT347" s="26"/>
      <c r="AU347" s="26"/>
      <c r="AV347" s="26"/>
      <c r="AW347" s="26"/>
      <c r="AX347" s="26"/>
      <c r="AY347" s="26"/>
      <c r="AZ347" s="26"/>
      <c r="BA347" s="26"/>
      <c r="BB347" s="26"/>
      <c r="BC347" s="26"/>
      <c r="BD347" s="26"/>
      <c r="BE347" s="26"/>
    </row>
    <row r="348" spans="1:57" s="6" customFormat="1">
      <c r="A348" s="106" t="s">
        <v>33</v>
      </c>
      <c r="B348" s="121" t="s">
        <v>964</v>
      </c>
      <c r="C348" s="15" t="s">
        <v>980</v>
      </c>
      <c r="D348" s="20" t="s">
        <v>981</v>
      </c>
      <c r="E348" s="31">
        <v>0.21</v>
      </c>
      <c r="F348" s="31">
        <v>0.21</v>
      </c>
      <c r="G348" s="31"/>
      <c r="H348" s="16" t="s">
        <v>33</v>
      </c>
      <c r="I348" s="5" t="str">
        <f t="shared" si="80"/>
        <v>DGD</v>
      </c>
      <c r="J348" s="2" t="s">
        <v>81</v>
      </c>
      <c r="K348" s="2" t="s">
        <v>2670</v>
      </c>
      <c r="L348" s="2" t="str">
        <f t="shared" si="72"/>
        <v>Chuyển tiếp</v>
      </c>
      <c r="M348" s="2" t="s">
        <v>979</v>
      </c>
      <c r="N348" s="4" t="s">
        <v>59</v>
      </c>
      <c r="O348" s="2" t="s">
        <v>59</v>
      </c>
      <c r="P348" s="116"/>
      <c r="Q348" s="116"/>
      <c r="R348" s="113"/>
      <c r="S348" s="117">
        <f t="shared" si="81"/>
        <v>-0.21</v>
      </c>
      <c r="T348" s="117">
        <f t="shared" si="74"/>
        <v>0.21</v>
      </c>
      <c r="U348" s="26"/>
      <c r="V348" s="26"/>
      <c r="W348" s="26"/>
      <c r="X348" s="26"/>
      <c r="Y348" s="26"/>
      <c r="Z348" s="26"/>
      <c r="AA348" s="26"/>
      <c r="AB348" s="26"/>
      <c r="AC348" s="26"/>
      <c r="AD348" s="26"/>
      <c r="AE348" s="26"/>
      <c r="AF348" s="26"/>
      <c r="AG348" s="26"/>
      <c r="AH348" s="26"/>
      <c r="AI348" s="26"/>
      <c r="AJ348" s="26"/>
      <c r="AK348" s="26"/>
      <c r="AL348" s="26"/>
      <c r="AM348" s="26"/>
      <c r="AN348" s="26">
        <v>0.21</v>
      </c>
      <c r="AO348" s="26"/>
      <c r="AP348" s="26"/>
      <c r="AQ348" s="26"/>
      <c r="AR348" s="26"/>
      <c r="AS348" s="26"/>
      <c r="AT348" s="26"/>
      <c r="AU348" s="26"/>
      <c r="AV348" s="26"/>
      <c r="AW348" s="26"/>
      <c r="AX348" s="26"/>
      <c r="AY348" s="26"/>
      <c r="AZ348" s="26"/>
      <c r="BA348" s="26"/>
      <c r="BB348" s="26"/>
      <c r="BC348" s="26"/>
      <c r="BD348" s="26"/>
      <c r="BE348" s="26"/>
    </row>
    <row r="349" spans="1:57" s="6" customFormat="1">
      <c r="A349" s="106" t="s">
        <v>33</v>
      </c>
      <c r="B349" s="121" t="s">
        <v>967</v>
      </c>
      <c r="C349" s="15" t="s">
        <v>983</v>
      </c>
      <c r="D349" s="20" t="s">
        <v>229</v>
      </c>
      <c r="E349" s="31">
        <v>0.3</v>
      </c>
      <c r="F349" s="31">
        <v>0.3</v>
      </c>
      <c r="G349" s="31"/>
      <c r="H349" s="16" t="s">
        <v>33</v>
      </c>
      <c r="I349" s="5" t="str">
        <f t="shared" si="80"/>
        <v>DGD</v>
      </c>
      <c r="J349" s="2" t="s">
        <v>81</v>
      </c>
      <c r="K349" s="2" t="s">
        <v>2670</v>
      </c>
      <c r="L349" s="2" t="str">
        <f t="shared" si="72"/>
        <v>Chuyển tiếp</v>
      </c>
      <c r="M349" s="2" t="s">
        <v>982</v>
      </c>
      <c r="N349" s="4" t="s">
        <v>59</v>
      </c>
      <c r="O349" s="2" t="s">
        <v>59</v>
      </c>
      <c r="P349" s="116"/>
      <c r="Q349" s="116"/>
      <c r="R349" s="113"/>
      <c r="S349" s="117">
        <f t="shared" si="81"/>
        <v>-0.3</v>
      </c>
      <c r="T349" s="117">
        <f t="shared" si="74"/>
        <v>0.3</v>
      </c>
      <c r="U349" s="26"/>
      <c r="V349" s="26"/>
      <c r="W349" s="26"/>
      <c r="X349" s="26"/>
      <c r="Y349" s="26"/>
      <c r="Z349" s="26"/>
      <c r="AA349" s="26"/>
      <c r="AB349" s="26"/>
      <c r="AC349" s="26"/>
      <c r="AD349" s="26"/>
      <c r="AE349" s="26"/>
      <c r="AF349" s="26"/>
      <c r="AG349" s="26"/>
      <c r="AH349" s="26"/>
      <c r="AI349" s="26"/>
      <c r="AJ349" s="26"/>
      <c r="AK349" s="26"/>
      <c r="AL349" s="26"/>
      <c r="AM349" s="26"/>
      <c r="AN349" s="26">
        <v>0.3</v>
      </c>
      <c r="AO349" s="26"/>
      <c r="AP349" s="26"/>
      <c r="AQ349" s="26"/>
      <c r="AR349" s="26"/>
      <c r="AS349" s="26"/>
      <c r="AT349" s="26"/>
      <c r="AU349" s="26"/>
      <c r="AV349" s="26"/>
      <c r="AW349" s="26"/>
      <c r="AX349" s="26"/>
      <c r="AY349" s="26"/>
      <c r="AZ349" s="26"/>
      <c r="BA349" s="26"/>
      <c r="BB349" s="26"/>
      <c r="BC349" s="26"/>
      <c r="BD349" s="26"/>
      <c r="BE349" s="26"/>
    </row>
    <row r="350" spans="1:57" s="6" customFormat="1">
      <c r="A350" s="106" t="s">
        <v>33</v>
      </c>
      <c r="B350" s="121" t="s">
        <v>970</v>
      </c>
      <c r="C350" s="15" t="s">
        <v>985</v>
      </c>
      <c r="D350" s="20" t="s">
        <v>986</v>
      </c>
      <c r="E350" s="31">
        <v>7.0000000000000007E-2</v>
      </c>
      <c r="F350" s="31">
        <v>7.0000000000000007E-2</v>
      </c>
      <c r="G350" s="31"/>
      <c r="H350" s="16" t="s">
        <v>33</v>
      </c>
      <c r="I350" s="5" t="str">
        <f t="shared" si="80"/>
        <v>DGD</v>
      </c>
      <c r="J350" s="2" t="s">
        <v>68</v>
      </c>
      <c r="K350" s="2" t="s">
        <v>2670</v>
      </c>
      <c r="L350" s="2" t="str">
        <f t="shared" si="72"/>
        <v>Chuyển tiếp</v>
      </c>
      <c r="M350" s="2" t="s">
        <v>984</v>
      </c>
      <c r="N350" s="4" t="s">
        <v>59</v>
      </c>
      <c r="O350" s="2" t="s">
        <v>59</v>
      </c>
      <c r="P350" s="116"/>
      <c r="Q350" s="116"/>
      <c r="R350" s="113"/>
      <c r="S350" s="117">
        <f t="shared" si="81"/>
        <v>-7.0000000000000007E-2</v>
      </c>
      <c r="T350" s="117">
        <f t="shared" si="74"/>
        <v>7.0000000000000007E-2</v>
      </c>
      <c r="U350" s="26"/>
      <c r="V350" s="26"/>
      <c r="W350" s="26"/>
      <c r="X350" s="26"/>
      <c r="Y350" s="26"/>
      <c r="Z350" s="26"/>
      <c r="AA350" s="26"/>
      <c r="AB350" s="26"/>
      <c r="AC350" s="26"/>
      <c r="AD350" s="26"/>
      <c r="AE350" s="26"/>
      <c r="AF350" s="26"/>
      <c r="AG350" s="26"/>
      <c r="AH350" s="26"/>
      <c r="AI350" s="26"/>
      <c r="AJ350" s="26"/>
      <c r="AK350" s="26"/>
      <c r="AL350" s="26"/>
      <c r="AM350" s="26"/>
      <c r="AN350" s="26">
        <v>7.0000000000000007E-2</v>
      </c>
      <c r="AO350" s="26"/>
      <c r="AP350" s="26"/>
      <c r="AQ350" s="26"/>
      <c r="AR350" s="26"/>
      <c r="AS350" s="26"/>
      <c r="AT350" s="26"/>
      <c r="AU350" s="26"/>
      <c r="AV350" s="26"/>
      <c r="AW350" s="26"/>
      <c r="AX350" s="26"/>
      <c r="AY350" s="26"/>
      <c r="AZ350" s="26"/>
      <c r="BA350" s="26"/>
      <c r="BB350" s="26"/>
      <c r="BC350" s="26"/>
      <c r="BD350" s="26"/>
      <c r="BE350" s="26"/>
    </row>
    <row r="351" spans="1:57" s="6" customFormat="1">
      <c r="A351" s="106" t="s">
        <v>33</v>
      </c>
      <c r="B351" s="121" t="s">
        <v>972</v>
      </c>
      <c r="C351" s="32" t="s">
        <v>988</v>
      </c>
      <c r="D351" s="20" t="s">
        <v>989</v>
      </c>
      <c r="E351" s="31">
        <v>0.08</v>
      </c>
      <c r="F351" s="31">
        <v>0.08</v>
      </c>
      <c r="G351" s="31"/>
      <c r="H351" s="16" t="s">
        <v>33</v>
      </c>
      <c r="I351" s="5" t="str">
        <f t="shared" si="80"/>
        <v>DGD</v>
      </c>
      <c r="J351" s="2" t="s">
        <v>68</v>
      </c>
      <c r="K351" s="2" t="s">
        <v>2670</v>
      </c>
      <c r="L351" s="2" t="str">
        <f t="shared" si="72"/>
        <v>Chuyển tiếp</v>
      </c>
      <c r="M351" s="2" t="s">
        <v>987</v>
      </c>
      <c r="N351" s="4" t="s">
        <v>59</v>
      </c>
      <c r="O351" s="2" t="s">
        <v>59</v>
      </c>
      <c r="P351" s="116"/>
      <c r="Q351" s="116"/>
      <c r="R351" s="113"/>
      <c r="S351" s="117">
        <f t="shared" si="81"/>
        <v>-0.08</v>
      </c>
      <c r="T351" s="117">
        <f t="shared" si="74"/>
        <v>0.08</v>
      </c>
      <c r="U351" s="26"/>
      <c r="V351" s="26"/>
      <c r="W351" s="26"/>
      <c r="X351" s="26"/>
      <c r="Y351" s="26"/>
      <c r="Z351" s="26"/>
      <c r="AA351" s="26"/>
      <c r="AB351" s="26"/>
      <c r="AC351" s="26"/>
      <c r="AD351" s="26"/>
      <c r="AE351" s="26"/>
      <c r="AF351" s="26"/>
      <c r="AG351" s="26"/>
      <c r="AH351" s="26"/>
      <c r="AI351" s="26"/>
      <c r="AJ351" s="26"/>
      <c r="AK351" s="26"/>
      <c r="AL351" s="26"/>
      <c r="AM351" s="26"/>
      <c r="AN351" s="26">
        <v>0.08</v>
      </c>
      <c r="AO351" s="26"/>
      <c r="AP351" s="26"/>
      <c r="AQ351" s="26"/>
      <c r="AR351" s="26"/>
      <c r="AS351" s="26"/>
      <c r="AT351" s="26"/>
      <c r="AU351" s="26"/>
      <c r="AV351" s="26"/>
      <c r="AW351" s="26"/>
      <c r="AX351" s="26"/>
      <c r="AY351" s="26"/>
      <c r="AZ351" s="26"/>
      <c r="BA351" s="26"/>
      <c r="BB351" s="26"/>
      <c r="BC351" s="26"/>
      <c r="BD351" s="26"/>
      <c r="BE351" s="26"/>
    </row>
    <row r="352" spans="1:57" s="6" customFormat="1">
      <c r="A352" s="106" t="s">
        <v>33</v>
      </c>
      <c r="B352" s="121" t="s">
        <v>975</v>
      </c>
      <c r="C352" s="32" t="s">
        <v>991</v>
      </c>
      <c r="D352" s="20" t="s">
        <v>992</v>
      </c>
      <c r="E352" s="31">
        <v>0.06</v>
      </c>
      <c r="F352" s="31">
        <v>0.06</v>
      </c>
      <c r="G352" s="31"/>
      <c r="H352" s="16" t="s">
        <v>33</v>
      </c>
      <c r="I352" s="5" t="str">
        <f t="shared" si="80"/>
        <v>DGD</v>
      </c>
      <c r="J352" s="2" t="s">
        <v>68</v>
      </c>
      <c r="K352" s="2" t="s">
        <v>2670</v>
      </c>
      <c r="L352" s="2" t="str">
        <f t="shared" si="72"/>
        <v>Chuyển tiếp</v>
      </c>
      <c r="M352" s="2" t="s">
        <v>990</v>
      </c>
      <c r="N352" s="4" t="s">
        <v>59</v>
      </c>
      <c r="O352" s="2" t="s">
        <v>59</v>
      </c>
      <c r="P352" s="116"/>
      <c r="Q352" s="116"/>
      <c r="R352" s="113"/>
      <c r="S352" s="117">
        <f t="shared" si="81"/>
        <v>-0.06</v>
      </c>
      <c r="T352" s="117">
        <f t="shared" si="74"/>
        <v>0.06</v>
      </c>
      <c r="U352" s="26"/>
      <c r="V352" s="26"/>
      <c r="W352" s="26"/>
      <c r="X352" s="26"/>
      <c r="Y352" s="26"/>
      <c r="Z352" s="26"/>
      <c r="AA352" s="26"/>
      <c r="AB352" s="26"/>
      <c r="AC352" s="26"/>
      <c r="AD352" s="26"/>
      <c r="AE352" s="26"/>
      <c r="AF352" s="26"/>
      <c r="AG352" s="26"/>
      <c r="AH352" s="26"/>
      <c r="AI352" s="26"/>
      <c r="AJ352" s="26"/>
      <c r="AK352" s="26"/>
      <c r="AL352" s="26"/>
      <c r="AM352" s="26"/>
      <c r="AN352" s="26">
        <v>0.06</v>
      </c>
      <c r="AO352" s="26"/>
      <c r="AP352" s="26"/>
      <c r="AQ352" s="26"/>
      <c r="AR352" s="26"/>
      <c r="AS352" s="26"/>
      <c r="AT352" s="26"/>
      <c r="AU352" s="26"/>
      <c r="AV352" s="26"/>
      <c r="AW352" s="26"/>
      <c r="AX352" s="26"/>
      <c r="AY352" s="26"/>
      <c r="AZ352" s="26"/>
      <c r="BA352" s="26"/>
      <c r="BB352" s="26"/>
      <c r="BC352" s="26"/>
      <c r="BD352" s="26"/>
      <c r="BE352" s="26"/>
    </row>
    <row r="353" spans="1:57" s="6" customFormat="1">
      <c r="A353" s="106" t="s">
        <v>33</v>
      </c>
      <c r="B353" s="121" t="s">
        <v>977</v>
      </c>
      <c r="C353" s="32" t="s">
        <v>994</v>
      </c>
      <c r="D353" s="20" t="s">
        <v>995</v>
      </c>
      <c r="E353" s="31">
        <v>0.03</v>
      </c>
      <c r="F353" s="31">
        <v>0.03</v>
      </c>
      <c r="G353" s="31"/>
      <c r="H353" s="16" t="s">
        <v>33</v>
      </c>
      <c r="I353" s="5" t="str">
        <f t="shared" si="80"/>
        <v>DGD</v>
      </c>
      <c r="J353" s="2" t="s">
        <v>68</v>
      </c>
      <c r="K353" s="2" t="s">
        <v>2670</v>
      </c>
      <c r="L353" s="2" t="str">
        <f t="shared" si="72"/>
        <v>Chuyển tiếp</v>
      </c>
      <c r="M353" s="2" t="s">
        <v>993</v>
      </c>
      <c r="N353" s="4" t="s">
        <v>59</v>
      </c>
      <c r="O353" s="2" t="s">
        <v>59</v>
      </c>
      <c r="P353" s="116"/>
      <c r="Q353" s="116"/>
      <c r="R353" s="113"/>
      <c r="S353" s="117">
        <f t="shared" si="81"/>
        <v>-0.03</v>
      </c>
      <c r="T353" s="117">
        <f t="shared" si="74"/>
        <v>0.03</v>
      </c>
      <c r="U353" s="26"/>
      <c r="V353" s="26"/>
      <c r="W353" s="26"/>
      <c r="X353" s="26"/>
      <c r="Y353" s="26"/>
      <c r="Z353" s="26"/>
      <c r="AA353" s="26"/>
      <c r="AB353" s="26"/>
      <c r="AC353" s="26"/>
      <c r="AD353" s="26"/>
      <c r="AE353" s="26"/>
      <c r="AF353" s="26"/>
      <c r="AG353" s="26"/>
      <c r="AH353" s="26"/>
      <c r="AI353" s="26"/>
      <c r="AJ353" s="26"/>
      <c r="AK353" s="26"/>
      <c r="AL353" s="26"/>
      <c r="AM353" s="26"/>
      <c r="AN353" s="26">
        <v>0.03</v>
      </c>
      <c r="AO353" s="26"/>
      <c r="AP353" s="26"/>
      <c r="AQ353" s="26"/>
      <c r="AR353" s="26"/>
      <c r="AS353" s="26"/>
      <c r="AT353" s="26"/>
      <c r="AU353" s="26"/>
      <c r="AV353" s="26"/>
      <c r="AW353" s="26"/>
      <c r="AX353" s="26"/>
      <c r="AY353" s="26"/>
      <c r="AZ353" s="26"/>
      <c r="BA353" s="26"/>
      <c r="BB353" s="26"/>
      <c r="BC353" s="26"/>
      <c r="BD353" s="26"/>
      <c r="BE353" s="26"/>
    </row>
    <row r="354" spans="1:57" s="6" customFormat="1">
      <c r="A354" s="106" t="s">
        <v>33</v>
      </c>
      <c r="B354" s="121" t="s">
        <v>979</v>
      </c>
      <c r="C354" s="32" t="s">
        <v>997</v>
      </c>
      <c r="D354" s="20" t="s">
        <v>998</v>
      </c>
      <c r="E354" s="31">
        <v>0.05</v>
      </c>
      <c r="F354" s="31">
        <v>0.05</v>
      </c>
      <c r="G354" s="31"/>
      <c r="H354" s="16" t="s">
        <v>33</v>
      </c>
      <c r="I354" s="5" t="str">
        <f t="shared" si="80"/>
        <v>DGD</v>
      </c>
      <c r="J354" s="2" t="s">
        <v>68</v>
      </c>
      <c r="K354" s="2" t="s">
        <v>2670</v>
      </c>
      <c r="L354" s="2" t="str">
        <f t="shared" si="72"/>
        <v>Chuyển tiếp</v>
      </c>
      <c r="M354" s="2" t="s">
        <v>996</v>
      </c>
      <c r="N354" s="4" t="s">
        <v>59</v>
      </c>
      <c r="O354" s="2" t="s">
        <v>59</v>
      </c>
      <c r="P354" s="116"/>
      <c r="Q354" s="116"/>
      <c r="R354" s="113"/>
      <c r="S354" s="117">
        <f t="shared" si="81"/>
        <v>-0.05</v>
      </c>
      <c r="T354" s="117">
        <f t="shared" si="74"/>
        <v>0.05</v>
      </c>
      <c r="U354" s="26"/>
      <c r="V354" s="26"/>
      <c r="W354" s="26"/>
      <c r="X354" s="26"/>
      <c r="Y354" s="26"/>
      <c r="Z354" s="26"/>
      <c r="AA354" s="26"/>
      <c r="AB354" s="26"/>
      <c r="AC354" s="26"/>
      <c r="AD354" s="26"/>
      <c r="AE354" s="26"/>
      <c r="AF354" s="26"/>
      <c r="AG354" s="26"/>
      <c r="AH354" s="26"/>
      <c r="AI354" s="26"/>
      <c r="AJ354" s="26"/>
      <c r="AK354" s="26"/>
      <c r="AL354" s="26"/>
      <c r="AM354" s="26"/>
      <c r="AN354" s="26">
        <v>0.05</v>
      </c>
      <c r="AO354" s="26"/>
      <c r="AP354" s="26"/>
      <c r="AQ354" s="26"/>
      <c r="AR354" s="26"/>
      <c r="AS354" s="26"/>
      <c r="AT354" s="26"/>
      <c r="AU354" s="26"/>
      <c r="AV354" s="26"/>
      <c r="AW354" s="26"/>
      <c r="AX354" s="26"/>
      <c r="AY354" s="26"/>
      <c r="AZ354" s="26"/>
      <c r="BA354" s="26"/>
      <c r="BB354" s="26"/>
      <c r="BC354" s="26"/>
      <c r="BD354" s="26"/>
      <c r="BE354" s="26"/>
    </row>
    <row r="355" spans="1:57" s="6" customFormat="1">
      <c r="A355" s="106" t="s">
        <v>33</v>
      </c>
      <c r="B355" s="121" t="s">
        <v>982</v>
      </c>
      <c r="C355" s="15" t="s">
        <v>1000</v>
      </c>
      <c r="D355" s="20" t="s">
        <v>1001</v>
      </c>
      <c r="E355" s="31">
        <v>0.16</v>
      </c>
      <c r="F355" s="31">
        <v>0.16</v>
      </c>
      <c r="G355" s="31"/>
      <c r="H355" s="16" t="s">
        <v>33</v>
      </c>
      <c r="I355" s="5" t="str">
        <f t="shared" si="80"/>
        <v>DGD</v>
      </c>
      <c r="J355" s="2" t="s">
        <v>68</v>
      </c>
      <c r="K355" s="2" t="s">
        <v>2670</v>
      </c>
      <c r="L355" s="2" t="str">
        <f t="shared" ref="L355:L390" si="82">O355</f>
        <v>Chuyển tiếp</v>
      </c>
      <c r="M355" s="2" t="s">
        <v>999</v>
      </c>
      <c r="N355" s="4" t="s">
        <v>59</v>
      </c>
      <c r="O355" s="2" t="s">
        <v>59</v>
      </c>
      <c r="P355" s="116"/>
      <c r="Q355" s="116"/>
      <c r="R355" s="113"/>
      <c r="S355" s="117">
        <f t="shared" si="81"/>
        <v>-0.16</v>
      </c>
      <c r="T355" s="117">
        <f t="shared" si="74"/>
        <v>0.16</v>
      </c>
      <c r="U355" s="26"/>
      <c r="V355" s="26"/>
      <c r="W355" s="26"/>
      <c r="X355" s="26"/>
      <c r="Y355" s="26"/>
      <c r="Z355" s="26"/>
      <c r="AA355" s="26"/>
      <c r="AB355" s="26"/>
      <c r="AC355" s="26"/>
      <c r="AD355" s="26"/>
      <c r="AE355" s="26"/>
      <c r="AF355" s="26"/>
      <c r="AG355" s="26"/>
      <c r="AH355" s="26"/>
      <c r="AI355" s="26"/>
      <c r="AJ355" s="26"/>
      <c r="AK355" s="26"/>
      <c r="AL355" s="26"/>
      <c r="AM355" s="26"/>
      <c r="AN355" s="26">
        <v>0.16</v>
      </c>
      <c r="AO355" s="26"/>
      <c r="AP355" s="26"/>
      <c r="AQ355" s="26"/>
      <c r="AR355" s="26"/>
      <c r="AS355" s="26"/>
      <c r="AT355" s="26"/>
      <c r="AU355" s="26"/>
      <c r="AV355" s="26"/>
      <c r="AW355" s="26"/>
      <c r="AX355" s="26"/>
      <c r="AY355" s="26"/>
      <c r="AZ355" s="26"/>
      <c r="BA355" s="26"/>
      <c r="BB355" s="26"/>
      <c r="BC355" s="26"/>
      <c r="BD355" s="26"/>
      <c r="BE355" s="26"/>
    </row>
    <row r="356" spans="1:57" s="6" customFormat="1">
      <c r="A356" s="106" t="s">
        <v>33</v>
      </c>
      <c r="B356" s="121" t="s">
        <v>984</v>
      </c>
      <c r="C356" s="32" t="s">
        <v>1003</v>
      </c>
      <c r="D356" s="20" t="s">
        <v>1004</v>
      </c>
      <c r="E356" s="31">
        <v>0.25</v>
      </c>
      <c r="F356" s="31">
        <v>0.25</v>
      </c>
      <c r="G356" s="31"/>
      <c r="H356" s="16" t="s">
        <v>33</v>
      </c>
      <c r="I356" s="5" t="str">
        <f t="shared" si="80"/>
        <v>DGD</v>
      </c>
      <c r="J356" s="2" t="s">
        <v>68</v>
      </c>
      <c r="K356" s="2" t="s">
        <v>2670</v>
      </c>
      <c r="L356" s="2" t="str">
        <f t="shared" si="82"/>
        <v>Chuyển tiếp</v>
      </c>
      <c r="M356" s="2" t="s">
        <v>1002</v>
      </c>
      <c r="N356" s="4" t="s">
        <v>59</v>
      </c>
      <c r="O356" s="2" t="s">
        <v>59</v>
      </c>
      <c r="P356" s="116"/>
      <c r="Q356" s="116"/>
      <c r="R356" s="113"/>
      <c r="S356" s="117">
        <f t="shared" si="81"/>
        <v>-0.25</v>
      </c>
      <c r="T356" s="117">
        <f t="shared" si="74"/>
        <v>0.25</v>
      </c>
      <c r="U356" s="26"/>
      <c r="V356" s="26"/>
      <c r="W356" s="26"/>
      <c r="X356" s="26"/>
      <c r="Y356" s="26"/>
      <c r="Z356" s="26"/>
      <c r="AA356" s="26"/>
      <c r="AB356" s="26"/>
      <c r="AC356" s="26"/>
      <c r="AD356" s="26"/>
      <c r="AE356" s="26"/>
      <c r="AF356" s="26"/>
      <c r="AG356" s="26"/>
      <c r="AH356" s="26"/>
      <c r="AI356" s="26"/>
      <c r="AJ356" s="26"/>
      <c r="AK356" s="26"/>
      <c r="AL356" s="26"/>
      <c r="AM356" s="26"/>
      <c r="AN356" s="26">
        <v>0.25</v>
      </c>
      <c r="AO356" s="26"/>
      <c r="AP356" s="26"/>
      <c r="AQ356" s="26"/>
      <c r="AR356" s="26"/>
      <c r="AS356" s="26"/>
      <c r="AT356" s="26"/>
      <c r="AU356" s="26"/>
      <c r="AV356" s="26"/>
      <c r="AW356" s="26"/>
      <c r="AX356" s="26"/>
      <c r="AY356" s="26"/>
      <c r="AZ356" s="26"/>
      <c r="BA356" s="26"/>
      <c r="BB356" s="26"/>
      <c r="BC356" s="26"/>
      <c r="BD356" s="26"/>
      <c r="BE356" s="26"/>
    </row>
    <row r="357" spans="1:57" s="6" customFormat="1">
      <c r="A357" s="106" t="s">
        <v>33</v>
      </c>
      <c r="B357" s="121" t="s">
        <v>987</v>
      </c>
      <c r="C357" s="32" t="s">
        <v>1006</v>
      </c>
      <c r="D357" s="20" t="s">
        <v>1007</v>
      </c>
      <c r="E357" s="31">
        <v>0.1</v>
      </c>
      <c r="F357" s="31">
        <v>0.1</v>
      </c>
      <c r="G357" s="31"/>
      <c r="H357" s="16" t="s">
        <v>33</v>
      </c>
      <c r="I357" s="5" t="str">
        <f t="shared" si="80"/>
        <v>DGD</v>
      </c>
      <c r="J357" s="2" t="s">
        <v>68</v>
      </c>
      <c r="K357" s="2" t="s">
        <v>2670</v>
      </c>
      <c r="L357" s="2" t="str">
        <f t="shared" si="82"/>
        <v>Chuyển tiếp</v>
      </c>
      <c r="M357" s="2" t="s">
        <v>1005</v>
      </c>
      <c r="N357" s="4" t="s">
        <v>59</v>
      </c>
      <c r="O357" s="2" t="s">
        <v>59</v>
      </c>
      <c r="P357" s="116"/>
      <c r="Q357" s="116"/>
      <c r="R357" s="113"/>
      <c r="S357" s="117">
        <f t="shared" si="81"/>
        <v>-0.1</v>
      </c>
      <c r="T357" s="117">
        <f t="shared" si="74"/>
        <v>0.1</v>
      </c>
      <c r="U357" s="26"/>
      <c r="V357" s="26"/>
      <c r="W357" s="26"/>
      <c r="X357" s="26"/>
      <c r="Y357" s="26"/>
      <c r="Z357" s="26"/>
      <c r="AA357" s="26"/>
      <c r="AB357" s="26"/>
      <c r="AC357" s="26"/>
      <c r="AD357" s="26"/>
      <c r="AE357" s="26"/>
      <c r="AF357" s="26"/>
      <c r="AG357" s="26"/>
      <c r="AH357" s="26"/>
      <c r="AI357" s="26"/>
      <c r="AJ357" s="26"/>
      <c r="AK357" s="26"/>
      <c r="AL357" s="26"/>
      <c r="AM357" s="26"/>
      <c r="AN357" s="26">
        <v>0.1</v>
      </c>
      <c r="AO357" s="26"/>
      <c r="AP357" s="26"/>
      <c r="AQ357" s="26"/>
      <c r="AR357" s="26"/>
      <c r="AS357" s="26"/>
      <c r="AT357" s="26"/>
      <c r="AU357" s="26"/>
      <c r="AV357" s="26"/>
      <c r="AW357" s="26"/>
      <c r="AX357" s="26"/>
      <c r="AY357" s="26"/>
      <c r="AZ357" s="26"/>
      <c r="BA357" s="26"/>
      <c r="BB357" s="26"/>
      <c r="BC357" s="26"/>
      <c r="BD357" s="26"/>
      <c r="BE357" s="26"/>
    </row>
    <row r="358" spans="1:57" s="6" customFormat="1">
      <c r="A358" s="106" t="s">
        <v>33</v>
      </c>
      <c r="B358" s="121" t="s">
        <v>990</v>
      </c>
      <c r="C358" s="32" t="s">
        <v>1009</v>
      </c>
      <c r="D358" s="20" t="s">
        <v>1010</v>
      </c>
      <c r="E358" s="31">
        <v>0.28000000000000003</v>
      </c>
      <c r="F358" s="31">
        <v>0.28000000000000003</v>
      </c>
      <c r="G358" s="31"/>
      <c r="H358" s="16" t="s">
        <v>33</v>
      </c>
      <c r="I358" s="5" t="str">
        <f t="shared" si="80"/>
        <v>DGD</v>
      </c>
      <c r="J358" s="2" t="s">
        <v>68</v>
      </c>
      <c r="K358" s="2" t="s">
        <v>2670</v>
      </c>
      <c r="L358" s="2" t="str">
        <f t="shared" si="82"/>
        <v>Chuyển tiếp</v>
      </c>
      <c r="M358" s="2" t="s">
        <v>1008</v>
      </c>
      <c r="N358" s="4" t="s">
        <v>59</v>
      </c>
      <c r="O358" s="2" t="s">
        <v>59</v>
      </c>
      <c r="P358" s="116"/>
      <c r="Q358" s="116"/>
      <c r="R358" s="113"/>
      <c r="S358" s="117">
        <f t="shared" si="81"/>
        <v>-0.28000000000000003</v>
      </c>
      <c r="T358" s="117">
        <f t="shared" si="74"/>
        <v>0.28000000000000003</v>
      </c>
      <c r="U358" s="26"/>
      <c r="V358" s="26"/>
      <c r="W358" s="26"/>
      <c r="X358" s="26"/>
      <c r="Y358" s="26"/>
      <c r="Z358" s="26"/>
      <c r="AA358" s="26"/>
      <c r="AB358" s="26"/>
      <c r="AC358" s="26"/>
      <c r="AD358" s="26"/>
      <c r="AE358" s="26"/>
      <c r="AF358" s="26"/>
      <c r="AG358" s="26"/>
      <c r="AH358" s="26"/>
      <c r="AI358" s="26"/>
      <c r="AJ358" s="26"/>
      <c r="AK358" s="26"/>
      <c r="AL358" s="26"/>
      <c r="AM358" s="26"/>
      <c r="AN358" s="26">
        <v>0.28000000000000003</v>
      </c>
      <c r="AO358" s="26"/>
      <c r="AP358" s="26"/>
      <c r="AQ358" s="26"/>
      <c r="AR358" s="26"/>
      <c r="AS358" s="26"/>
      <c r="AT358" s="26"/>
      <c r="AU358" s="26"/>
      <c r="AV358" s="26"/>
      <c r="AW358" s="26"/>
      <c r="AX358" s="26"/>
      <c r="AY358" s="26"/>
      <c r="AZ358" s="26"/>
      <c r="BA358" s="26"/>
      <c r="BB358" s="26"/>
      <c r="BC358" s="26"/>
      <c r="BD358" s="26"/>
      <c r="BE358" s="26"/>
    </row>
    <row r="359" spans="1:57" s="6" customFormat="1">
      <c r="A359" s="106" t="s">
        <v>33</v>
      </c>
      <c r="B359" s="121" t="s">
        <v>993</v>
      </c>
      <c r="C359" s="15" t="s">
        <v>1012</v>
      </c>
      <c r="D359" s="20" t="s">
        <v>1013</v>
      </c>
      <c r="E359" s="31">
        <v>0.52</v>
      </c>
      <c r="F359" s="31">
        <v>0.52</v>
      </c>
      <c r="G359" s="31"/>
      <c r="H359" s="16" t="s">
        <v>33</v>
      </c>
      <c r="I359" s="5" t="str">
        <f t="shared" si="80"/>
        <v>DGD</v>
      </c>
      <c r="J359" s="2" t="s">
        <v>68</v>
      </c>
      <c r="K359" s="2" t="s">
        <v>2670</v>
      </c>
      <c r="L359" s="2" t="str">
        <f t="shared" si="82"/>
        <v>Chuyển tiếp</v>
      </c>
      <c r="M359" s="2" t="s">
        <v>1011</v>
      </c>
      <c r="N359" s="4" t="s">
        <v>59</v>
      </c>
      <c r="O359" s="2" t="s">
        <v>59</v>
      </c>
      <c r="P359" s="116"/>
      <c r="Q359" s="116"/>
      <c r="R359" s="113"/>
      <c r="S359" s="117">
        <f t="shared" si="81"/>
        <v>-0.52</v>
      </c>
      <c r="T359" s="117">
        <f t="shared" si="74"/>
        <v>0.52</v>
      </c>
      <c r="U359" s="26"/>
      <c r="V359" s="26"/>
      <c r="W359" s="26"/>
      <c r="X359" s="26"/>
      <c r="Y359" s="26"/>
      <c r="Z359" s="26"/>
      <c r="AA359" s="26"/>
      <c r="AB359" s="26"/>
      <c r="AC359" s="26"/>
      <c r="AD359" s="26"/>
      <c r="AE359" s="26"/>
      <c r="AF359" s="26"/>
      <c r="AG359" s="26"/>
      <c r="AH359" s="26"/>
      <c r="AI359" s="26"/>
      <c r="AJ359" s="26"/>
      <c r="AK359" s="26"/>
      <c r="AL359" s="26"/>
      <c r="AM359" s="26"/>
      <c r="AN359" s="26">
        <v>0.52</v>
      </c>
      <c r="AO359" s="26"/>
      <c r="AP359" s="26"/>
      <c r="AQ359" s="26"/>
      <c r="AR359" s="26"/>
      <c r="AS359" s="26"/>
      <c r="AT359" s="26"/>
      <c r="AU359" s="26"/>
      <c r="AV359" s="26"/>
      <c r="AW359" s="26"/>
      <c r="AX359" s="26"/>
      <c r="AY359" s="26"/>
      <c r="AZ359" s="26"/>
      <c r="BA359" s="26"/>
      <c r="BB359" s="26"/>
      <c r="BC359" s="26"/>
      <c r="BD359" s="26"/>
      <c r="BE359" s="26"/>
    </row>
    <row r="360" spans="1:57" s="6" customFormat="1" ht="31.5">
      <c r="A360" s="106" t="s">
        <v>33</v>
      </c>
      <c r="B360" s="121" t="s">
        <v>996</v>
      </c>
      <c r="C360" s="15" t="s">
        <v>1015</v>
      </c>
      <c r="D360" s="20" t="s">
        <v>1004</v>
      </c>
      <c r="E360" s="31">
        <v>0.86</v>
      </c>
      <c r="F360" s="31">
        <v>0.86</v>
      </c>
      <c r="G360" s="31"/>
      <c r="H360" s="16" t="s">
        <v>33</v>
      </c>
      <c r="I360" s="5" t="str">
        <f t="shared" si="80"/>
        <v>DGD</v>
      </c>
      <c r="J360" s="2" t="s">
        <v>68</v>
      </c>
      <c r="K360" s="2" t="s">
        <v>2670</v>
      </c>
      <c r="L360" s="2" t="str">
        <f t="shared" si="82"/>
        <v>Chuyển tiếp</v>
      </c>
      <c r="M360" s="2" t="s">
        <v>1014</v>
      </c>
      <c r="N360" s="4" t="s">
        <v>59</v>
      </c>
      <c r="O360" s="2" t="s">
        <v>59</v>
      </c>
      <c r="P360" s="116"/>
      <c r="Q360" s="116"/>
      <c r="R360" s="113"/>
      <c r="S360" s="117">
        <f t="shared" si="81"/>
        <v>-0.86</v>
      </c>
      <c r="T360" s="117">
        <f t="shared" ref="T360:T422" si="83">SUM(U360:BE360)</f>
        <v>0.86</v>
      </c>
      <c r="U360" s="26"/>
      <c r="V360" s="26"/>
      <c r="W360" s="26"/>
      <c r="X360" s="26"/>
      <c r="Y360" s="26"/>
      <c r="Z360" s="26"/>
      <c r="AA360" s="26"/>
      <c r="AB360" s="26"/>
      <c r="AC360" s="26"/>
      <c r="AD360" s="26"/>
      <c r="AE360" s="26"/>
      <c r="AF360" s="26"/>
      <c r="AG360" s="26"/>
      <c r="AH360" s="26"/>
      <c r="AI360" s="26"/>
      <c r="AJ360" s="26"/>
      <c r="AK360" s="26"/>
      <c r="AL360" s="26"/>
      <c r="AM360" s="26"/>
      <c r="AN360" s="26">
        <v>0.86</v>
      </c>
      <c r="AO360" s="26"/>
      <c r="AP360" s="26"/>
      <c r="AQ360" s="26"/>
      <c r="AR360" s="26"/>
      <c r="AS360" s="26"/>
      <c r="AT360" s="26"/>
      <c r="AU360" s="26"/>
      <c r="AV360" s="26"/>
      <c r="AW360" s="26"/>
      <c r="AX360" s="26"/>
      <c r="AY360" s="26"/>
      <c r="AZ360" s="26"/>
      <c r="BA360" s="26"/>
      <c r="BB360" s="26"/>
      <c r="BC360" s="26"/>
      <c r="BD360" s="26"/>
      <c r="BE360" s="26"/>
    </row>
    <row r="361" spans="1:57" s="6" customFormat="1">
      <c r="A361" s="106" t="s">
        <v>33</v>
      </c>
      <c r="B361" s="121" t="s">
        <v>999</v>
      </c>
      <c r="C361" s="32" t="s">
        <v>1017</v>
      </c>
      <c r="D361" s="20" t="s">
        <v>1007</v>
      </c>
      <c r="E361" s="31">
        <v>0.78</v>
      </c>
      <c r="F361" s="31">
        <v>0.78</v>
      </c>
      <c r="G361" s="31"/>
      <c r="H361" s="16" t="s">
        <v>33</v>
      </c>
      <c r="I361" s="5" t="str">
        <f t="shared" si="80"/>
        <v>DGD</v>
      </c>
      <c r="J361" s="2" t="s">
        <v>68</v>
      </c>
      <c r="K361" s="2" t="s">
        <v>2670</v>
      </c>
      <c r="L361" s="2" t="str">
        <f t="shared" si="82"/>
        <v>Chuyển tiếp</v>
      </c>
      <c r="M361" s="2" t="s">
        <v>1016</v>
      </c>
      <c r="N361" s="4" t="s">
        <v>59</v>
      </c>
      <c r="O361" s="2" t="s">
        <v>59</v>
      </c>
      <c r="P361" s="116"/>
      <c r="Q361" s="116"/>
      <c r="R361" s="113"/>
      <c r="S361" s="117">
        <f t="shared" si="81"/>
        <v>-0.78</v>
      </c>
      <c r="T361" s="117">
        <f t="shared" si="83"/>
        <v>0.78</v>
      </c>
      <c r="U361" s="26"/>
      <c r="V361" s="26"/>
      <c r="W361" s="26"/>
      <c r="X361" s="26"/>
      <c r="Y361" s="26"/>
      <c r="Z361" s="26"/>
      <c r="AA361" s="26"/>
      <c r="AB361" s="26"/>
      <c r="AC361" s="26"/>
      <c r="AD361" s="26"/>
      <c r="AE361" s="26"/>
      <c r="AF361" s="26"/>
      <c r="AG361" s="26"/>
      <c r="AH361" s="26"/>
      <c r="AI361" s="26"/>
      <c r="AJ361" s="26"/>
      <c r="AK361" s="26"/>
      <c r="AL361" s="26"/>
      <c r="AM361" s="26"/>
      <c r="AN361" s="26">
        <v>0.78</v>
      </c>
      <c r="AO361" s="26"/>
      <c r="AP361" s="26"/>
      <c r="AQ361" s="26"/>
      <c r="AR361" s="26"/>
      <c r="AS361" s="26"/>
      <c r="AT361" s="26"/>
      <c r="AU361" s="26"/>
      <c r="AV361" s="26"/>
      <c r="AW361" s="26"/>
      <c r="AX361" s="26"/>
      <c r="AY361" s="26"/>
      <c r="AZ361" s="26"/>
      <c r="BA361" s="26"/>
      <c r="BB361" s="26"/>
      <c r="BC361" s="26"/>
      <c r="BD361" s="26"/>
      <c r="BE361" s="26"/>
    </row>
    <row r="362" spans="1:57" s="6" customFormat="1" ht="31.5">
      <c r="A362" s="106" t="s">
        <v>33</v>
      </c>
      <c r="B362" s="121" t="s">
        <v>1002</v>
      </c>
      <c r="C362" s="15" t="s">
        <v>1019</v>
      </c>
      <c r="D362" s="20"/>
      <c r="E362" s="31">
        <v>0.39</v>
      </c>
      <c r="F362" s="31">
        <v>0.39</v>
      </c>
      <c r="G362" s="31"/>
      <c r="H362" s="16" t="s">
        <v>33</v>
      </c>
      <c r="I362" s="5" t="str">
        <f t="shared" si="80"/>
        <v>DGD</v>
      </c>
      <c r="J362" s="2" t="s">
        <v>91</v>
      </c>
      <c r="K362" s="2" t="s">
        <v>2670</v>
      </c>
      <c r="L362" s="2" t="str">
        <f t="shared" si="82"/>
        <v>Chuyển tiếp</v>
      </c>
      <c r="M362" s="2" t="s">
        <v>1018</v>
      </c>
      <c r="N362" s="4" t="s">
        <v>59</v>
      </c>
      <c r="O362" s="2" t="s">
        <v>59</v>
      </c>
      <c r="P362" s="116"/>
      <c r="Q362" s="116"/>
      <c r="R362" s="113"/>
      <c r="S362" s="117">
        <f t="shared" si="81"/>
        <v>-0.39</v>
      </c>
      <c r="T362" s="117">
        <f t="shared" si="83"/>
        <v>0.39</v>
      </c>
      <c r="U362" s="26"/>
      <c r="V362" s="26"/>
      <c r="W362" s="26"/>
      <c r="X362" s="26"/>
      <c r="Y362" s="26"/>
      <c r="Z362" s="26"/>
      <c r="AA362" s="26"/>
      <c r="AB362" s="26"/>
      <c r="AC362" s="26"/>
      <c r="AD362" s="26"/>
      <c r="AE362" s="26"/>
      <c r="AF362" s="26"/>
      <c r="AG362" s="26"/>
      <c r="AH362" s="26"/>
      <c r="AI362" s="26"/>
      <c r="AJ362" s="26"/>
      <c r="AK362" s="26"/>
      <c r="AL362" s="26"/>
      <c r="AM362" s="26"/>
      <c r="AN362" s="26">
        <v>0.39</v>
      </c>
      <c r="AO362" s="26"/>
      <c r="AP362" s="26"/>
      <c r="AQ362" s="26"/>
      <c r="AR362" s="26"/>
      <c r="AS362" s="26"/>
      <c r="AT362" s="26"/>
      <c r="AU362" s="26"/>
      <c r="AV362" s="26"/>
      <c r="AW362" s="26"/>
      <c r="AX362" s="26"/>
      <c r="AY362" s="26"/>
      <c r="AZ362" s="26"/>
      <c r="BA362" s="26"/>
      <c r="BB362" s="26"/>
      <c r="BC362" s="26"/>
      <c r="BD362" s="26"/>
      <c r="BE362" s="26"/>
    </row>
    <row r="363" spans="1:57" s="6" customFormat="1" ht="31.5">
      <c r="A363" s="106" t="s">
        <v>33</v>
      </c>
      <c r="B363" s="121" t="s">
        <v>1005</v>
      </c>
      <c r="C363" s="15" t="s">
        <v>1021</v>
      </c>
      <c r="D363" s="20" t="s">
        <v>1022</v>
      </c>
      <c r="E363" s="31">
        <v>0.3</v>
      </c>
      <c r="F363" s="31">
        <v>0.3</v>
      </c>
      <c r="G363" s="31"/>
      <c r="H363" s="16" t="s">
        <v>33</v>
      </c>
      <c r="I363" s="5" t="str">
        <f t="shared" si="80"/>
        <v>DGD</v>
      </c>
      <c r="J363" s="2" t="s">
        <v>91</v>
      </c>
      <c r="K363" s="2" t="s">
        <v>2670</v>
      </c>
      <c r="L363" s="2" t="str">
        <f t="shared" si="82"/>
        <v>Chuyển tiếp</v>
      </c>
      <c r="M363" s="2" t="s">
        <v>1020</v>
      </c>
      <c r="N363" s="4" t="s">
        <v>59</v>
      </c>
      <c r="O363" s="2" t="s">
        <v>59</v>
      </c>
      <c r="P363" s="116"/>
      <c r="Q363" s="116"/>
      <c r="R363" s="113"/>
      <c r="S363" s="117">
        <f t="shared" si="81"/>
        <v>-0.3</v>
      </c>
      <c r="T363" s="117">
        <f t="shared" si="83"/>
        <v>0.3</v>
      </c>
      <c r="U363" s="26"/>
      <c r="V363" s="26"/>
      <c r="W363" s="26"/>
      <c r="X363" s="26"/>
      <c r="Y363" s="26"/>
      <c r="Z363" s="26"/>
      <c r="AA363" s="26"/>
      <c r="AB363" s="26"/>
      <c r="AC363" s="26"/>
      <c r="AD363" s="26"/>
      <c r="AE363" s="26"/>
      <c r="AF363" s="26"/>
      <c r="AG363" s="26"/>
      <c r="AH363" s="26"/>
      <c r="AI363" s="26"/>
      <c r="AJ363" s="26"/>
      <c r="AK363" s="26"/>
      <c r="AL363" s="26"/>
      <c r="AM363" s="26"/>
      <c r="AN363" s="26">
        <v>0.3</v>
      </c>
      <c r="AO363" s="26"/>
      <c r="AP363" s="26"/>
      <c r="AQ363" s="26"/>
      <c r="AR363" s="26"/>
      <c r="AS363" s="26"/>
      <c r="AT363" s="26"/>
      <c r="AU363" s="26"/>
      <c r="AV363" s="26"/>
      <c r="AW363" s="26"/>
      <c r="AX363" s="26"/>
      <c r="AY363" s="26"/>
      <c r="AZ363" s="26"/>
      <c r="BA363" s="26"/>
      <c r="BB363" s="26"/>
      <c r="BC363" s="26"/>
      <c r="BD363" s="26"/>
      <c r="BE363" s="26"/>
    </row>
    <row r="364" spans="1:57" s="6" customFormat="1" ht="31.5">
      <c r="A364" s="106" t="s">
        <v>33</v>
      </c>
      <c r="B364" s="121" t="s">
        <v>1008</v>
      </c>
      <c r="C364" s="15" t="s">
        <v>1024</v>
      </c>
      <c r="D364" s="20" t="s">
        <v>1022</v>
      </c>
      <c r="E364" s="31">
        <v>0.46</v>
      </c>
      <c r="F364" s="31">
        <v>0.46</v>
      </c>
      <c r="G364" s="31"/>
      <c r="H364" s="16" t="s">
        <v>33</v>
      </c>
      <c r="I364" s="5" t="str">
        <f t="shared" si="80"/>
        <v>DGD</v>
      </c>
      <c r="J364" s="2" t="s">
        <v>91</v>
      </c>
      <c r="K364" s="2" t="s">
        <v>2670</v>
      </c>
      <c r="L364" s="2" t="str">
        <f t="shared" si="82"/>
        <v>Chuyển tiếp</v>
      </c>
      <c r="M364" s="2" t="s">
        <v>1023</v>
      </c>
      <c r="N364" s="4" t="s">
        <v>59</v>
      </c>
      <c r="O364" s="2" t="s">
        <v>59</v>
      </c>
      <c r="P364" s="116"/>
      <c r="Q364" s="116"/>
      <c r="R364" s="113"/>
      <c r="S364" s="117">
        <f t="shared" si="81"/>
        <v>-0.46</v>
      </c>
      <c r="T364" s="117">
        <f t="shared" si="83"/>
        <v>0.46</v>
      </c>
      <c r="U364" s="26"/>
      <c r="V364" s="26"/>
      <c r="W364" s="26"/>
      <c r="X364" s="26"/>
      <c r="Y364" s="26"/>
      <c r="Z364" s="26"/>
      <c r="AA364" s="26"/>
      <c r="AB364" s="26"/>
      <c r="AC364" s="26"/>
      <c r="AD364" s="26"/>
      <c r="AE364" s="26"/>
      <c r="AF364" s="26"/>
      <c r="AG364" s="26"/>
      <c r="AH364" s="26"/>
      <c r="AI364" s="26"/>
      <c r="AJ364" s="26"/>
      <c r="AK364" s="26"/>
      <c r="AL364" s="26"/>
      <c r="AM364" s="26"/>
      <c r="AN364" s="26">
        <v>0.46</v>
      </c>
      <c r="AO364" s="26"/>
      <c r="AP364" s="26"/>
      <c r="AQ364" s="26"/>
      <c r="AR364" s="26"/>
      <c r="AS364" s="26"/>
      <c r="AT364" s="26"/>
      <c r="AU364" s="26"/>
      <c r="AV364" s="26"/>
      <c r="AW364" s="26"/>
      <c r="AX364" s="26"/>
      <c r="AY364" s="26"/>
      <c r="AZ364" s="26"/>
      <c r="BA364" s="26"/>
      <c r="BB364" s="26"/>
      <c r="BC364" s="26"/>
      <c r="BD364" s="26"/>
      <c r="BE364" s="26"/>
    </row>
    <row r="365" spans="1:57" s="6" customFormat="1">
      <c r="A365" s="106" t="s">
        <v>33</v>
      </c>
      <c r="B365" s="121" t="s">
        <v>1011</v>
      </c>
      <c r="C365" s="15" t="s">
        <v>1026</v>
      </c>
      <c r="D365" s="20" t="s">
        <v>1027</v>
      </c>
      <c r="E365" s="31">
        <v>0.03</v>
      </c>
      <c r="F365" s="31">
        <v>0.03</v>
      </c>
      <c r="G365" s="31"/>
      <c r="H365" s="16" t="s">
        <v>33</v>
      </c>
      <c r="I365" s="5" t="str">
        <f t="shared" si="80"/>
        <v>DGD</v>
      </c>
      <c r="J365" s="2" t="s">
        <v>58</v>
      </c>
      <c r="K365" s="2" t="s">
        <v>2670</v>
      </c>
      <c r="L365" s="2" t="str">
        <f t="shared" si="82"/>
        <v>Chuyển tiếp</v>
      </c>
      <c r="M365" s="2" t="s">
        <v>1025</v>
      </c>
      <c r="N365" s="4" t="s">
        <v>59</v>
      </c>
      <c r="O365" s="2" t="s">
        <v>59</v>
      </c>
      <c r="P365" s="116"/>
      <c r="Q365" s="116"/>
      <c r="R365" s="113"/>
      <c r="S365" s="117">
        <f t="shared" si="81"/>
        <v>-0.03</v>
      </c>
      <c r="T365" s="117">
        <f t="shared" si="83"/>
        <v>0.03</v>
      </c>
      <c r="U365" s="26"/>
      <c r="V365" s="26"/>
      <c r="W365" s="26"/>
      <c r="X365" s="26"/>
      <c r="Y365" s="26"/>
      <c r="Z365" s="26"/>
      <c r="AA365" s="26"/>
      <c r="AB365" s="26"/>
      <c r="AC365" s="26"/>
      <c r="AD365" s="26"/>
      <c r="AE365" s="26"/>
      <c r="AF365" s="26"/>
      <c r="AG365" s="26"/>
      <c r="AH365" s="26"/>
      <c r="AI365" s="26"/>
      <c r="AJ365" s="26"/>
      <c r="AK365" s="26"/>
      <c r="AL365" s="26"/>
      <c r="AM365" s="26"/>
      <c r="AN365" s="26">
        <v>0.03</v>
      </c>
      <c r="AO365" s="26"/>
      <c r="AP365" s="26"/>
      <c r="AQ365" s="26"/>
      <c r="AR365" s="26"/>
      <c r="AS365" s="26"/>
      <c r="AT365" s="26"/>
      <c r="AU365" s="26"/>
      <c r="AV365" s="26"/>
      <c r="AW365" s="26"/>
      <c r="AX365" s="26"/>
      <c r="AY365" s="26"/>
      <c r="AZ365" s="26"/>
      <c r="BA365" s="26"/>
      <c r="BB365" s="26"/>
      <c r="BC365" s="26"/>
      <c r="BD365" s="26"/>
      <c r="BE365" s="26"/>
    </row>
    <row r="366" spans="1:57" s="6" customFormat="1" ht="31.5">
      <c r="A366" s="106" t="s">
        <v>33</v>
      </c>
      <c r="B366" s="121" t="s">
        <v>1014</v>
      </c>
      <c r="C366" s="15" t="s">
        <v>1029</v>
      </c>
      <c r="D366" s="20" t="s">
        <v>273</v>
      </c>
      <c r="E366" s="31">
        <v>0.26500000000000001</v>
      </c>
      <c r="F366" s="31">
        <v>0.26500000000000001</v>
      </c>
      <c r="G366" s="31"/>
      <c r="H366" s="16" t="s">
        <v>33</v>
      </c>
      <c r="I366" s="5" t="str">
        <f t="shared" si="80"/>
        <v>DGD</v>
      </c>
      <c r="J366" s="2" t="s">
        <v>58</v>
      </c>
      <c r="K366" s="2" t="s">
        <v>2670</v>
      </c>
      <c r="L366" s="2" t="str">
        <f t="shared" si="82"/>
        <v>Chuyển tiếp</v>
      </c>
      <c r="M366" s="2" t="s">
        <v>1028</v>
      </c>
      <c r="N366" s="4" t="s">
        <v>59</v>
      </c>
      <c r="O366" s="2" t="s">
        <v>59</v>
      </c>
      <c r="P366" s="116"/>
      <c r="Q366" s="116"/>
      <c r="R366" s="113"/>
      <c r="S366" s="117">
        <f t="shared" si="81"/>
        <v>-0.26500000000000001</v>
      </c>
      <c r="T366" s="117">
        <f t="shared" si="83"/>
        <v>0.26500000000000001</v>
      </c>
      <c r="U366" s="26"/>
      <c r="V366" s="26"/>
      <c r="W366" s="26"/>
      <c r="X366" s="26"/>
      <c r="Y366" s="26"/>
      <c r="Z366" s="26"/>
      <c r="AA366" s="26"/>
      <c r="AB366" s="26"/>
      <c r="AC366" s="26"/>
      <c r="AD366" s="26"/>
      <c r="AE366" s="26"/>
      <c r="AF366" s="26"/>
      <c r="AG366" s="26"/>
      <c r="AH366" s="26"/>
      <c r="AI366" s="26"/>
      <c r="AJ366" s="26"/>
      <c r="AK366" s="26"/>
      <c r="AL366" s="26"/>
      <c r="AM366" s="26"/>
      <c r="AN366" s="187">
        <v>0.26500000000000001</v>
      </c>
      <c r="AO366" s="26"/>
      <c r="AP366" s="26"/>
      <c r="AQ366" s="26"/>
      <c r="AR366" s="26"/>
      <c r="AS366" s="26"/>
      <c r="AT366" s="26"/>
      <c r="AU366" s="26"/>
      <c r="AV366" s="26"/>
      <c r="AW366" s="26"/>
      <c r="AX366" s="26"/>
      <c r="AY366" s="26"/>
      <c r="AZ366" s="26"/>
      <c r="BA366" s="26"/>
      <c r="BB366" s="26"/>
      <c r="BC366" s="26"/>
      <c r="BD366" s="26"/>
      <c r="BE366" s="26"/>
    </row>
    <row r="367" spans="1:57" s="6" customFormat="1">
      <c r="A367" s="106" t="s">
        <v>33</v>
      </c>
      <c r="B367" s="121" t="s">
        <v>1016</v>
      </c>
      <c r="C367" s="15" t="s">
        <v>1031</v>
      </c>
      <c r="D367" s="20" t="s">
        <v>1032</v>
      </c>
      <c r="E367" s="31">
        <v>0.02</v>
      </c>
      <c r="F367" s="31">
        <v>0.02</v>
      </c>
      <c r="G367" s="31"/>
      <c r="H367" s="16" t="s">
        <v>33</v>
      </c>
      <c r="I367" s="5" t="str">
        <f t="shared" si="80"/>
        <v>DGD</v>
      </c>
      <c r="J367" s="2" t="s">
        <v>58</v>
      </c>
      <c r="K367" s="2" t="s">
        <v>2670</v>
      </c>
      <c r="L367" s="2" t="str">
        <f t="shared" si="82"/>
        <v>Chuyển tiếp</v>
      </c>
      <c r="M367" s="2" t="s">
        <v>1030</v>
      </c>
      <c r="N367" s="4" t="s">
        <v>59</v>
      </c>
      <c r="O367" s="2" t="s">
        <v>59</v>
      </c>
      <c r="P367" s="116"/>
      <c r="Q367" s="116"/>
      <c r="R367" s="113"/>
      <c r="S367" s="117">
        <f t="shared" si="81"/>
        <v>-0.02</v>
      </c>
      <c r="T367" s="117">
        <f t="shared" si="83"/>
        <v>0.02</v>
      </c>
      <c r="U367" s="26"/>
      <c r="V367" s="26"/>
      <c r="W367" s="26"/>
      <c r="X367" s="26"/>
      <c r="Y367" s="26"/>
      <c r="Z367" s="26"/>
      <c r="AA367" s="26"/>
      <c r="AB367" s="26"/>
      <c r="AC367" s="26"/>
      <c r="AD367" s="26"/>
      <c r="AE367" s="26"/>
      <c r="AF367" s="26"/>
      <c r="AG367" s="26"/>
      <c r="AH367" s="26"/>
      <c r="AI367" s="26"/>
      <c r="AJ367" s="26"/>
      <c r="AK367" s="26"/>
      <c r="AL367" s="26"/>
      <c r="AM367" s="26"/>
      <c r="AN367" s="26">
        <v>0.02</v>
      </c>
      <c r="AO367" s="26"/>
      <c r="AP367" s="26"/>
      <c r="AQ367" s="26"/>
      <c r="AR367" s="26"/>
      <c r="AS367" s="26"/>
      <c r="AT367" s="26"/>
      <c r="AU367" s="26"/>
      <c r="AV367" s="26"/>
      <c r="AW367" s="26"/>
      <c r="AX367" s="26"/>
      <c r="AY367" s="26"/>
      <c r="AZ367" s="26"/>
      <c r="BA367" s="26"/>
      <c r="BB367" s="26"/>
      <c r="BC367" s="26"/>
      <c r="BD367" s="26"/>
      <c r="BE367" s="26"/>
    </row>
    <row r="368" spans="1:57" s="6" customFormat="1">
      <c r="A368" s="106" t="s">
        <v>33</v>
      </c>
      <c r="B368" s="121" t="s">
        <v>1018</v>
      </c>
      <c r="C368" s="15" t="s">
        <v>1034</v>
      </c>
      <c r="D368" s="20" t="s">
        <v>1035</v>
      </c>
      <c r="E368" s="31">
        <v>2.8000000000000001E-2</v>
      </c>
      <c r="F368" s="31">
        <v>2.8000000000000001E-2</v>
      </c>
      <c r="G368" s="31"/>
      <c r="H368" s="16" t="s">
        <v>33</v>
      </c>
      <c r="I368" s="5" t="str">
        <f t="shared" si="80"/>
        <v>DGD</v>
      </c>
      <c r="J368" s="2" t="s">
        <v>58</v>
      </c>
      <c r="K368" s="2" t="s">
        <v>2670</v>
      </c>
      <c r="L368" s="2" t="str">
        <f t="shared" si="82"/>
        <v>Chuyển tiếp</v>
      </c>
      <c r="M368" s="2" t="s">
        <v>1033</v>
      </c>
      <c r="N368" s="4" t="s">
        <v>59</v>
      </c>
      <c r="O368" s="2" t="s">
        <v>59</v>
      </c>
      <c r="P368" s="116"/>
      <c r="Q368" s="116"/>
      <c r="R368" s="113"/>
      <c r="S368" s="117">
        <f t="shared" si="81"/>
        <v>-2.8000000000000001E-2</v>
      </c>
      <c r="T368" s="117">
        <f t="shared" si="83"/>
        <v>2.8000000000000001E-2</v>
      </c>
      <c r="U368" s="26"/>
      <c r="V368" s="26"/>
      <c r="W368" s="26"/>
      <c r="X368" s="26"/>
      <c r="Y368" s="26"/>
      <c r="Z368" s="26"/>
      <c r="AA368" s="26"/>
      <c r="AB368" s="26"/>
      <c r="AC368" s="26"/>
      <c r="AD368" s="26"/>
      <c r="AE368" s="26"/>
      <c r="AF368" s="26"/>
      <c r="AG368" s="26"/>
      <c r="AH368" s="26"/>
      <c r="AI368" s="26"/>
      <c r="AJ368" s="26"/>
      <c r="AK368" s="26"/>
      <c r="AL368" s="26"/>
      <c r="AM368" s="26"/>
      <c r="AN368" s="187">
        <v>2.8000000000000001E-2</v>
      </c>
      <c r="AO368" s="26"/>
      <c r="AP368" s="26"/>
      <c r="AQ368" s="26"/>
      <c r="AR368" s="26"/>
      <c r="AS368" s="26"/>
      <c r="AT368" s="26"/>
      <c r="AU368" s="26"/>
      <c r="AV368" s="26"/>
      <c r="AW368" s="26"/>
      <c r="AX368" s="26"/>
      <c r="AY368" s="26"/>
      <c r="AZ368" s="26"/>
      <c r="BA368" s="26"/>
      <c r="BB368" s="26"/>
      <c r="BC368" s="26"/>
      <c r="BD368" s="26"/>
      <c r="BE368" s="26"/>
    </row>
    <row r="369" spans="1:57" s="6" customFormat="1" ht="31.5">
      <c r="A369" s="106" t="s">
        <v>33</v>
      </c>
      <c r="B369" s="121" t="s">
        <v>1020</v>
      </c>
      <c r="C369" s="15" t="s">
        <v>1037</v>
      </c>
      <c r="D369" s="20" t="s">
        <v>273</v>
      </c>
      <c r="E369" s="31">
        <v>0.92</v>
      </c>
      <c r="F369" s="31">
        <v>0.92</v>
      </c>
      <c r="G369" s="31"/>
      <c r="H369" s="16" t="s">
        <v>33</v>
      </c>
      <c r="I369" s="5" t="str">
        <f t="shared" si="80"/>
        <v>DGD</v>
      </c>
      <c r="J369" s="2" t="s">
        <v>58</v>
      </c>
      <c r="K369" s="2" t="s">
        <v>2670</v>
      </c>
      <c r="L369" s="2" t="str">
        <f t="shared" si="82"/>
        <v>Chuyển tiếp</v>
      </c>
      <c r="M369" s="2" t="s">
        <v>1036</v>
      </c>
      <c r="N369" s="4" t="s">
        <v>59</v>
      </c>
      <c r="O369" s="2" t="s">
        <v>59</v>
      </c>
      <c r="P369" s="116"/>
      <c r="Q369" s="116"/>
      <c r="R369" s="113"/>
      <c r="S369" s="117">
        <f t="shared" si="81"/>
        <v>-0.92</v>
      </c>
      <c r="T369" s="117">
        <f t="shared" si="83"/>
        <v>0.92</v>
      </c>
      <c r="U369" s="26"/>
      <c r="V369" s="26"/>
      <c r="W369" s="26"/>
      <c r="X369" s="26"/>
      <c r="Y369" s="26"/>
      <c r="Z369" s="26"/>
      <c r="AA369" s="26"/>
      <c r="AB369" s="26"/>
      <c r="AC369" s="26"/>
      <c r="AD369" s="26"/>
      <c r="AE369" s="26"/>
      <c r="AF369" s="26"/>
      <c r="AG369" s="26"/>
      <c r="AH369" s="26"/>
      <c r="AI369" s="26"/>
      <c r="AJ369" s="26"/>
      <c r="AK369" s="26"/>
      <c r="AL369" s="26"/>
      <c r="AM369" s="26"/>
      <c r="AN369" s="26">
        <v>0.92</v>
      </c>
      <c r="AO369" s="26"/>
      <c r="AP369" s="26"/>
      <c r="AQ369" s="26"/>
      <c r="AR369" s="26"/>
      <c r="AS369" s="26"/>
      <c r="AT369" s="26"/>
      <c r="AU369" s="26"/>
      <c r="AV369" s="26"/>
      <c r="AW369" s="26"/>
      <c r="AX369" s="26"/>
      <c r="AY369" s="26"/>
      <c r="AZ369" s="26"/>
      <c r="BA369" s="26"/>
      <c r="BB369" s="26"/>
      <c r="BC369" s="26"/>
      <c r="BD369" s="26"/>
      <c r="BE369" s="26"/>
    </row>
    <row r="370" spans="1:57" s="6" customFormat="1">
      <c r="A370" s="106" t="s">
        <v>33</v>
      </c>
      <c r="B370" s="121" t="s">
        <v>1023</v>
      </c>
      <c r="C370" s="15" t="s">
        <v>1039</v>
      </c>
      <c r="D370" s="20" t="s">
        <v>1032</v>
      </c>
      <c r="E370" s="31">
        <v>0.1</v>
      </c>
      <c r="F370" s="31">
        <v>0.1</v>
      </c>
      <c r="G370" s="31"/>
      <c r="H370" s="16" t="s">
        <v>33</v>
      </c>
      <c r="I370" s="5" t="str">
        <f t="shared" si="80"/>
        <v>DGD</v>
      </c>
      <c r="J370" s="2" t="s">
        <v>58</v>
      </c>
      <c r="K370" s="2" t="s">
        <v>2670</v>
      </c>
      <c r="L370" s="2" t="str">
        <f t="shared" si="82"/>
        <v>Chuyển tiếp</v>
      </c>
      <c r="M370" s="2" t="s">
        <v>1038</v>
      </c>
      <c r="N370" s="4" t="s">
        <v>59</v>
      </c>
      <c r="O370" s="2" t="s">
        <v>59</v>
      </c>
      <c r="P370" s="116"/>
      <c r="Q370" s="116"/>
      <c r="R370" s="113"/>
      <c r="S370" s="117">
        <f t="shared" si="81"/>
        <v>-0.1</v>
      </c>
      <c r="T370" s="117">
        <f t="shared" si="83"/>
        <v>0.1</v>
      </c>
      <c r="U370" s="26"/>
      <c r="V370" s="26"/>
      <c r="W370" s="26"/>
      <c r="X370" s="26"/>
      <c r="Y370" s="26"/>
      <c r="Z370" s="26"/>
      <c r="AA370" s="26"/>
      <c r="AB370" s="26"/>
      <c r="AC370" s="26"/>
      <c r="AD370" s="26"/>
      <c r="AE370" s="26"/>
      <c r="AF370" s="26"/>
      <c r="AG370" s="26"/>
      <c r="AH370" s="26"/>
      <c r="AI370" s="26"/>
      <c r="AJ370" s="26"/>
      <c r="AK370" s="26"/>
      <c r="AL370" s="26"/>
      <c r="AM370" s="26"/>
      <c r="AN370" s="26">
        <v>0.1</v>
      </c>
      <c r="AO370" s="26"/>
      <c r="AP370" s="26"/>
      <c r="AQ370" s="26"/>
      <c r="AR370" s="26"/>
      <c r="AS370" s="26"/>
      <c r="AT370" s="26"/>
      <c r="AU370" s="26"/>
      <c r="AV370" s="26"/>
      <c r="AW370" s="26"/>
      <c r="AX370" s="26"/>
      <c r="AY370" s="26"/>
      <c r="AZ370" s="26"/>
      <c r="BA370" s="26"/>
      <c r="BB370" s="26"/>
      <c r="BC370" s="26"/>
      <c r="BD370" s="26"/>
      <c r="BE370" s="26"/>
    </row>
    <row r="371" spans="1:57" s="6" customFormat="1" ht="31.5">
      <c r="A371" s="106" t="s">
        <v>33</v>
      </c>
      <c r="B371" s="121" t="s">
        <v>1025</v>
      </c>
      <c r="C371" s="15" t="s">
        <v>1041</v>
      </c>
      <c r="D371" s="20" t="s">
        <v>273</v>
      </c>
      <c r="E371" s="31">
        <v>1.1200000000000001</v>
      </c>
      <c r="F371" s="31">
        <v>1.1200000000000001</v>
      </c>
      <c r="G371" s="31"/>
      <c r="H371" s="16" t="s">
        <v>33</v>
      </c>
      <c r="I371" s="5" t="str">
        <f t="shared" si="80"/>
        <v>DGD</v>
      </c>
      <c r="J371" s="2" t="s">
        <v>58</v>
      </c>
      <c r="K371" s="2" t="s">
        <v>2670</v>
      </c>
      <c r="L371" s="2" t="str">
        <f t="shared" si="82"/>
        <v>Chuyển tiếp</v>
      </c>
      <c r="M371" s="2" t="s">
        <v>1040</v>
      </c>
      <c r="N371" s="4" t="s">
        <v>59</v>
      </c>
      <c r="O371" s="2" t="s">
        <v>59</v>
      </c>
      <c r="P371" s="116"/>
      <c r="Q371" s="116"/>
      <c r="R371" s="113"/>
      <c r="S371" s="117">
        <f t="shared" ref="S371:S402" si="84">G371-T371</f>
        <v>-1.1200000000000001</v>
      </c>
      <c r="T371" s="117">
        <f t="shared" si="83"/>
        <v>1.1200000000000001</v>
      </c>
      <c r="U371" s="26"/>
      <c r="V371" s="26"/>
      <c r="W371" s="26"/>
      <c r="X371" s="26"/>
      <c r="Y371" s="26"/>
      <c r="Z371" s="26"/>
      <c r="AA371" s="26"/>
      <c r="AB371" s="26"/>
      <c r="AC371" s="26"/>
      <c r="AD371" s="26"/>
      <c r="AE371" s="26"/>
      <c r="AF371" s="26"/>
      <c r="AG371" s="26"/>
      <c r="AH371" s="26"/>
      <c r="AI371" s="26"/>
      <c r="AJ371" s="26"/>
      <c r="AK371" s="26"/>
      <c r="AL371" s="26"/>
      <c r="AM371" s="26"/>
      <c r="AN371" s="187">
        <v>1.1200000000000001</v>
      </c>
      <c r="AO371" s="26"/>
      <c r="AP371" s="26"/>
      <c r="AQ371" s="26"/>
      <c r="AR371" s="26"/>
      <c r="AS371" s="26"/>
      <c r="AT371" s="26"/>
      <c r="AU371" s="26"/>
      <c r="AV371" s="26"/>
      <c r="AW371" s="26"/>
      <c r="AX371" s="26"/>
      <c r="AY371" s="26"/>
      <c r="AZ371" s="26"/>
      <c r="BA371" s="26"/>
      <c r="BB371" s="26"/>
      <c r="BC371" s="26"/>
      <c r="BD371" s="26"/>
      <c r="BE371" s="26"/>
    </row>
    <row r="372" spans="1:57" s="6" customFormat="1">
      <c r="A372" s="106" t="s">
        <v>33</v>
      </c>
      <c r="B372" s="121" t="s">
        <v>1028</v>
      </c>
      <c r="C372" s="15" t="s">
        <v>1043</v>
      </c>
      <c r="D372" s="20" t="s">
        <v>902</v>
      </c>
      <c r="E372" s="31">
        <v>0.25</v>
      </c>
      <c r="F372" s="31">
        <v>0.25</v>
      </c>
      <c r="G372" s="31"/>
      <c r="H372" s="16" t="s">
        <v>33</v>
      </c>
      <c r="I372" s="5" t="str">
        <f t="shared" si="80"/>
        <v>DGD</v>
      </c>
      <c r="J372" s="2" t="s">
        <v>63</v>
      </c>
      <c r="K372" s="2" t="s">
        <v>2670</v>
      </c>
      <c r="L372" s="2" t="str">
        <f t="shared" si="82"/>
        <v>Chuyển tiếp</v>
      </c>
      <c r="M372" s="2" t="s">
        <v>1042</v>
      </c>
      <c r="N372" s="4" t="s">
        <v>59</v>
      </c>
      <c r="O372" s="2" t="s">
        <v>59</v>
      </c>
      <c r="P372" s="116"/>
      <c r="Q372" s="116"/>
      <c r="R372" s="113"/>
      <c r="S372" s="117">
        <f t="shared" si="84"/>
        <v>-0.25</v>
      </c>
      <c r="T372" s="117">
        <f t="shared" si="83"/>
        <v>0.25</v>
      </c>
      <c r="U372" s="26"/>
      <c r="V372" s="26"/>
      <c r="W372" s="26"/>
      <c r="X372" s="26"/>
      <c r="Y372" s="26"/>
      <c r="Z372" s="26"/>
      <c r="AA372" s="26"/>
      <c r="AB372" s="26"/>
      <c r="AC372" s="26"/>
      <c r="AD372" s="26"/>
      <c r="AE372" s="26"/>
      <c r="AF372" s="26"/>
      <c r="AG372" s="26"/>
      <c r="AH372" s="26"/>
      <c r="AI372" s="26"/>
      <c r="AJ372" s="26"/>
      <c r="AK372" s="26"/>
      <c r="AL372" s="26"/>
      <c r="AM372" s="26"/>
      <c r="AN372" s="26">
        <v>0.25</v>
      </c>
      <c r="AO372" s="26"/>
      <c r="AP372" s="26"/>
      <c r="AQ372" s="26"/>
      <c r="AR372" s="26"/>
      <c r="AS372" s="26"/>
      <c r="AT372" s="26"/>
      <c r="AU372" s="26"/>
      <c r="AV372" s="26"/>
      <c r="AW372" s="26"/>
      <c r="AX372" s="26"/>
      <c r="AY372" s="26"/>
      <c r="AZ372" s="26"/>
      <c r="BA372" s="26"/>
      <c r="BB372" s="26"/>
      <c r="BC372" s="26"/>
      <c r="BD372" s="26"/>
      <c r="BE372" s="26"/>
    </row>
    <row r="373" spans="1:57" s="6" customFormat="1">
      <c r="A373" s="106" t="s">
        <v>33</v>
      </c>
      <c r="B373" s="121" t="s">
        <v>1030</v>
      </c>
      <c r="C373" s="15" t="s">
        <v>1045</v>
      </c>
      <c r="D373" s="20" t="s">
        <v>1046</v>
      </c>
      <c r="E373" s="31">
        <v>7.0000000000000007E-2</v>
      </c>
      <c r="F373" s="31">
        <v>7.0000000000000007E-2</v>
      </c>
      <c r="G373" s="31"/>
      <c r="H373" s="16" t="s">
        <v>33</v>
      </c>
      <c r="I373" s="5" t="str">
        <f t="shared" si="80"/>
        <v>DGD</v>
      </c>
      <c r="J373" s="2" t="s">
        <v>63</v>
      </c>
      <c r="K373" s="2" t="s">
        <v>2670</v>
      </c>
      <c r="L373" s="2" t="str">
        <f t="shared" si="82"/>
        <v>Chuyển tiếp</v>
      </c>
      <c r="M373" s="2" t="s">
        <v>1044</v>
      </c>
      <c r="N373" s="4" t="s">
        <v>59</v>
      </c>
      <c r="O373" s="2" t="s">
        <v>59</v>
      </c>
      <c r="P373" s="116"/>
      <c r="Q373" s="116"/>
      <c r="R373" s="113"/>
      <c r="S373" s="117">
        <f t="shared" si="84"/>
        <v>-7.0000000000000007E-2</v>
      </c>
      <c r="T373" s="117">
        <f t="shared" si="83"/>
        <v>7.0000000000000007E-2</v>
      </c>
      <c r="U373" s="26"/>
      <c r="V373" s="26"/>
      <c r="W373" s="26"/>
      <c r="X373" s="26"/>
      <c r="Y373" s="26"/>
      <c r="Z373" s="26"/>
      <c r="AA373" s="26"/>
      <c r="AB373" s="26"/>
      <c r="AC373" s="26"/>
      <c r="AD373" s="26"/>
      <c r="AE373" s="26"/>
      <c r="AF373" s="26"/>
      <c r="AG373" s="26"/>
      <c r="AH373" s="26"/>
      <c r="AI373" s="26"/>
      <c r="AJ373" s="26"/>
      <c r="AK373" s="26"/>
      <c r="AL373" s="26"/>
      <c r="AM373" s="26"/>
      <c r="AN373" s="26">
        <v>7.0000000000000007E-2</v>
      </c>
      <c r="AO373" s="26"/>
      <c r="AP373" s="26"/>
      <c r="AQ373" s="26"/>
      <c r="AR373" s="26"/>
      <c r="AS373" s="26"/>
      <c r="AT373" s="26"/>
      <c r="AU373" s="26"/>
      <c r="AV373" s="26"/>
      <c r="AW373" s="26"/>
      <c r="AX373" s="26"/>
      <c r="AY373" s="26"/>
      <c r="AZ373" s="26"/>
      <c r="BA373" s="26"/>
      <c r="BB373" s="26"/>
      <c r="BC373" s="26"/>
      <c r="BD373" s="26"/>
      <c r="BE373" s="26"/>
    </row>
    <row r="374" spans="1:57" s="6" customFormat="1">
      <c r="A374" s="106" t="s">
        <v>33</v>
      </c>
      <c r="B374" s="121" t="s">
        <v>1033</v>
      </c>
      <c r="C374" s="15" t="s">
        <v>1048</v>
      </c>
      <c r="D374" s="20" t="s">
        <v>731</v>
      </c>
      <c r="E374" s="31">
        <v>0.1</v>
      </c>
      <c r="F374" s="31">
        <v>0.1</v>
      </c>
      <c r="G374" s="31"/>
      <c r="H374" s="16" t="s">
        <v>33</v>
      </c>
      <c r="I374" s="5" t="str">
        <f t="shared" si="80"/>
        <v>DGD</v>
      </c>
      <c r="J374" s="2" t="s">
        <v>63</v>
      </c>
      <c r="K374" s="2" t="s">
        <v>2670</v>
      </c>
      <c r="L374" s="2" t="str">
        <f t="shared" si="82"/>
        <v>Chuyển tiếp</v>
      </c>
      <c r="M374" s="2" t="s">
        <v>1047</v>
      </c>
      <c r="N374" s="4" t="s">
        <v>59</v>
      </c>
      <c r="O374" s="2" t="s">
        <v>59</v>
      </c>
      <c r="P374" s="116"/>
      <c r="Q374" s="116"/>
      <c r="R374" s="113"/>
      <c r="S374" s="117">
        <f t="shared" si="84"/>
        <v>-0.1</v>
      </c>
      <c r="T374" s="117">
        <f t="shared" si="83"/>
        <v>0.1</v>
      </c>
      <c r="U374" s="26"/>
      <c r="V374" s="26"/>
      <c r="W374" s="26"/>
      <c r="X374" s="26"/>
      <c r="Y374" s="26"/>
      <c r="Z374" s="26"/>
      <c r="AA374" s="26"/>
      <c r="AB374" s="26"/>
      <c r="AC374" s="26"/>
      <c r="AD374" s="26"/>
      <c r="AE374" s="26"/>
      <c r="AF374" s="26"/>
      <c r="AG374" s="26"/>
      <c r="AH374" s="26"/>
      <c r="AI374" s="26"/>
      <c r="AJ374" s="26"/>
      <c r="AK374" s="26"/>
      <c r="AL374" s="26"/>
      <c r="AM374" s="26"/>
      <c r="AN374" s="26">
        <v>0.1</v>
      </c>
      <c r="AO374" s="26"/>
      <c r="AP374" s="26"/>
      <c r="AQ374" s="26"/>
      <c r="AR374" s="26"/>
      <c r="AS374" s="26"/>
      <c r="AT374" s="26"/>
      <c r="AU374" s="26"/>
      <c r="AV374" s="26"/>
      <c r="AW374" s="26"/>
      <c r="AX374" s="26"/>
      <c r="AY374" s="26"/>
      <c r="AZ374" s="26"/>
      <c r="BA374" s="26"/>
      <c r="BB374" s="26"/>
      <c r="BC374" s="26"/>
      <c r="BD374" s="26"/>
      <c r="BE374" s="26"/>
    </row>
    <row r="375" spans="1:57" s="6" customFormat="1">
      <c r="A375" s="106" t="s">
        <v>33</v>
      </c>
      <c r="B375" s="121" t="s">
        <v>1036</v>
      </c>
      <c r="C375" s="15" t="s">
        <v>1050</v>
      </c>
      <c r="D375" s="20" t="s">
        <v>62</v>
      </c>
      <c r="E375" s="31">
        <v>0.05</v>
      </c>
      <c r="F375" s="31">
        <v>0.05</v>
      </c>
      <c r="G375" s="31"/>
      <c r="H375" s="16" t="s">
        <v>33</v>
      </c>
      <c r="I375" s="5" t="str">
        <f t="shared" si="80"/>
        <v>DGD</v>
      </c>
      <c r="J375" s="2" t="s">
        <v>63</v>
      </c>
      <c r="K375" s="2" t="s">
        <v>2670</v>
      </c>
      <c r="L375" s="2" t="str">
        <f t="shared" si="82"/>
        <v>Chuyển tiếp</v>
      </c>
      <c r="M375" s="2" t="s">
        <v>1049</v>
      </c>
      <c r="N375" s="4" t="s">
        <v>59</v>
      </c>
      <c r="O375" s="2" t="s">
        <v>59</v>
      </c>
      <c r="P375" s="116"/>
      <c r="Q375" s="116"/>
      <c r="R375" s="113"/>
      <c r="S375" s="117">
        <f t="shared" si="84"/>
        <v>-0.05</v>
      </c>
      <c r="T375" s="117">
        <f t="shared" si="83"/>
        <v>0.05</v>
      </c>
      <c r="U375" s="26"/>
      <c r="V375" s="26"/>
      <c r="W375" s="26"/>
      <c r="X375" s="26"/>
      <c r="Y375" s="26"/>
      <c r="Z375" s="26"/>
      <c r="AA375" s="26"/>
      <c r="AB375" s="26"/>
      <c r="AC375" s="26"/>
      <c r="AD375" s="26"/>
      <c r="AE375" s="26"/>
      <c r="AF375" s="26"/>
      <c r="AG375" s="26"/>
      <c r="AH375" s="26"/>
      <c r="AI375" s="26"/>
      <c r="AJ375" s="26"/>
      <c r="AK375" s="26"/>
      <c r="AL375" s="26"/>
      <c r="AM375" s="26"/>
      <c r="AN375" s="26">
        <v>0.05</v>
      </c>
      <c r="AO375" s="26"/>
      <c r="AP375" s="26"/>
      <c r="AQ375" s="26"/>
      <c r="AR375" s="26"/>
      <c r="AS375" s="26"/>
      <c r="AT375" s="26"/>
      <c r="AU375" s="26"/>
      <c r="AV375" s="26"/>
      <c r="AW375" s="26"/>
      <c r="AX375" s="26"/>
      <c r="AY375" s="26"/>
      <c r="AZ375" s="26"/>
      <c r="BA375" s="26"/>
      <c r="BB375" s="26"/>
      <c r="BC375" s="26"/>
      <c r="BD375" s="26"/>
      <c r="BE375" s="26"/>
    </row>
    <row r="376" spans="1:57" s="6" customFormat="1" ht="31.5">
      <c r="A376" s="106" t="s">
        <v>33</v>
      </c>
      <c r="B376" s="121" t="s">
        <v>1038</v>
      </c>
      <c r="C376" s="15" t="s">
        <v>1052</v>
      </c>
      <c r="D376" s="20" t="s">
        <v>1046</v>
      </c>
      <c r="E376" s="31">
        <v>7.5999999999999998E-2</v>
      </c>
      <c r="F376" s="31">
        <v>7.5999999999999998E-2</v>
      </c>
      <c r="G376" s="31"/>
      <c r="H376" s="16" t="s">
        <v>33</v>
      </c>
      <c r="I376" s="5" t="str">
        <f t="shared" si="80"/>
        <v>DGD</v>
      </c>
      <c r="J376" s="2" t="s">
        <v>63</v>
      </c>
      <c r="K376" s="2" t="s">
        <v>2670</v>
      </c>
      <c r="L376" s="2" t="str">
        <f t="shared" si="82"/>
        <v>Chuyển tiếp</v>
      </c>
      <c r="M376" s="2" t="s">
        <v>1051</v>
      </c>
      <c r="N376" s="4" t="s">
        <v>59</v>
      </c>
      <c r="O376" s="2" t="s">
        <v>59</v>
      </c>
      <c r="P376" s="116"/>
      <c r="Q376" s="116"/>
      <c r="R376" s="113"/>
      <c r="S376" s="117">
        <f t="shared" si="84"/>
        <v>-7.5999999999999998E-2</v>
      </c>
      <c r="T376" s="117">
        <f t="shared" si="83"/>
        <v>7.5999999999999998E-2</v>
      </c>
      <c r="U376" s="26"/>
      <c r="V376" s="26"/>
      <c r="W376" s="26"/>
      <c r="X376" s="26"/>
      <c r="Y376" s="26"/>
      <c r="Z376" s="26"/>
      <c r="AA376" s="26"/>
      <c r="AB376" s="26"/>
      <c r="AC376" s="26"/>
      <c r="AD376" s="26"/>
      <c r="AE376" s="26"/>
      <c r="AF376" s="26"/>
      <c r="AG376" s="26"/>
      <c r="AH376" s="26"/>
      <c r="AI376" s="26"/>
      <c r="AJ376" s="26"/>
      <c r="AK376" s="26"/>
      <c r="AL376" s="26"/>
      <c r="AM376" s="26"/>
      <c r="AN376" s="187">
        <v>7.5999999999999998E-2</v>
      </c>
      <c r="AO376" s="26"/>
      <c r="AP376" s="26"/>
      <c r="AQ376" s="26"/>
      <c r="AR376" s="26"/>
      <c r="AS376" s="26"/>
      <c r="AT376" s="26"/>
      <c r="AU376" s="26"/>
      <c r="AV376" s="26"/>
      <c r="AW376" s="26"/>
      <c r="AX376" s="26"/>
      <c r="AY376" s="26"/>
      <c r="AZ376" s="26"/>
      <c r="BA376" s="26"/>
      <c r="BB376" s="26"/>
      <c r="BC376" s="26"/>
      <c r="BD376" s="26"/>
      <c r="BE376" s="26"/>
    </row>
    <row r="377" spans="1:57" s="6" customFormat="1" ht="31.5">
      <c r="A377" s="106" t="s">
        <v>33</v>
      </c>
      <c r="B377" s="121" t="s">
        <v>1040</v>
      </c>
      <c r="C377" s="15" t="s">
        <v>1054</v>
      </c>
      <c r="D377" s="20" t="s">
        <v>1055</v>
      </c>
      <c r="E377" s="31">
        <v>6.7500000000000004E-2</v>
      </c>
      <c r="F377" s="31">
        <v>6.7500000000000004E-2</v>
      </c>
      <c r="G377" s="31"/>
      <c r="H377" s="16" t="s">
        <v>33</v>
      </c>
      <c r="I377" s="5" t="str">
        <f t="shared" si="80"/>
        <v>DGD</v>
      </c>
      <c r="J377" s="2" t="s">
        <v>63</v>
      </c>
      <c r="K377" s="2" t="s">
        <v>2670</v>
      </c>
      <c r="L377" s="2" t="str">
        <f t="shared" si="82"/>
        <v>Chuyển tiếp</v>
      </c>
      <c r="M377" s="2" t="s">
        <v>1053</v>
      </c>
      <c r="N377" s="4" t="s">
        <v>59</v>
      </c>
      <c r="O377" s="2" t="s">
        <v>59</v>
      </c>
      <c r="P377" s="116"/>
      <c r="Q377" s="116"/>
      <c r="R377" s="113"/>
      <c r="S377" s="117">
        <f t="shared" si="84"/>
        <v>-6.7500000000000004E-2</v>
      </c>
      <c r="T377" s="117">
        <f t="shared" si="83"/>
        <v>6.7500000000000004E-2</v>
      </c>
      <c r="U377" s="26"/>
      <c r="V377" s="26"/>
      <c r="W377" s="26"/>
      <c r="X377" s="26"/>
      <c r="Y377" s="26"/>
      <c r="Z377" s="26"/>
      <c r="AA377" s="26"/>
      <c r="AB377" s="26"/>
      <c r="AC377" s="26"/>
      <c r="AD377" s="26"/>
      <c r="AE377" s="26"/>
      <c r="AF377" s="26"/>
      <c r="AG377" s="26"/>
      <c r="AH377" s="26"/>
      <c r="AI377" s="26"/>
      <c r="AJ377" s="26"/>
      <c r="AK377" s="26"/>
      <c r="AL377" s="26"/>
      <c r="AM377" s="26"/>
      <c r="AN377" s="187">
        <v>6.7500000000000004E-2</v>
      </c>
      <c r="AO377" s="26"/>
      <c r="AP377" s="26"/>
      <c r="AQ377" s="26"/>
      <c r="AR377" s="26"/>
      <c r="AS377" s="26"/>
      <c r="AT377" s="26"/>
      <c r="AU377" s="26"/>
      <c r="AV377" s="26"/>
      <c r="AW377" s="26"/>
      <c r="AX377" s="26"/>
      <c r="AY377" s="26"/>
      <c r="AZ377" s="26"/>
      <c r="BA377" s="26"/>
      <c r="BB377" s="26"/>
      <c r="BC377" s="26"/>
      <c r="BD377" s="26"/>
      <c r="BE377" s="26"/>
    </row>
    <row r="378" spans="1:57" s="6" customFormat="1" ht="31.5">
      <c r="A378" s="106" t="s">
        <v>33</v>
      </c>
      <c r="B378" s="121" t="s">
        <v>1042</v>
      </c>
      <c r="C378" s="15" t="s">
        <v>1057</v>
      </c>
      <c r="D378" s="20"/>
      <c r="E378" s="31">
        <v>0.25659999999999999</v>
      </c>
      <c r="F378" s="31">
        <v>0.25659999999999999</v>
      </c>
      <c r="G378" s="31"/>
      <c r="H378" s="16" t="s">
        <v>33</v>
      </c>
      <c r="I378" s="5" t="str">
        <f t="shared" si="80"/>
        <v>DGD</v>
      </c>
      <c r="J378" s="2" t="s">
        <v>63</v>
      </c>
      <c r="K378" s="2" t="s">
        <v>2670</v>
      </c>
      <c r="L378" s="2" t="str">
        <f t="shared" si="82"/>
        <v>Chuyển tiếp</v>
      </c>
      <c r="M378" s="2" t="s">
        <v>1056</v>
      </c>
      <c r="N378" s="4" t="s">
        <v>59</v>
      </c>
      <c r="O378" s="2" t="s">
        <v>59</v>
      </c>
      <c r="P378" s="116"/>
      <c r="Q378" s="116"/>
      <c r="R378" s="113"/>
      <c r="S378" s="117">
        <f t="shared" si="84"/>
        <v>-0.25659999999999999</v>
      </c>
      <c r="T378" s="117">
        <f t="shared" si="83"/>
        <v>0.25659999999999999</v>
      </c>
      <c r="U378" s="26"/>
      <c r="V378" s="26"/>
      <c r="W378" s="26"/>
      <c r="X378" s="26"/>
      <c r="Y378" s="26"/>
      <c r="Z378" s="26"/>
      <c r="AA378" s="26"/>
      <c r="AB378" s="26"/>
      <c r="AC378" s="26"/>
      <c r="AD378" s="26"/>
      <c r="AE378" s="26"/>
      <c r="AF378" s="26"/>
      <c r="AG378" s="26"/>
      <c r="AH378" s="26"/>
      <c r="AI378" s="26"/>
      <c r="AJ378" s="26"/>
      <c r="AK378" s="26"/>
      <c r="AL378" s="26"/>
      <c r="AM378" s="26"/>
      <c r="AN378" s="187">
        <v>0.25659999999999999</v>
      </c>
      <c r="AO378" s="26"/>
      <c r="AP378" s="26"/>
      <c r="AQ378" s="26"/>
      <c r="AR378" s="26"/>
      <c r="AS378" s="26"/>
      <c r="AT378" s="26"/>
      <c r="AU378" s="26"/>
      <c r="AV378" s="26"/>
      <c r="AW378" s="26"/>
      <c r="AX378" s="26"/>
      <c r="AY378" s="26"/>
      <c r="AZ378" s="26"/>
      <c r="BA378" s="26"/>
      <c r="BB378" s="26"/>
      <c r="BC378" s="26"/>
      <c r="BD378" s="26"/>
      <c r="BE378" s="26"/>
    </row>
    <row r="379" spans="1:57" s="6" customFormat="1" ht="31.5">
      <c r="A379" s="106" t="s">
        <v>33</v>
      </c>
      <c r="B379" s="121" t="s">
        <v>1044</v>
      </c>
      <c r="C379" s="15" t="s">
        <v>1059</v>
      </c>
      <c r="D379" s="20"/>
      <c r="E379" s="31">
        <v>0.57999999999999996</v>
      </c>
      <c r="F379" s="31">
        <v>0.57999999999999996</v>
      </c>
      <c r="G379" s="31"/>
      <c r="H379" s="16" t="s">
        <v>33</v>
      </c>
      <c r="I379" s="5" t="str">
        <f t="shared" si="80"/>
        <v>DGD</v>
      </c>
      <c r="J379" s="2" t="s">
        <v>63</v>
      </c>
      <c r="K379" s="2" t="s">
        <v>2670</v>
      </c>
      <c r="L379" s="2" t="str">
        <f t="shared" si="82"/>
        <v>Chuyển tiếp</v>
      </c>
      <c r="M379" s="2" t="s">
        <v>1058</v>
      </c>
      <c r="N379" s="4" t="s">
        <v>59</v>
      </c>
      <c r="O379" s="2" t="s">
        <v>59</v>
      </c>
      <c r="P379" s="116"/>
      <c r="Q379" s="116"/>
      <c r="R379" s="113"/>
      <c r="S379" s="117">
        <f t="shared" si="84"/>
        <v>-0.57999999999999996</v>
      </c>
      <c r="T379" s="117">
        <f t="shared" si="83"/>
        <v>0.57999999999999996</v>
      </c>
      <c r="U379" s="26"/>
      <c r="V379" s="26"/>
      <c r="W379" s="26"/>
      <c r="X379" s="26"/>
      <c r="Y379" s="26"/>
      <c r="Z379" s="26"/>
      <c r="AA379" s="26"/>
      <c r="AB379" s="26"/>
      <c r="AC379" s="26"/>
      <c r="AD379" s="26"/>
      <c r="AE379" s="26"/>
      <c r="AF379" s="26"/>
      <c r="AG379" s="26"/>
      <c r="AH379" s="26"/>
      <c r="AI379" s="26"/>
      <c r="AJ379" s="26"/>
      <c r="AK379" s="26"/>
      <c r="AL379" s="26"/>
      <c r="AM379" s="26"/>
      <c r="AN379" s="26">
        <v>0.57999999999999996</v>
      </c>
      <c r="AO379" s="26"/>
      <c r="AP379" s="26"/>
      <c r="AQ379" s="26"/>
      <c r="AR379" s="26"/>
      <c r="AS379" s="26"/>
      <c r="AT379" s="26"/>
      <c r="AU379" s="26"/>
      <c r="AV379" s="26"/>
      <c r="AW379" s="26"/>
      <c r="AX379" s="26"/>
      <c r="AY379" s="26"/>
      <c r="AZ379" s="26"/>
      <c r="BA379" s="26"/>
      <c r="BB379" s="26"/>
      <c r="BC379" s="26"/>
      <c r="BD379" s="26"/>
      <c r="BE379" s="26"/>
    </row>
    <row r="380" spans="1:57" s="6" customFormat="1">
      <c r="A380" s="106" t="s">
        <v>33</v>
      </c>
      <c r="B380" s="121" t="s">
        <v>1047</v>
      </c>
      <c r="C380" s="32" t="s">
        <v>1061</v>
      </c>
      <c r="D380" s="20"/>
      <c r="E380" s="31">
        <v>0.17993999999999999</v>
      </c>
      <c r="F380" s="31">
        <v>0.17993999999999999</v>
      </c>
      <c r="G380" s="31"/>
      <c r="H380" s="16" t="s">
        <v>33</v>
      </c>
      <c r="I380" s="5" t="str">
        <f t="shared" si="80"/>
        <v>DGD</v>
      </c>
      <c r="J380" s="2" t="s">
        <v>78</v>
      </c>
      <c r="K380" s="2" t="s">
        <v>2670</v>
      </c>
      <c r="L380" s="2" t="str">
        <f t="shared" si="82"/>
        <v>Chuyển tiếp</v>
      </c>
      <c r="M380" s="2" t="s">
        <v>1060</v>
      </c>
      <c r="N380" s="4" t="s">
        <v>59</v>
      </c>
      <c r="O380" s="2" t="s">
        <v>59</v>
      </c>
      <c r="P380" s="116"/>
      <c r="Q380" s="116"/>
      <c r="R380" s="113"/>
      <c r="S380" s="117">
        <f t="shared" si="84"/>
        <v>-0.17993999999999999</v>
      </c>
      <c r="T380" s="117">
        <f t="shared" si="83"/>
        <v>0.17993999999999999</v>
      </c>
      <c r="U380" s="26"/>
      <c r="V380" s="26"/>
      <c r="W380" s="26"/>
      <c r="X380" s="26"/>
      <c r="Y380" s="26"/>
      <c r="Z380" s="26"/>
      <c r="AA380" s="26"/>
      <c r="AB380" s="26"/>
      <c r="AC380" s="26"/>
      <c r="AD380" s="26"/>
      <c r="AE380" s="26"/>
      <c r="AF380" s="26"/>
      <c r="AG380" s="26"/>
      <c r="AH380" s="26"/>
      <c r="AI380" s="26"/>
      <c r="AJ380" s="26"/>
      <c r="AK380" s="26"/>
      <c r="AL380" s="26"/>
      <c r="AM380" s="26"/>
      <c r="AN380" s="187">
        <v>0.17993999999999999</v>
      </c>
      <c r="AO380" s="26"/>
      <c r="AP380" s="26"/>
      <c r="AQ380" s="26"/>
      <c r="AR380" s="26"/>
      <c r="AS380" s="26"/>
      <c r="AT380" s="26"/>
      <c r="AU380" s="26"/>
      <c r="AV380" s="26"/>
      <c r="AW380" s="26"/>
      <c r="AX380" s="26"/>
      <c r="AY380" s="26"/>
      <c r="AZ380" s="26"/>
      <c r="BA380" s="26"/>
      <c r="BB380" s="26"/>
      <c r="BC380" s="26"/>
      <c r="BD380" s="26"/>
      <c r="BE380" s="26"/>
    </row>
    <row r="381" spans="1:57" s="6" customFormat="1">
      <c r="A381" s="106" t="s">
        <v>33</v>
      </c>
      <c r="B381" s="121" t="s">
        <v>1049</v>
      </c>
      <c r="C381" s="15" t="s">
        <v>1063</v>
      </c>
      <c r="D381" s="20" t="s">
        <v>149</v>
      </c>
      <c r="E381" s="31">
        <v>0.14938000000000001</v>
      </c>
      <c r="F381" s="31">
        <v>0.14938000000000001</v>
      </c>
      <c r="G381" s="31"/>
      <c r="H381" s="16" t="s">
        <v>33</v>
      </c>
      <c r="I381" s="5" t="str">
        <f t="shared" si="80"/>
        <v>DGD</v>
      </c>
      <c r="J381" s="2" t="s">
        <v>78</v>
      </c>
      <c r="K381" s="2" t="s">
        <v>2670</v>
      </c>
      <c r="L381" s="2" t="str">
        <f t="shared" si="82"/>
        <v>Chuyển tiếp</v>
      </c>
      <c r="M381" s="2" t="s">
        <v>1062</v>
      </c>
      <c r="N381" s="4" t="s">
        <v>59</v>
      </c>
      <c r="O381" s="2" t="s">
        <v>59</v>
      </c>
      <c r="P381" s="116"/>
      <c r="Q381" s="116"/>
      <c r="R381" s="113"/>
      <c r="S381" s="117">
        <f t="shared" si="84"/>
        <v>-0.14938000000000001</v>
      </c>
      <c r="T381" s="117">
        <f t="shared" si="83"/>
        <v>0.14938000000000001</v>
      </c>
      <c r="U381" s="26"/>
      <c r="V381" s="26"/>
      <c r="W381" s="26"/>
      <c r="X381" s="26"/>
      <c r="Y381" s="26"/>
      <c r="Z381" s="26"/>
      <c r="AA381" s="26"/>
      <c r="AB381" s="26"/>
      <c r="AC381" s="26"/>
      <c r="AD381" s="26"/>
      <c r="AE381" s="26"/>
      <c r="AF381" s="26"/>
      <c r="AG381" s="26"/>
      <c r="AH381" s="26"/>
      <c r="AI381" s="26"/>
      <c r="AJ381" s="26"/>
      <c r="AK381" s="26"/>
      <c r="AL381" s="26"/>
      <c r="AM381" s="26"/>
      <c r="AN381" s="187">
        <v>0.14938000000000001</v>
      </c>
      <c r="AO381" s="26"/>
      <c r="AP381" s="26"/>
      <c r="AQ381" s="26"/>
      <c r="AR381" s="26"/>
      <c r="AS381" s="26"/>
      <c r="AT381" s="26"/>
      <c r="AU381" s="26"/>
      <c r="AV381" s="26"/>
      <c r="AW381" s="26"/>
      <c r="AX381" s="26"/>
      <c r="AY381" s="26"/>
      <c r="AZ381" s="26"/>
      <c r="BA381" s="26"/>
      <c r="BB381" s="26"/>
      <c r="BC381" s="26"/>
      <c r="BD381" s="26"/>
      <c r="BE381" s="26"/>
    </row>
    <row r="382" spans="1:57" s="6" customFormat="1">
      <c r="A382" s="106" t="s">
        <v>33</v>
      </c>
      <c r="B382" s="121" t="s">
        <v>1051</v>
      </c>
      <c r="C382" s="32" t="s">
        <v>1065</v>
      </c>
      <c r="D382" s="20" t="s">
        <v>1066</v>
      </c>
      <c r="E382" s="31">
        <v>7.0809999999999998E-2</v>
      </c>
      <c r="F382" s="31">
        <v>7.0809999999999998E-2</v>
      </c>
      <c r="G382" s="31"/>
      <c r="H382" s="16" t="s">
        <v>33</v>
      </c>
      <c r="I382" s="5" t="str">
        <f t="shared" si="80"/>
        <v>DGD</v>
      </c>
      <c r="J382" s="2" t="s">
        <v>78</v>
      </c>
      <c r="K382" s="2" t="s">
        <v>2670</v>
      </c>
      <c r="L382" s="2" t="str">
        <f t="shared" si="82"/>
        <v>Chuyển tiếp</v>
      </c>
      <c r="M382" s="2" t="s">
        <v>1064</v>
      </c>
      <c r="N382" s="4" t="s">
        <v>59</v>
      </c>
      <c r="O382" s="2" t="s">
        <v>59</v>
      </c>
      <c r="P382" s="116"/>
      <c r="Q382" s="116"/>
      <c r="R382" s="113"/>
      <c r="S382" s="117">
        <f t="shared" si="84"/>
        <v>-7.0000000000000007E-2</v>
      </c>
      <c r="T382" s="117">
        <f t="shared" si="83"/>
        <v>7.0000000000000007E-2</v>
      </c>
      <c r="U382" s="26"/>
      <c r="V382" s="26"/>
      <c r="W382" s="26"/>
      <c r="X382" s="26"/>
      <c r="Y382" s="26"/>
      <c r="Z382" s="26"/>
      <c r="AA382" s="26"/>
      <c r="AB382" s="26"/>
      <c r="AC382" s="26"/>
      <c r="AD382" s="26"/>
      <c r="AE382" s="26"/>
      <c r="AF382" s="26"/>
      <c r="AG382" s="26"/>
      <c r="AH382" s="26"/>
      <c r="AI382" s="26"/>
      <c r="AJ382" s="26"/>
      <c r="AK382" s="26"/>
      <c r="AL382" s="26"/>
      <c r="AM382" s="26"/>
      <c r="AN382" s="26">
        <v>7.0000000000000007E-2</v>
      </c>
      <c r="AO382" s="26"/>
      <c r="AP382" s="26"/>
      <c r="AQ382" s="26"/>
      <c r="AR382" s="26"/>
      <c r="AS382" s="26"/>
      <c r="AT382" s="26"/>
      <c r="AU382" s="26"/>
      <c r="AV382" s="26"/>
      <c r="AW382" s="26"/>
      <c r="AX382" s="26"/>
      <c r="AY382" s="26"/>
      <c r="AZ382" s="26"/>
      <c r="BA382" s="26"/>
      <c r="BB382" s="26"/>
      <c r="BC382" s="26"/>
      <c r="BD382" s="26"/>
      <c r="BE382" s="26"/>
    </row>
    <row r="383" spans="1:57" s="6" customFormat="1">
      <c r="A383" s="106" t="s">
        <v>33</v>
      </c>
      <c r="B383" s="121" t="s">
        <v>1053</v>
      </c>
      <c r="C383" s="15" t="s">
        <v>1068</v>
      </c>
      <c r="D383" s="20"/>
      <c r="E383" s="31">
        <v>1.1399999999999999</v>
      </c>
      <c r="F383" s="31">
        <v>1.1399999999999999</v>
      </c>
      <c r="G383" s="31"/>
      <c r="H383" s="16" t="s">
        <v>33</v>
      </c>
      <c r="I383" s="5" t="str">
        <f t="shared" si="80"/>
        <v>DGD</v>
      </c>
      <c r="J383" s="2" t="s">
        <v>78</v>
      </c>
      <c r="K383" s="2" t="s">
        <v>2670</v>
      </c>
      <c r="L383" s="2" t="str">
        <f t="shared" si="82"/>
        <v>Chuyển tiếp</v>
      </c>
      <c r="M383" s="2" t="s">
        <v>1067</v>
      </c>
      <c r="N383" s="4" t="s">
        <v>59</v>
      </c>
      <c r="O383" s="2" t="s">
        <v>59</v>
      </c>
      <c r="P383" s="116"/>
      <c r="Q383" s="116"/>
      <c r="R383" s="113"/>
      <c r="S383" s="117">
        <f t="shared" si="84"/>
        <v>-1.1399999999999999</v>
      </c>
      <c r="T383" s="117">
        <f t="shared" si="83"/>
        <v>1.1399999999999999</v>
      </c>
      <c r="U383" s="26"/>
      <c r="V383" s="26"/>
      <c r="W383" s="26"/>
      <c r="X383" s="26"/>
      <c r="Y383" s="26"/>
      <c r="Z383" s="26"/>
      <c r="AA383" s="26"/>
      <c r="AB383" s="26"/>
      <c r="AC383" s="26"/>
      <c r="AD383" s="26"/>
      <c r="AE383" s="26"/>
      <c r="AF383" s="26"/>
      <c r="AG383" s="26"/>
      <c r="AH383" s="26"/>
      <c r="AI383" s="26"/>
      <c r="AJ383" s="26"/>
      <c r="AK383" s="26"/>
      <c r="AL383" s="26"/>
      <c r="AM383" s="26"/>
      <c r="AN383" s="26">
        <v>1.1399999999999999</v>
      </c>
      <c r="AO383" s="26"/>
      <c r="AP383" s="26"/>
      <c r="AQ383" s="26"/>
      <c r="AR383" s="26"/>
      <c r="AS383" s="26"/>
      <c r="AT383" s="26"/>
      <c r="AU383" s="26"/>
      <c r="AV383" s="26"/>
      <c r="AW383" s="26"/>
      <c r="AX383" s="26"/>
      <c r="AY383" s="26"/>
      <c r="AZ383" s="26"/>
      <c r="BA383" s="26"/>
      <c r="BB383" s="26"/>
      <c r="BC383" s="26"/>
      <c r="BD383" s="26"/>
      <c r="BE383" s="26"/>
    </row>
    <row r="384" spans="1:57" s="6" customFormat="1">
      <c r="A384" s="106" t="s">
        <v>33</v>
      </c>
      <c r="B384" s="121" t="s">
        <v>1056</v>
      </c>
      <c r="C384" s="15" t="s">
        <v>1070</v>
      </c>
      <c r="D384" s="20" t="s">
        <v>1066</v>
      </c>
      <c r="E384" s="31">
        <v>0.09</v>
      </c>
      <c r="F384" s="31">
        <v>0.09</v>
      </c>
      <c r="G384" s="31"/>
      <c r="H384" s="16" t="s">
        <v>33</v>
      </c>
      <c r="I384" s="5" t="str">
        <f t="shared" ref="I384:I390" si="85">H384</f>
        <v>DGD</v>
      </c>
      <c r="J384" s="2" t="s">
        <v>78</v>
      </c>
      <c r="K384" s="2" t="s">
        <v>2670</v>
      </c>
      <c r="L384" s="2" t="str">
        <f t="shared" si="82"/>
        <v>Chuyển tiếp</v>
      </c>
      <c r="M384" s="2" t="s">
        <v>1069</v>
      </c>
      <c r="N384" s="4" t="s">
        <v>59</v>
      </c>
      <c r="O384" s="2" t="s">
        <v>59</v>
      </c>
      <c r="P384" s="116"/>
      <c r="Q384" s="116"/>
      <c r="R384" s="113"/>
      <c r="S384" s="117">
        <f t="shared" si="84"/>
        <v>-0.09</v>
      </c>
      <c r="T384" s="117">
        <f t="shared" si="83"/>
        <v>0.09</v>
      </c>
      <c r="U384" s="26"/>
      <c r="V384" s="26"/>
      <c r="W384" s="26"/>
      <c r="X384" s="26"/>
      <c r="Y384" s="26"/>
      <c r="Z384" s="26"/>
      <c r="AA384" s="26"/>
      <c r="AB384" s="26"/>
      <c r="AC384" s="26"/>
      <c r="AD384" s="26"/>
      <c r="AE384" s="26"/>
      <c r="AF384" s="26"/>
      <c r="AG384" s="26"/>
      <c r="AH384" s="26"/>
      <c r="AI384" s="26"/>
      <c r="AJ384" s="26"/>
      <c r="AK384" s="26"/>
      <c r="AL384" s="26"/>
      <c r="AM384" s="26"/>
      <c r="AN384" s="26">
        <v>0.09</v>
      </c>
      <c r="AO384" s="26"/>
      <c r="AP384" s="26"/>
      <c r="AQ384" s="26"/>
      <c r="AR384" s="26"/>
      <c r="AS384" s="26"/>
      <c r="AT384" s="26"/>
      <c r="AU384" s="26"/>
      <c r="AV384" s="26"/>
      <c r="AW384" s="26"/>
      <c r="AX384" s="26"/>
      <c r="AY384" s="26"/>
      <c r="AZ384" s="26"/>
      <c r="BA384" s="26"/>
      <c r="BB384" s="26"/>
      <c r="BC384" s="26"/>
      <c r="BD384" s="26"/>
      <c r="BE384" s="26"/>
    </row>
    <row r="385" spans="1:57" s="6" customFormat="1">
      <c r="A385" s="106" t="s">
        <v>33</v>
      </c>
      <c r="B385" s="121" t="s">
        <v>1058</v>
      </c>
      <c r="C385" s="15" t="s">
        <v>1072</v>
      </c>
      <c r="D385" s="20" t="s">
        <v>1073</v>
      </c>
      <c r="E385" s="31">
        <v>0.13</v>
      </c>
      <c r="F385" s="31">
        <v>0.13</v>
      </c>
      <c r="G385" s="31"/>
      <c r="H385" s="16" t="s">
        <v>33</v>
      </c>
      <c r="I385" s="5" t="str">
        <f t="shared" si="85"/>
        <v>DGD</v>
      </c>
      <c r="J385" s="2" t="s">
        <v>110</v>
      </c>
      <c r="K385" s="2" t="s">
        <v>2670</v>
      </c>
      <c r="L385" s="2" t="str">
        <f t="shared" si="82"/>
        <v>Chuyển tiếp</v>
      </c>
      <c r="M385" s="2" t="s">
        <v>1071</v>
      </c>
      <c r="N385" s="4" t="s">
        <v>59</v>
      </c>
      <c r="O385" s="2" t="s">
        <v>59</v>
      </c>
      <c r="P385" s="116"/>
      <c r="Q385" s="116"/>
      <c r="R385" s="113"/>
      <c r="S385" s="117">
        <f t="shared" si="84"/>
        <v>-0.13</v>
      </c>
      <c r="T385" s="117">
        <f t="shared" si="83"/>
        <v>0.13</v>
      </c>
      <c r="U385" s="26"/>
      <c r="V385" s="26"/>
      <c r="W385" s="26"/>
      <c r="X385" s="26"/>
      <c r="Y385" s="26"/>
      <c r="Z385" s="26"/>
      <c r="AA385" s="26"/>
      <c r="AB385" s="26"/>
      <c r="AC385" s="26"/>
      <c r="AD385" s="26"/>
      <c r="AE385" s="26"/>
      <c r="AF385" s="26"/>
      <c r="AG385" s="26"/>
      <c r="AH385" s="26"/>
      <c r="AI385" s="26"/>
      <c r="AJ385" s="26"/>
      <c r="AK385" s="26"/>
      <c r="AL385" s="26"/>
      <c r="AM385" s="26"/>
      <c r="AN385" s="187">
        <v>0.13</v>
      </c>
      <c r="AO385" s="26"/>
      <c r="AP385" s="26"/>
      <c r="AQ385" s="26"/>
      <c r="AR385" s="26"/>
      <c r="AS385" s="26"/>
      <c r="AT385" s="26"/>
      <c r="AU385" s="26"/>
      <c r="AV385" s="26"/>
      <c r="AW385" s="26"/>
      <c r="AX385" s="26"/>
      <c r="AY385" s="26"/>
      <c r="AZ385" s="26"/>
      <c r="BA385" s="26"/>
      <c r="BB385" s="26"/>
      <c r="BC385" s="26"/>
      <c r="BD385" s="26"/>
      <c r="BE385" s="26"/>
    </row>
    <row r="386" spans="1:57" s="6" customFormat="1">
      <c r="A386" s="106" t="s">
        <v>33</v>
      </c>
      <c r="B386" s="121" t="s">
        <v>1060</v>
      </c>
      <c r="C386" s="15" t="s">
        <v>1075</v>
      </c>
      <c r="D386" s="20"/>
      <c r="E386" s="31">
        <v>0.75</v>
      </c>
      <c r="F386" s="31">
        <v>0.75</v>
      </c>
      <c r="G386" s="31"/>
      <c r="H386" s="16" t="s">
        <v>33</v>
      </c>
      <c r="I386" s="5" t="str">
        <f t="shared" si="85"/>
        <v>DGD</v>
      </c>
      <c r="J386" s="2" t="s">
        <v>110</v>
      </c>
      <c r="K386" s="2" t="s">
        <v>2670</v>
      </c>
      <c r="L386" s="2" t="str">
        <f t="shared" si="82"/>
        <v>Chuyển tiếp</v>
      </c>
      <c r="M386" s="2" t="s">
        <v>1074</v>
      </c>
      <c r="N386" s="4" t="s">
        <v>59</v>
      </c>
      <c r="O386" s="2" t="s">
        <v>59</v>
      </c>
      <c r="P386" s="116"/>
      <c r="Q386" s="116"/>
      <c r="R386" s="113"/>
      <c r="S386" s="117">
        <f t="shared" si="84"/>
        <v>-0.75</v>
      </c>
      <c r="T386" s="117">
        <f t="shared" si="83"/>
        <v>0.75</v>
      </c>
      <c r="U386" s="26"/>
      <c r="V386" s="26"/>
      <c r="W386" s="26"/>
      <c r="X386" s="26"/>
      <c r="Y386" s="26"/>
      <c r="Z386" s="26"/>
      <c r="AA386" s="26"/>
      <c r="AB386" s="26"/>
      <c r="AC386" s="26"/>
      <c r="AD386" s="26"/>
      <c r="AE386" s="26"/>
      <c r="AF386" s="26"/>
      <c r="AG386" s="26"/>
      <c r="AH386" s="26"/>
      <c r="AI386" s="26"/>
      <c r="AJ386" s="26"/>
      <c r="AK386" s="26"/>
      <c r="AL386" s="26"/>
      <c r="AM386" s="26"/>
      <c r="AN386" s="187">
        <v>0.75</v>
      </c>
      <c r="AO386" s="26"/>
      <c r="AP386" s="26"/>
      <c r="AQ386" s="26"/>
      <c r="AR386" s="26"/>
      <c r="AS386" s="26"/>
      <c r="AT386" s="26"/>
      <c r="AU386" s="26"/>
      <c r="AV386" s="26"/>
      <c r="AW386" s="26"/>
      <c r="AX386" s="26"/>
      <c r="AY386" s="26"/>
      <c r="AZ386" s="26"/>
      <c r="BA386" s="26"/>
      <c r="BB386" s="26"/>
      <c r="BC386" s="26"/>
      <c r="BD386" s="26"/>
      <c r="BE386" s="26"/>
    </row>
    <row r="387" spans="1:57" s="6" customFormat="1">
      <c r="A387" s="106" t="s">
        <v>33</v>
      </c>
      <c r="B387" s="121" t="s">
        <v>1062</v>
      </c>
      <c r="C387" s="15" t="s">
        <v>1077</v>
      </c>
      <c r="D387" s="20"/>
      <c r="E387" s="31">
        <v>0.14000000000000001</v>
      </c>
      <c r="F387" s="31">
        <v>0.14000000000000001</v>
      </c>
      <c r="G387" s="31"/>
      <c r="H387" s="16" t="s">
        <v>33</v>
      </c>
      <c r="I387" s="5" t="str">
        <f t="shared" si="85"/>
        <v>DGD</v>
      </c>
      <c r="J387" s="20" t="s">
        <v>73</v>
      </c>
      <c r="K387" s="2" t="s">
        <v>2670</v>
      </c>
      <c r="L387" s="2" t="str">
        <f t="shared" si="82"/>
        <v>Chuyển tiếp</v>
      </c>
      <c r="M387" s="2" t="s">
        <v>1076</v>
      </c>
      <c r="N387" s="4" t="s">
        <v>59</v>
      </c>
      <c r="O387" s="2" t="s">
        <v>59</v>
      </c>
      <c r="P387" s="116"/>
      <c r="Q387" s="116"/>
      <c r="R387" s="113"/>
      <c r="S387" s="117">
        <f t="shared" si="84"/>
        <v>-0.14000000000000001</v>
      </c>
      <c r="T387" s="117">
        <f t="shared" si="83"/>
        <v>0.14000000000000001</v>
      </c>
      <c r="U387" s="26"/>
      <c r="V387" s="26"/>
      <c r="W387" s="26"/>
      <c r="X387" s="26"/>
      <c r="Y387" s="26"/>
      <c r="Z387" s="26"/>
      <c r="AA387" s="26"/>
      <c r="AB387" s="26"/>
      <c r="AC387" s="26"/>
      <c r="AD387" s="26"/>
      <c r="AE387" s="26"/>
      <c r="AF387" s="26"/>
      <c r="AG387" s="26"/>
      <c r="AH387" s="26"/>
      <c r="AI387" s="26"/>
      <c r="AJ387" s="26"/>
      <c r="AK387" s="26"/>
      <c r="AL387" s="26"/>
      <c r="AM387" s="26"/>
      <c r="AN387" s="187">
        <v>0.14000000000000001</v>
      </c>
      <c r="AO387" s="26"/>
      <c r="AP387" s="26"/>
      <c r="AQ387" s="26"/>
      <c r="AR387" s="26"/>
      <c r="AS387" s="26"/>
      <c r="AT387" s="26"/>
      <c r="AU387" s="26"/>
      <c r="AV387" s="26"/>
      <c r="AW387" s="26"/>
      <c r="AX387" s="26"/>
      <c r="AY387" s="26"/>
      <c r="AZ387" s="26"/>
      <c r="BA387" s="26"/>
      <c r="BB387" s="26"/>
      <c r="BC387" s="26"/>
      <c r="BD387" s="26"/>
      <c r="BE387" s="26"/>
    </row>
    <row r="388" spans="1:57" s="6" customFormat="1">
      <c r="A388" s="106" t="s">
        <v>33</v>
      </c>
      <c r="B388" s="121" t="s">
        <v>1064</v>
      </c>
      <c r="C388" s="15" t="s">
        <v>1079</v>
      </c>
      <c r="D388" s="20"/>
      <c r="E388" s="31">
        <v>0.09</v>
      </c>
      <c r="F388" s="31">
        <v>0.09</v>
      </c>
      <c r="G388" s="31"/>
      <c r="H388" s="16" t="s">
        <v>33</v>
      </c>
      <c r="I388" s="5" t="str">
        <f t="shared" si="85"/>
        <v>DGD</v>
      </c>
      <c r="J388" s="20" t="s">
        <v>73</v>
      </c>
      <c r="K388" s="2" t="s">
        <v>2670</v>
      </c>
      <c r="L388" s="2" t="str">
        <f t="shared" si="82"/>
        <v>Chuyển tiếp</v>
      </c>
      <c r="M388" s="2" t="s">
        <v>1078</v>
      </c>
      <c r="N388" s="4" t="s">
        <v>59</v>
      </c>
      <c r="O388" s="2" t="s">
        <v>59</v>
      </c>
      <c r="P388" s="116"/>
      <c r="Q388" s="116"/>
      <c r="R388" s="113"/>
      <c r="S388" s="117">
        <f t="shared" si="84"/>
        <v>-0.09</v>
      </c>
      <c r="T388" s="117">
        <f t="shared" si="83"/>
        <v>0.09</v>
      </c>
      <c r="U388" s="26"/>
      <c r="V388" s="26"/>
      <c r="W388" s="26"/>
      <c r="X388" s="26"/>
      <c r="Y388" s="26"/>
      <c r="Z388" s="26"/>
      <c r="AA388" s="26"/>
      <c r="AB388" s="26"/>
      <c r="AC388" s="26"/>
      <c r="AD388" s="26"/>
      <c r="AE388" s="26"/>
      <c r="AF388" s="26"/>
      <c r="AG388" s="26"/>
      <c r="AH388" s="26"/>
      <c r="AI388" s="26"/>
      <c r="AJ388" s="26"/>
      <c r="AK388" s="26"/>
      <c r="AL388" s="26"/>
      <c r="AM388" s="26"/>
      <c r="AN388" s="187">
        <v>0.09</v>
      </c>
      <c r="AO388" s="26"/>
      <c r="AP388" s="26"/>
      <c r="AQ388" s="26"/>
      <c r="AR388" s="26"/>
      <c r="AS388" s="26"/>
      <c r="AT388" s="26"/>
      <c r="AU388" s="26"/>
      <c r="AV388" s="26"/>
      <c r="AW388" s="26"/>
      <c r="AX388" s="26"/>
      <c r="AY388" s="26"/>
      <c r="AZ388" s="26"/>
      <c r="BA388" s="26"/>
      <c r="BB388" s="26"/>
      <c r="BC388" s="26"/>
      <c r="BD388" s="26"/>
      <c r="BE388" s="26"/>
    </row>
    <row r="389" spans="1:57" s="6" customFormat="1">
      <c r="A389" s="106" t="s">
        <v>33</v>
      </c>
      <c r="B389" s="121" t="s">
        <v>1067</v>
      </c>
      <c r="C389" s="15" t="s">
        <v>1081</v>
      </c>
      <c r="D389" s="20" t="s">
        <v>246</v>
      </c>
      <c r="E389" s="31">
        <v>0.08</v>
      </c>
      <c r="F389" s="31">
        <v>0.08</v>
      </c>
      <c r="G389" s="31"/>
      <c r="H389" s="16" t="s">
        <v>33</v>
      </c>
      <c r="I389" s="5" t="str">
        <f t="shared" si="85"/>
        <v>DGD</v>
      </c>
      <c r="J389" s="20" t="s">
        <v>73</v>
      </c>
      <c r="K389" s="2" t="s">
        <v>2670</v>
      </c>
      <c r="L389" s="2" t="str">
        <f t="shared" si="82"/>
        <v>Chuyển tiếp</v>
      </c>
      <c r="M389" s="2" t="s">
        <v>1080</v>
      </c>
      <c r="N389" s="4" t="s">
        <v>59</v>
      </c>
      <c r="O389" s="2" t="s">
        <v>59</v>
      </c>
      <c r="P389" s="116"/>
      <c r="Q389" s="116"/>
      <c r="R389" s="113"/>
      <c r="S389" s="117">
        <f t="shared" si="84"/>
        <v>-0.08</v>
      </c>
      <c r="T389" s="117">
        <f t="shared" si="83"/>
        <v>0.08</v>
      </c>
      <c r="U389" s="26"/>
      <c r="V389" s="26"/>
      <c r="W389" s="26"/>
      <c r="X389" s="26"/>
      <c r="Y389" s="26"/>
      <c r="Z389" s="26"/>
      <c r="AA389" s="26"/>
      <c r="AB389" s="26"/>
      <c r="AC389" s="26"/>
      <c r="AD389" s="26"/>
      <c r="AE389" s="26"/>
      <c r="AF389" s="26"/>
      <c r="AG389" s="26"/>
      <c r="AH389" s="26"/>
      <c r="AI389" s="26"/>
      <c r="AJ389" s="26"/>
      <c r="AK389" s="26"/>
      <c r="AL389" s="26"/>
      <c r="AM389" s="26"/>
      <c r="AN389" s="187">
        <v>0.08</v>
      </c>
      <c r="AO389" s="26"/>
      <c r="AP389" s="26"/>
      <c r="AQ389" s="26"/>
      <c r="AR389" s="26"/>
      <c r="AS389" s="26"/>
      <c r="AT389" s="26"/>
      <c r="AU389" s="26"/>
      <c r="AV389" s="26"/>
      <c r="AW389" s="26"/>
      <c r="AX389" s="26"/>
      <c r="AY389" s="26"/>
      <c r="AZ389" s="26"/>
      <c r="BA389" s="26"/>
      <c r="BB389" s="26"/>
      <c r="BC389" s="26"/>
      <c r="BD389" s="26"/>
      <c r="BE389" s="26"/>
    </row>
    <row r="390" spans="1:57" s="6" customFormat="1">
      <c r="A390" s="106" t="s">
        <v>33</v>
      </c>
      <c r="B390" s="121" t="s">
        <v>1069</v>
      </c>
      <c r="C390" s="15" t="s">
        <v>1083</v>
      </c>
      <c r="D390" s="20" t="s">
        <v>1084</v>
      </c>
      <c r="E390" s="31">
        <v>0.08</v>
      </c>
      <c r="F390" s="31">
        <v>0.08</v>
      </c>
      <c r="G390" s="31"/>
      <c r="H390" s="16" t="s">
        <v>33</v>
      </c>
      <c r="I390" s="5" t="str">
        <f t="shared" si="85"/>
        <v>DGD</v>
      </c>
      <c r="J390" s="20" t="s">
        <v>73</v>
      </c>
      <c r="K390" s="2" t="s">
        <v>2670</v>
      </c>
      <c r="L390" s="2" t="str">
        <f t="shared" si="82"/>
        <v>Chuyển tiếp</v>
      </c>
      <c r="M390" s="2" t="s">
        <v>1082</v>
      </c>
      <c r="N390" s="4" t="s">
        <v>59</v>
      </c>
      <c r="O390" s="2" t="s">
        <v>59</v>
      </c>
      <c r="P390" s="116"/>
      <c r="Q390" s="116"/>
      <c r="R390" s="113"/>
      <c r="S390" s="117">
        <f t="shared" si="84"/>
        <v>-0.08</v>
      </c>
      <c r="T390" s="117">
        <f t="shared" si="83"/>
        <v>0.08</v>
      </c>
      <c r="U390" s="26"/>
      <c r="V390" s="26"/>
      <c r="W390" s="26"/>
      <c r="X390" s="26"/>
      <c r="Y390" s="26"/>
      <c r="Z390" s="26"/>
      <c r="AA390" s="26"/>
      <c r="AB390" s="26"/>
      <c r="AC390" s="26"/>
      <c r="AD390" s="26"/>
      <c r="AE390" s="26"/>
      <c r="AF390" s="26"/>
      <c r="AG390" s="26"/>
      <c r="AH390" s="26"/>
      <c r="AI390" s="26"/>
      <c r="AJ390" s="26"/>
      <c r="AK390" s="26"/>
      <c r="AL390" s="26"/>
      <c r="AM390" s="26"/>
      <c r="AN390" s="187">
        <v>0.08</v>
      </c>
      <c r="AO390" s="26"/>
      <c r="AP390" s="26"/>
      <c r="AQ390" s="26"/>
      <c r="AR390" s="26"/>
      <c r="AS390" s="26"/>
      <c r="AT390" s="26"/>
      <c r="AU390" s="26"/>
      <c r="AV390" s="26"/>
      <c r="AW390" s="26"/>
      <c r="AX390" s="26"/>
      <c r="AY390" s="26"/>
      <c r="AZ390" s="26"/>
      <c r="BA390" s="26"/>
      <c r="BB390" s="26"/>
      <c r="BC390" s="26"/>
      <c r="BD390" s="26"/>
      <c r="BE390" s="26"/>
    </row>
    <row r="391" spans="1:57">
      <c r="A391" s="106" t="s">
        <v>34</v>
      </c>
      <c r="B391" s="107" t="s">
        <v>1085</v>
      </c>
      <c r="C391" s="108" t="s">
        <v>1086</v>
      </c>
      <c r="D391" s="131"/>
      <c r="E391" s="110">
        <f>SUM(E392:E403)</f>
        <v>5.6000000000000005</v>
      </c>
      <c r="F391" s="110">
        <f>SUM(F392:F403)</f>
        <v>0</v>
      </c>
      <c r="G391" s="110">
        <f>SUM(G392:G403)</f>
        <v>5.6000000000000005</v>
      </c>
      <c r="H391" s="109"/>
      <c r="I391" s="109"/>
      <c r="J391" s="111"/>
      <c r="K391" s="111"/>
      <c r="L391" s="2"/>
      <c r="M391" s="2"/>
      <c r="N391" s="2"/>
      <c r="O391" s="2"/>
      <c r="P391" s="116"/>
      <c r="Q391" s="116"/>
      <c r="R391" s="113"/>
      <c r="S391" s="117">
        <f t="shared" si="84"/>
        <v>5.6000000000000005</v>
      </c>
      <c r="T391" s="122">
        <f t="shared" si="83"/>
        <v>0</v>
      </c>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row>
    <row r="392" spans="1:57" s="6" customFormat="1" ht="31.5">
      <c r="A392" s="106" t="s">
        <v>34</v>
      </c>
      <c r="B392" s="2" t="s">
        <v>1087</v>
      </c>
      <c r="C392" s="15" t="s">
        <v>1088</v>
      </c>
      <c r="D392" s="4" t="s">
        <v>1089</v>
      </c>
      <c r="E392" s="13">
        <v>0.1</v>
      </c>
      <c r="F392" s="23"/>
      <c r="G392" s="13">
        <v>0.1</v>
      </c>
      <c r="H392" s="2" t="s">
        <v>1090</v>
      </c>
      <c r="I392" s="2" t="s">
        <v>1091</v>
      </c>
      <c r="J392" s="2" t="s">
        <v>91</v>
      </c>
      <c r="K392" s="2" t="s">
        <v>2670</v>
      </c>
      <c r="L392" s="2" t="str">
        <f t="shared" ref="L392:L452" si="86">O392</f>
        <v>Chuyển tiếp</v>
      </c>
      <c r="M392" s="2" t="s">
        <v>1087</v>
      </c>
      <c r="N392" s="4" t="s">
        <v>59</v>
      </c>
      <c r="O392" s="2" t="s">
        <v>59</v>
      </c>
      <c r="P392" s="116"/>
      <c r="Q392" s="116"/>
      <c r="R392" s="113"/>
      <c r="S392" s="117">
        <f t="shared" si="84"/>
        <v>0</v>
      </c>
      <c r="T392" s="117">
        <f t="shared" si="83"/>
        <v>0.1</v>
      </c>
      <c r="U392" s="26">
        <v>0.05</v>
      </c>
      <c r="V392" s="26"/>
      <c r="W392" s="26"/>
      <c r="X392" s="26">
        <v>0.05</v>
      </c>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row>
    <row r="393" spans="1:57" s="6" customFormat="1" ht="31.5">
      <c r="A393" s="106" t="s">
        <v>34</v>
      </c>
      <c r="B393" s="2" t="s">
        <v>1092</v>
      </c>
      <c r="C393" s="15" t="s">
        <v>1093</v>
      </c>
      <c r="D393" s="4" t="s">
        <v>1094</v>
      </c>
      <c r="E393" s="13">
        <v>0.3</v>
      </c>
      <c r="F393" s="23"/>
      <c r="G393" s="13">
        <v>0.3</v>
      </c>
      <c r="H393" s="2" t="s">
        <v>57</v>
      </c>
      <c r="I393" s="5" t="str">
        <f t="shared" ref="I393:I394" si="87">H393</f>
        <v>DCS</v>
      </c>
      <c r="J393" s="2" t="s">
        <v>119</v>
      </c>
      <c r="K393" s="2" t="s">
        <v>2670</v>
      </c>
      <c r="L393" s="2" t="str">
        <f t="shared" si="86"/>
        <v>Chuyển tiếp</v>
      </c>
      <c r="M393" s="2" t="s">
        <v>1092</v>
      </c>
      <c r="N393" s="4" t="s">
        <v>59</v>
      </c>
      <c r="O393" s="2" t="s">
        <v>59</v>
      </c>
      <c r="P393" s="116"/>
      <c r="Q393" s="116"/>
      <c r="R393" s="113"/>
      <c r="S393" s="117">
        <f t="shared" si="84"/>
        <v>0</v>
      </c>
      <c r="T393" s="117">
        <f t="shared" si="83"/>
        <v>0.3</v>
      </c>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v>0.3</v>
      </c>
    </row>
    <row r="394" spans="1:57" s="6" customFormat="1" ht="31.5">
      <c r="A394" s="106" t="s">
        <v>34</v>
      </c>
      <c r="B394" s="2" t="s">
        <v>1095</v>
      </c>
      <c r="C394" s="15" t="s">
        <v>1096</v>
      </c>
      <c r="D394" s="4" t="s">
        <v>1097</v>
      </c>
      <c r="E394" s="13">
        <v>0.2</v>
      </c>
      <c r="F394" s="23"/>
      <c r="G394" s="13">
        <v>0.2</v>
      </c>
      <c r="H394" s="2" t="s">
        <v>57</v>
      </c>
      <c r="I394" s="5" t="str">
        <f t="shared" si="87"/>
        <v>DCS</v>
      </c>
      <c r="J394" s="2" t="s">
        <v>119</v>
      </c>
      <c r="K394" s="2" t="s">
        <v>2670</v>
      </c>
      <c r="L394" s="2" t="str">
        <f t="shared" si="86"/>
        <v>Chuyển tiếp</v>
      </c>
      <c r="M394" s="2" t="s">
        <v>1095</v>
      </c>
      <c r="N394" s="4" t="s">
        <v>59</v>
      </c>
      <c r="O394" s="2" t="s">
        <v>59</v>
      </c>
      <c r="P394" s="116"/>
      <c r="Q394" s="116"/>
      <c r="R394" s="113"/>
      <c r="S394" s="117">
        <f t="shared" si="84"/>
        <v>0</v>
      </c>
      <c r="T394" s="117">
        <f t="shared" si="83"/>
        <v>0.2</v>
      </c>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v>0.2</v>
      </c>
    </row>
    <row r="395" spans="1:57" s="6" customFormat="1" ht="31.5">
      <c r="A395" s="106" t="s">
        <v>34</v>
      </c>
      <c r="B395" s="2" t="s">
        <v>1098</v>
      </c>
      <c r="C395" s="17" t="s">
        <v>1099</v>
      </c>
      <c r="D395" s="2" t="s">
        <v>345</v>
      </c>
      <c r="E395" s="13">
        <v>0.53</v>
      </c>
      <c r="F395" s="23"/>
      <c r="G395" s="29">
        <v>0.53</v>
      </c>
      <c r="H395" s="2" t="s">
        <v>1100</v>
      </c>
      <c r="I395" s="2" t="s">
        <v>1101</v>
      </c>
      <c r="J395" s="2" t="s">
        <v>119</v>
      </c>
      <c r="K395" s="2" t="s">
        <v>2670</v>
      </c>
      <c r="L395" s="2" t="str">
        <f t="shared" si="86"/>
        <v>Chuyển tiếp</v>
      </c>
      <c r="M395" s="2" t="s">
        <v>1098</v>
      </c>
      <c r="N395" s="4" t="s">
        <v>59</v>
      </c>
      <c r="O395" s="2" t="s">
        <v>59</v>
      </c>
      <c r="P395" s="116"/>
      <c r="Q395" s="116"/>
      <c r="R395" s="113"/>
      <c r="S395" s="117">
        <f t="shared" si="84"/>
        <v>0</v>
      </c>
      <c r="T395" s="117">
        <f t="shared" si="83"/>
        <v>0.53</v>
      </c>
      <c r="U395" s="26"/>
      <c r="V395" s="26">
        <v>0.35</v>
      </c>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v>0.18</v>
      </c>
    </row>
    <row r="396" spans="1:57" s="6" customFormat="1" ht="31.5">
      <c r="A396" s="106" t="s">
        <v>34</v>
      </c>
      <c r="B396" s="2" t="s">
        <v>1102</v>
      </c>
      <c r="C396" s="15" t="s">
        <v>1103</v>
      </c>
      <c r="D396" s="4" t="s">
        <v>1104</v>
      </c>
      <c r="E396" s="13">
        <v>0.55000000000000004</v>
      </c>
      <c r="F396" s="23"/>
      <c r="G396" s="13">
        <v>0.55000000000000004</v>
      </c>
      <c r="H396" s="5" t="s">
        <v>1105</v>
      </c>
      <c r="I396" s="5" t="s">
        <v>1106</v>
      </c>
      <c r="J396" s="2" t="s">
        <v>102</v>
      </c>
      <c r="K396" s="2" t="s">
        <v>2670</v>
      </c>
      <c r="L396" s="2" t="str">
        <f t="shared" si="86"/>
        <v>Chuyển tiếp</v>
      </c>
      <c r="M396" s="2" t="s">
        <v>1102</v>
      </c>
      <c r="N396" s="4" t="s">
        <v>59</v>
      </c>
      <c r="O396" s="2" t="s">
        <v>59</v>
      </c>
      <c r="P396" s="116"/>
      <c r="Q396" s="116"/>
      <c r="R396" s="113"/>
      <c r="S396" s="117">
        <f t="shared" si="84"/>
        <v>0</v>
      </c>
      <c r="T396" s="117">
        <f t="shared" si="83"/>
        <v>0.55000000000000004</v>
      </c>
      <c r="U396" s="26"/>
      <c r="V396" s="26"/>
      <c r="W396" s="26"/>
      <c r="X396" s="26">
        <v>0.25</v>
      </c>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v>0.3</v>
      </c>
    </row>
    <row r="397" spans="1:57" s="6" customFormat="1">
      <c r="A397" s="106" t="s">
        <v>34</v>
      </c>
      <c r="B397" s="2" t="s">
        <v>1107</v>
      </c>
      <c r="C397" s="15" t="s">
        <v>1108</v>
      </c>
      <c r="D397" s="4" t="s">
        <v>737</v>
      </c>
      <c r="E397" s="13">
        <v>0.2</v>
      </c>
      <c r="F397" s="23"/>
      <c r="G397" s="13">
        <v>0.2</v>
      </c>
      <c r="H397" s="2" t="s">
        <v>57</v>
      </c>
      <c r="I397" s="5" t="str">
        <f t="shared" ref="I397" si="88">H397</f>
        <v>DCS</v>
      </c>
      <c r="J397" s="2" t="s">
        <v>63</v>
      </c>
      <c r="K397" s="2" t="s">
        <v>2670</v>
      </c>
      <c r="L397" s="2" t="str">
        <f t="shared" si="86"/>
        <v>Chuyển tiếp</v>
      </c>
      <c r="M397" s="2" t="s">
        <v>1107</v>
      </c>
      <c r="N397" s="4" t="s">
        <v>59</v>
      </c>
      <c r="O397" s="2" t="s">
        <v>59</v>
      </c>
      <c r="P397" s="116"/>
      <c r="Q397" s="116"/>
      <c r="R397" s="113"/>
      <c r="S397" s="117">
        <f t="shared" si="84"/>
        <v>0</v>
      </c>
      <c r="T397" s="117">
        <f t="shared" si="83"/>
        <v>0.2</v>
      </c>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v>0.2</v>
      </c>
    </row>
    <row r="398" spans="1:57" s="6" customFormat="1" ht="31.5">
      <c r="A398" s="106" t="s">
        <v>34</v>
      </c>
      <c r="B398" s="2" t="s">
        <v>1109</v>
      </c>
      <c r="C398" s="17" t="s">
        <v>1110</v>
      </c>
      <c r="D398" s="2" t="s">
        <v>907</v>
      </c>
      <c r="E398" s="13">
        <v>1.2</v>
      </c>
      <c r="F398" s="23"/>
      <c r="G398" s="29">
        <v>1.2</v>
      </c>
      <c r="H398" s="2" t="s">
        <v>1111</v>
      </c>
      <c r="I398" s="2" t="s">
        <v>1112</v>
      </c>
      <c r="J398" s="2" t="s">
        <v>78</v>
      </c>
      <c r="K398" s="2" t="s">
        <v>2670</v>
      </c>
      <c r="L398" s="2" t="str">
        <f t="shared" si="86"/>
        <v>Chuyển tiếp</v>
      </c>
      <c r="M398" s="2" t="s">
        <v>1109</v>
      </c>
      <c r="N398" s="4" t="s">
        <v>59</v>
      </c>
      <c r="O398" s="2" t="s">
        <v>59</v>
      </c>
      <c r="P398" s="116"/>
      <c r="Q398" s="116"/>
      <c r="R398" s="113"/>
      <c r="S398" s="117">
        <f t="shared" si="84"/>
        <v>0</v>
      </c>
      <c r="T398" s="117">
        <f t="shared" si="83"/>
        <v>1.2</v>
      </c>
      <c r="U398" s="26"/>
      <c r="V398" s="26"/>
      <c r="W398" s="26"/>
      <c r="X398" s="26">
        <v>1</v>
      </c>
      <c r="Y398" s="26"/>
      <c r="Z398" s="26">
        <v>0.2</v>
      </c>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row>
    <row r="399" spans="1:57" s="6" customFormat="1" ht="31.5">
      <c r="A399" s="106" t="s">
        <v>34</v>
      </c>
      <c r="B399" s="2" t="s">
        <v>1113</v>
      </c>
      <c r="C399" s="15" t="s">
        <v>1114</v>
      </c>
      <c r="D399" s="16" t="s">
        <v>345</v>
      </c>
      <c r="E399" s="13">
        <v>0.3</v>
      </c>
      <c r="F399" s="23"/>
      <c r="G399" s="29">
        <v>0.3</v>
      </c>
      <c r="H399" s="2" t="s">
        <v>860</v>
      </c>
      <c r="I399" s="2" t="s">
        <v>1115</v>
      </c>
      <c r="J399" s="2" t="s">
        <v>81</v>
      </c>
      <c r="K399" s="2" t="s">
        <v>2670</v>
      </c>
      <c r="L399" s="2" t="str">
        <f t="shared" si="86"/>
        <v>Chuyển tiếp</v>
      </c>
      <c r="M399" s="2" t="s">
        <v>1113</v>
      </c>
      <c r="N399" s="4" t="s">
        <v>59</v>
      </c>
      <c r="O399" s="2" t="s">
        <v>59</v>
      </c>
      <c r="P399" s="116"/>
      <c r="Q399" s="116"/>
      <c r="R399" s="113"/>
      <c r="S399" s="117">
        <f t="shared" si="84"/>
        <v>0</v>
      </c>
      <c r="T399" s="117">
        <f t="shared" si="83"/>
        <v>0.30000000000000004</v>
      </c>
      <c r="U399" s="26">
        <v>0.1</v>
      </c>
      <c r="V399" s="26"/>
      <c r="W399" s="26"/>
      <c r="X399" s="26">
        <v>0.2</v>
      </c>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row>
    <row r="400" spans="1:57" s="6" customFormat="1" ht="31.5">
      <c r="A400" s="106" t="s">
        <v>34</v>
      </c>
      <c r="B400" s="2" t="s">
        <v>1116</v>
      </c>
      <c r="C400" s="15" t="s">
        <v>1117</v>
      </c>
      <c r="D400" s="16" t="s">
        <v>543</v>
      </c>
      <c r="E400" s="13">
        <v>0.35</v>
      </c>
      <c r="F400" s="23"/>
      <c r="G400" s="29">
        <v>0.35</v>
      </c>
      <c r="H400" s="2" t="s">
        <v>1118</v>
      </c>
      <c r="I400" s="2" t="s">
        <v>1119</v>
      </c>
      <c r="J400" s="2" t="s">
        <v>110</v>
      </c>
      <c r="K400" s="2" t="s">
        <v>2670</v>
      </c>
      <c r="L400" s="2" t="str">
        <f t="shared" si="86"/>
        <v>Chuyển tiếp</v>
      </c>
      <c r="M400" s="2" t="s">
        <v>1116</v>
      </c>
      <c r="N400" s="4" t="s">
        <v>59</v>
      </c>
      <c r="O400" s="2" t="s">
        <v>59</v>
      </c>
      <c r="P400" s="116"/>
      <c r="Q400" s="116"/>
      <c r="R400" s="113"/>
      <c r="S400" s="117">
        <f t="shared" si="84"/>
        <v>0</v>
      </c>
      <c r="T400" s="117">
        <f t="shared" si="83"/>
        <v>0.35</v>
      </c>
      <c r="U400" s="26">
        <v>0.24</v>
      </c>
      <c r="V400" s="26"/>
      <c r="W400" s="26"/>
      <c r="X400" s="26">
        <v>0.09</v>
      </c>
      <c r="Y400" s="26"/>
      <c r="Z400" s="26"/>
      <c r="AA400" s="26"/>
      <c r="AB400" s="26">
        <v>0.02</v>
      </c>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row>
    <row r="401" spans="1:57" s="6" customFormat="1">
      <c r="A401" s="106" t="s">
        <v>34</v>
      </c>
      <c r="B401" s="2" t="s">
        <v>1120</v>
      </c>
      <c r="C401" s="15" t="s">
        <v>1121</v>
      </c>
      <c r="D401" s="4" t="s">
        <v>693</v>
      </c>
      <c r="E401" s="13">
        <v>0.5</v>
      </c>
      <c r="F401" s="23"/>
      <c r="G401" s="13">
        <v>0.5</v>
      </c>
      <c r="H401" s="2" t="s">
        <v>14</v>
      </c>
      <c r="I401" s="5" t="str">
        <f t="shared" ref="I401:I402" si="89">H401</f>
        <v>LUC</v>
      </c>
      <c r="J401" s="2" t="s">
        <v>110</v>
      </c>
      <c r="K401" s="2" t="s">
        <v>2670</v>
      </c>
      <c r="L401" s="2" t="str">
        <f t="shared" si="86"/>
        <v>Chuyển tiếp</v>
      </c>
      <c r="M401" s="2" t="s">
        <v>1120</v>
      </c>
      <c r="N401" s="4" t="s">
        <v>59</v>
      </c>
      <c r="O401" s="2" t="s">
        <v>59</v>
      </c>
      <c r="P401" s="116"/>
      <c r="Q401" s="116"/>
      <c r="R401" s="113"/>
      <c r="S401" s="117">
        <f t="shared" si="84"/>
        <v>0</v>
      </c>
      <c r="T401" s="117">
        <f t="shared" si="83"/>
        <v>0.5</v>
      </c>
      <c r="U401" s="26">
        <v>0.5</v>
      </c>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row>
    <row r="402" spans="1:57" s="6" customFormat="1">
      <c r="A402" s="106" t="s">
        <v>34</v>
      </c>
      <c r="B402" s="2" t="s">
        <v>1122</v>
      </c>
      <c r="C402" s="15" t="s">
        <v>1123</v>
      </c>
      <c r="D402" s="4" t="s">
        <v>759</v>
      </c>
      <c r="E402" s="13">
        <v>0.5</v>
      </c>
      <c r="F402" s="23"/>
      <c r="G402" s="13">
        <v>0.5</v>
      </c>
      <c r="H402" s="2" t="s">
        <v>57</v>
      </c>
      <c r="I402" s="5" t="str">
        <f t="shared" si="89"/>
        <v>DCS</v>
      </c>
      <c r="J402" s="2" t="s">
        <v>68</v>
      </c>
      <c r="K402" s="2" t="s">
        <v>2670</v>
      </c>
      <c r="L402" s="2" t="str">
        <f t="shared" si="86"/>
        <v>Chuyển tiếp</v>
      </c>
      <c r="M402" s="2" t="s">
        <v>1122</v>
      </c>
      <c r="N402" s="4" t="s">
        <v>59</v>
      </c>
      <c r="O402" s="2" t="s">
        <v>59</v>
      </c>
      <c r="P402" s="116"/>
      <c r="Q402" s="116"/>
      <c r="R402" s="113"/>
      <c r="S402" s="117">
        <f t="shared" si="84"/>
        <v>0</v>
      </c>
      <c r="T402" s="117">
        <f t="shared" si="83"/>
        <v>0.5</v>
      </c>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v>0.5</v>
      </c>
    </row>
    <row r="403" spans="1:57" s="6" customFormat="1">
      <c r="A403" s="106" t="s">
        <v>34</v>
      </c>
      <c r="B403" s="2" t="s">
        <v>2255</v>
      </c>
      <c r="C403" s="188" t="s">
        <v>1124</v>
      </c>
      <c r="D403" s="2" t="s">
        <v>1125</v>
      </c>
      <c r="E403" s="23">
        <v>0.87</v>
      </c>
      <c r="F403" s="23"/>
      <c r="G403" s="23">
        <v>0.87</v>
      </c>
      <c r="H403" s="2" t="s">
        <v>2876</v>
      </c>
      <c r="I403" s="5" t="s">
        <v>15</v>
      </c>
      <c r="J403" s="2" t="s">
        <v>58</v>
      </c>
      <c r="K403" s="2" t="s">
        <v>2670</v>
      </c>
      <c r="L403" s="2" t="str">
        <f t="shared" si="86"/>
        <v>Đăng ký mới</v>
      </c>
      <c r="M403" s="2">
        <v>203</v>
      </c>
      <c r="N403" s="2" t="s">
        <v>82</v>
      </c>
      <c r="O403" s="2" t="s">
        <v>82</v>
      </c>
      <c r="P403" s="116"/>
      <c r="Q403" s="116"/>
      <c r="R403" s="113" t="s">
        <v>132</v>
      </c>
      <c r="S403" s="117">
        <f t="shared" ref="S403:S433" si="90">G403-T403</f>
        <v>0</v>
      </c>
      <c r="T403" s="122">
        <f t="shared" si="83"/>
        <v>0.87</v>
      </c>
      <c r="U403" s="17">
        <v>0.87</v>
      </c>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row>
    <row r="404" spans="1:57">
      <c r="A404" s="106" t="s">
        <v>35</v>
      </c>
      <c r="B404" s="107" t="s">
        <v>1126</v>
      </c>
      <c r="C404" s="189" t="s">
        <v>1127</v>
      </c>
      <c r="D404" s="110"/>
      <c r="E404" s="110">
        <f>SUM(E405:E457)</f>
        <v>170.881</v>
      </c>
      <c r="F404" s="110">
        <f>SUM(F405:F457)</f>
        <v>0</v>
      </c>
      <c r="G404" s="110">
        <f>SUM(G405:G457)</f>
        <v>170.881</v>
      </c>
      <c r="H404" s="110">
        <f>SUM(H405:H457)</f>
        <v>0</v>
      </c>
      <c r="I404" s="186"/>
      <c r="J404" s="2"/>
      <c r="K404" s="2"/>
      <c r="L404" s="2"/>
      <c r="M404" s="2"/>
      <c r="N404" s="2"/>
      <c r="O404" s="2"/>
      <c r="P404" s="116"/>
      <c r="Q404" s="116"/>
      <c r="R404" s="113"/>
      <c r="S404" s="117">
        <f t="shared" si="90"/>
        <v>170.881</v>
      </c>
      <c r="T404" s="122">
        <f t="shared" si="83"/>
        <v>0</v>
      </c>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row>
    <row r="405" spans="1:57" s="6" customFormat="1" ht="31.5">
      <c r="A405" s="106" t="s">
        <v>35</v>
      </c>
      <c r="B405" s="2" t="s">
        <v>1128</v>
      </c>
      <c r="C405" s="15" t="s">
        <v>1129</v>
      </c>
      <c r="D405" s="4"/>
      <c r="E405" s="13">
        <v>0.88</v>
      </c>
      <c r="F405" s="23"/>
      <c r="G405" s="13">
        <v>0.88</v>
      </c>
      <c r="H405" s="4" t="s">
        <v>1130</v>
      </c>
      <c r="I405" s="4" t="s">
        <v>1131</v>
      </c>
      <c r="J405" s="2" t="s">
        <v>68</v>
      </c>
      <c r="K405" s="2" t="s">
        <v>2670</v>
      </c>
      <c r="L405" s="2" t="str">
        <f t="shared" si="86"/>
        <v>Chuyển tiếp</v>
      </c>
      <c r="M405" s="2" t="s">
        <v>1128</v>
      </c>
      <c r="N405" s="4" t="s">
        <v>59</v>
      </c>
      <c r="O405" s="2" t="s">
        <v>59</v>
      </c>
      <c r="P405" s="116"/>
      <c r="Q405" s="116"/>
      <c r="R405" s="140" t="s">
        <v>2665</v>
      </c>
      <c r="S405" s="117">
        <f t="shared" si="90"/>
        <v>0</v>
      </c>
      <c r="T405" s="117">
        <f t="shared" si="83"/>
        <v>0.88</v>
      </c>
      <c r="U405" s="26"/>
      <c r="V405" s="26">
        <v>0.1</v>
      </c>
      <c r="W405" s="26"/>
      <c r="X405" s="26">
        <v>0.52</v>
      </c>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v>0.26</v>
      </c>
    </row>
    <row r="406" spans="1:57" s="6" customFormat="1">
      <c r="A406" s="106" t="s">
        <v>35</v>
      </c>
      <c r="B406" s="2" t="s">
        <v>2256</v>
      </c>
      <c r="C406" s="15" t="s">
        <v>1133</v>
      </c>
      <c r="D406" s="4" t="s">
        <v>1134</v>
      </c>
      <c r="E406" s="13">
        <v>0.01</v>
      </c>
      <c r="F406" s="23"/>
      <c r="G406" s="13">
        <v>0.01</v>
      </c>
      <c r="H406" s="2" t="s">
        <v>57</v>
      </c>
      <c r="I406" s="5" t="str">
        <f t="shared" ref="I406:I407" si="91">H406</f>
        <v>DCS</v>
      </c>
      <c r="J406" s="2" t="s">
        <v>68</v>
      </c>
      <c r="K406" s="2" t="s">
        <v>2670</v>
      </c>
      <c r="L406" s="2" t="str">
        <f t="shared" si="86"/>
        <v>Chuyển tiếp</v>
      </c>
      <c r="M406" s="2" t="s">
        <v>1132</v>
      </c>
      <c r="N406" s="4" t="s">
        <v>59</v>
      </c>
      <c r="O406" s="2" t="s">
        <v>59</v>
      </c>
      <c r="P406" s="116"/>
      <c r="Q406" s="116"/>
      <c r="R406" s="113"/>
      <c r="S406" s="117">
        <f t="shared" si="90"/>
        <v>0</v>
      </c>
      <c r="T406" s="117">
        <f t="shared" si="83"/>
        <v>0.01</v>
      </c>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v>0.01</v>
      </c>
    </row>
    <row r="407" spans="1:57" s="6" customFormat="1" ht="31.5">
      <c r="A407" s="106" t="s">
        <v>35</v>
      </c>
      <c r="B407" s="2" t="s">
        <v>1132</v>
      </c>
      <c r="C407" s="15" t="s">
        <v>1136</v>
      </c>
      <c r="D407" s="4"/>
      <c r="E407" s="13">
        <v>1E-3</v>
      </c>
      <c r="F407" s="23"/>
      <c r="G407" s="13">
        <v>1E-3</v>
      </c>
      <c r="H407" s="21" t="s">
        <v>445</v>
      </c>
      <c r="I407" s="5" t="str">
        <f t="shared" si="91"/>
        <v>BHK</v>
      </c>
      <c r="J407" s="2" t="s">
        <v>68</v>
      </c>
      <c r="K407" s="2" t="s">
        <v>2670</v>
      </c>
      <c r="L407" s="2" t="str">
        <f t="shared" si="86"/>
        <v>Chuyển tiếp</v>
      </c>
      <c r="M407" s="2" t="s">
        <v>1135</v>
      </c>
      <c r="N407" s="4" t="s">
        <v>59</v>
      </c>
      <c r="O407" s="2" t="s">
        <v>59</v>
      </c>
      <c r="P407" s="116"/>
      <c r="Q407" s="116"/>
      <c r="R407" s="113" t="s">
        <v>2665</v>
      </c>
      <c r="S407" s="117">
        <f t="shared" si="90"/>
        <v>0</v>
      </c>
      <c r="T407" s="117">
        <f t="shared" si="83"/>
        <v>1E-3</v>
      </c>
      <c r="U407" s="26"/>
      <c r="V407" s="26"/>
      <c r="W407" s="26"/>
      <c r="X407" s="118">
        <v>1E-3</v>
      </c>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row>
    <row r="408" spans="1:57" s="6" customFormat="1" ht="47.25">
      <c r="A408" s="106" t="s">
        <v>35</v>
      </c>
      <c r="B408" s="2" t="s">
        <v>1135</v>
      </c>
      <c r="C408" s="15" t="s">
        <v>1138</v>
      </c>
      <c r="D408" s="4"/>
      <c r="E408" s="13">
        <v>0.24</v>
      </c>
      <c r="F408" s="23"/>
      <c r="G408" s="13">
        <v>0.24</v>
      </c>
      <c r="H408" s="158" t="s">
        <v>1139</v>
      </c>
      <c r="I408" s="158" t="s">
        <v>1140</v>
      </c>
      <c r="J408" s="2" t="s">
        <v>119</v>
      </c>
      <c r="K408" s="2" t="s">
        <v>2670</v>
      </c>
      <c r="L408" s="2" t="str">
        <f t="shared" si="86"/>
        <v>Chuyển tiếp</v>
      </c>
      <c r="M408" s="2" t="s">
        <v>1137</v>
      </c>
      <c r="N408" s="4" t="s">
        <v>59</v>
      </c>
      <c r="O408" s="2" t="s">
        <v>59</v>
      </c>
      <c r="P408" s="116"/>
      <c r="Q408" s="116"/>
      <c r="R408" s="113"/>
      <c r="S408" s="117">
        <f t="shared" si="90"/>
        <v>0</v>
      </c>
      <c r="T408" s="117">
        <f t="shared" si="83"/>
        <v>0.24000000000000002</v>
      </c>
      <c r="U408" s="26">
        <v>0.1</v>
      </c>
      <c r="V408" s="26"/>
      <c r="W408" s="26"/>
      <c r="X408" s="26">
        <v>0.09</v>
      </c>
      <c r="Y408" s="26"/>
      <c r="Z408" s="26"/>
      <c r="AA408" s="26">
        <v>0.01</v>
      </c>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v>0.04</v>
      </c>
      <c r="AY408" s="26"/>
      <c r="AZ408" s="26"/>
      <c r="BA408" s="26"/>
      <c r="BB408" s="26"/>
      <c r="BC408" s="26"/>
      <c r="BD408" s="26"/>
      <c r="BE408" s="26"/>
    </row>
    <row r="409" spans="1:57" s="6" customFormat="1" ht="31.5">
      <c r="A409" s="106" t="s">
        <v>35</v>
      </c>
      <c r="B409" s="2" t="s">
        <v>1137</v>
      </c>
      <c r="C409" s="15" t="s">
        <v>2666</v>
      </c>
      <c r="D409" s="4"/>
      <c r="E409" s="13">
        <v>0.45</v>
      </c>
      <c r="F409" s="23"/>
      <c r="G409" s="13">
        <v>0.45</v>
      </c>
      <c r="H409" s="158" t="s">
        <v>1142</v>
      </c>
      <c r="I409" s="158" t="s">
        <v>1143</v>
      </c>
      <c r="J409" s="2" t="s">
        <v>119</v>
      </c>
      <c r="K409" s="2" t="s">
        <v>2670</v>
      </c>
      <c r="L409" s="2" t="str">
        <f t="shared" si="86"/>
        <v>Chuyển tiếp</v>
      </c>
      <c r="M409" s="2" t="s">
        <v>1141</v>
      </c>
      <c r="N409" s="4" t="s">
        <v>59</v>
      </c>
      <c r="O409" s="2" t="s">
        <v>59</v>
      </c>
      <c r="P409" s="116"/>
      <c r="Q409" s="116"/>
      <c r="R409" s="113" t="s">
        <v>2665</v>
      </c>
      <c r="S409" s="117">
        <f t="shared" si="90"/>
        <v>0</v>
      </c>
      <c r="T409" s="117">
        <f t="shared" si="83"/>
        <v>0.45</v>
      </c>
      <c r="U409" s="26"/>
      <c r="V409" s="26">
        <v>0.02</v>
      </c>
      <c r="W409" s="26"/>
      <c r="X409" s="26">
        <v>0.38</v>
      </c>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v>0.05</v>
      </c>
      <c r="AY409" s="26"/>
      <c r="AZ409" s="26"/>
      <c r="BA409" s="26"/>
      <c r="BB409" s="26"/>
      <c r="BC409" s="26"/>
      <c r="BD409" s="26"/>
      <c r="BE409" s="26"/>
    </row>
    <row r="410" spans="1:57" s="6" customFormat="1">
      <c r="A410" s="106" t="s">
        <v>35</v>
      </c>
      <c r="B410" s="2" t="s">
        <v>1141</v>
      </c>
      <c r="C410" s="15" t="s">
        <v>1145</v>
      </c>
      <c r="D410" s="4" t="s">
        <v>1094</v>
      </c>
      <c r="E410" s="13">
        <v>0.01</v>
      </c>
      <c r="F410" s="23"/>
      <c r="G410" s="13">
        <v>0.01</v>
      </c>
      <c r="H410" s="2" t="s">
        <v>57</v>
      </c>
      <c r="I410" s="5" t="str">
        <f t="shared" ref="I410:I415" si="92">H410</f>
        <v>DCS</v>
      </c>
      <c r="J410" s="2" t="s">
        <v>119</v>
      </c>
      <c r="K410" s="2" t="s">
        <v>2670</v>
      </c>
      <c r="L410" s="2" t="str">
        <f t="shared" si="86"/>
        <v>Chuyển tiếp</v>
      </c>
      <c r="M410" s="2" t="s">
        <v>1144</v>
      </c>
      <c r="N410" s="4" t="s">
        <v>59</v>
      </c>
      <c r="O410" s="2" t="s">
        <v>59</v>
      </c>
      <c r="P410" s="116"/>
      <c r="Q410" s="116"/>
      <c r="R410" s="113" t="s">
        <v>2665</v>
      </c>
      <c r="S410" s="117">
        <f t="shared" si="90"/>
        <v>0</v>
      </c>
      <c r="T410" s="117">
        <f t="shared" si="83"/>
        <v>0.01</v>
      </c>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v>0.01</v>
      </c>
    </row>
    <row r="411" spans="1:57" s="6" customFormat="1" ht="31.5">
      <c r="A411" s="106" t="s">
        <v>35</v>
      </c>
      <c r="B411" s="2" t="s">
        <v>1144</v>
      </c>
      <c r="C411" s="17" t="s">
        <v>1147</v>
      </c>
      <c r="D411" s="2" t="s">
        <v>283</v>
      </c>
      <c r="E411" s="13">
        <v>0.02</v>
      </c>
      <c r="F411" s="23"/>
      <c r="G411" s="29">
        <v>0.02</v>
      </c>
      <c r="H411" s="2" t="s">
        <v>57</v>
      </c>
      <c r="I411" s="5" t="str">
        <f t="shared" si="92"/>
        <v>DCS</v>
      </c>
      <c r="J411" s="2" t="s">
        <v>119</v>
      </c>
      <c r="K411" s="2" t="s">
        <v>2670</v>
      </c>
      <c r="L411" s="2" t="str">
        <f t="shared" si="86"/>
        <v>Chuyển tiếp</v>
      </c>
      <c r="M411" s="2" t="s">
        <v>1146</v>
      </c>
      <c r="N411" s="4" t="s">
        <v>59</v>
      </c>
      <c r="O411" s="2" t="s">
        <v>59</v>
      </c>
      <c r="P411" s="116"/>
      <c r="Q411" s="116"/>
      <c r="R411" s="113" t="s">
        <v>2665</v>
      </c>
      <c r="S411" s="117">
        <f t="shared" si="90"/>
        <v>0</v>
      </c>
      <c r="T411" s="117">
        <f t="shared" si="83"/>
        <v>0.02</v>
      </c>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v>0.02</v>
      </c>
    </row>
    <row r="412" spans="1:57" s="6" customFormat="1">
      <c r="A412" s="106" t="s">
        <v>35</v>
      </c>
      <c r="B412" s="2" t="s">
        <v>1146</v>
      </c>
      <c r="C412" s="17" t="s">
        <v>1149</v>
      </c>
      <c r="D412" s="2" t="s">
        <v>342</v>
      </c>
      <c r="E412" s="13">
        <v>0.2</v>
      </c>
      <c r="F412" s="23"/>
      <c r="G412" s="29">
        <v>0.2</v>
      </c>
      <c r="H412" s="2" t="s">
        <v>57</v>
      </c>
      <c r="I412" s="5" t="str">
        <f t="shared" si="92"/>
        <v>DCS</v>
      </c>
      <c r="J412" s="2" t="s">
        <v>119</v>
      </c>
      <c r="K412" s="2" t="s">
        <v>2670</v>
      </c>
      <c r="L412" s="2" t="str">
        <f t="shared" si="86"/>
        <v>Chuyển tiếp</v>
      </c>
      <c r="M412" s="2" t="s">
        <v>1148</v>
      </c>
      <c r="N412" s="4" t="s">
        <v>59</v>
      </c>
      <c r="O412" s="2" t="s">
        <v>59</v>
      </c>
      <c r="P412" s="116"/>
      <c r="Q412" s="116"/>
      <c r="R412" s="113" t="s">
        <v>2665</v>
      </c>
      <c r="S412" s="117">
        <f t="shared" si="90"/>
        <v>0</v>
      </c>
      <c r="T412" s="117">
        <f t="shared" si="83"/>
        <v>0.2</v>
      </c>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v>0.2</v>
      </c>
    </row>
    <row r="413" spans="1:57" s="6" customFormat="1">
      <c r="A413" s="106" t="s">
        <v>35</v>
      </c>
      <c r="B413" s="2" t="s">
        <v>1148</v>
      </c>
      <c r="C413" s="17" t="s">
        <v>1151</v>
      </c>
      <c r="D413" s="2" t="s">
        <v>1152</v>
      </c>
      <c r="E413" s="13">
        <v>0.02</v>
      </c>
      <c r="F413" s="23"/>
      <c r="G413" s="29">
        <v>0.02</v>
      </c>
      <c r="H413" s="2" t="s">
        <v>57</v>
      </c>
      <c r="I413" s="5" t="str">
        <f t="shared" si="92"/>
        <v>DCS</v>
      </c>
      <c r="J413" s="2" t="s">
        <v>119</v>
      </c>
      <c r="K413" s="2" t="s">
        <v>2670</v>
      </c>
      <c r="L413" s="2" t="str">
        <f t="shared" si="86"/>
        <v>Chuyển tiếp</v>
      </c>
      <c r="M413" s="2" t="s">
        <v>1150</v>
      </c>
      <c r="N413" s="4" t="s">
        <v>59</v>
      </c>
      <c r="O413" s="2" t="s">
        <v>59</v>
      </c>
      <c r="P413" s="116"/>
      <c r="Q413" s="116"/>
      <c r="R413" s="113" t="s">
        <v>2665</v>
      </c>
      <c r="S413" s="117">
        <f t="shared" si="90"/>
        <v>0</v>
      </c>
      <c r="T413" s="117">
        <f t="shared" si="83"/>
        <v>0.02</v>
      </c>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v>0.02</v>
      </c>
    </row>
    <row r="414" spans="1:57" s="6" customFormat="1">
      <c r="A414" s="106" t="s">
        <v>35</v>
      </c>
      <c r="B414" s="2" t="s">
        <v>1150</v>
      </c>
      <c r="C414" s="17" t="s">
        <v>1154</v>
      </c>
      <c r="D414" s="2" t="s">
        <v>1155</v>
      </c>
      <c r="E414" s="13">
        <v>0.02</v>
      </c>
      <c r="F414" s="23"/>
      <c r="G414" s="29">
        <v>0.02</v>
      </c>
      <c r="H414" s="2" t="s">
        <v>57</v>
      </c>
      <c r="I414" s="5" t="str">
        <f t="shared" si="92"/>
        <v>DCS</v>
      </c>
      <c r="J414" s="2" t="s">
        <v>119</v>
      </c>
      <c r="K414" s="2" t="s">
        <v>2670</v>
      </c>
      <c r="L414" s="2" t="str">
        <f t="shared" si="86"/>
        <v>Chuyển tiếp</v>
      </c>
      <c r="M414" s="2" t="s">
        <v>1153</v>
      </c>
      <c r="N414" s="4" t="s">
        <v>59</v>
      </c>
      <c r="O414" s="2" t="s">
        <v>59</v>
      </c>
      <c r="P414" s="116"/>
      <c r="Q414" s="116"/>
      <c r="R414" s="113" t="s">
        <v>2665</v>
      </c>
      <c r="S414" s="117">
        <f t="shared" si="90"/>
        <v>0</v>
      </c>
      <c r="T414" s="117">
        <f t="shared" si="83"/>
        <v>0.02</v>
      </c>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v>0.02</v>
      </c>
    </row>
    <row r="415" spans="1:57" s="6" customFormat="1">
      <c r="A415" s="106" t="s">
        <v>35</v>
      </c>
      <c r="B415" s="2" t="s">
        <v>1153</v>
      </c>
      <c r="C415" s="15" t="s">
        <v>1157</v>
      </c>
      <c r="D415" s="4"/>
      <c r="E415" s="13">
        <v>0.01</v>
      </c>
      <c r="F415" s="23"/>
      <c r="G415" s="13">
        <v>0.01</v>
      </c>
      <c r="H415" s="2" t="s">
        <v>57</v>
      </c>
      <c r="I415" s="5" t="str">
        <f t="shared" si="92"/>
        <v>DCS</v>
      </c>
      <c r="J415" s="2" t="s">
        <v>58</v>
      </c>
      <c r="K415" s="2" t="s">
        <v>2670</v>
      </c>
      <c r="L415" s="2" t="str">
        <f t="shared" si="86"/>
        <v>Chuyển tiếp</v>
      </c>
      <c r="M415" s="2" t="s">
        <v>1156</v>
      </c>
      <c r="N415" s="4" t="s">
        <v>59</v>
      </c>
      <c r="O415" s="2" t="s">
        <v>59</v>
      </c>
      <c r="P415" s="116"/>
      <c r="Q415" s="116"/>
      <c r="R415" s="113"/>
      <c r="S415" s="117">
        <f t="shared" si="90"/>
        <v>0</v>
      </c>
      <c r="T415" s="117">
        <f t="shared" si="83"/>
        <v>0.01</v>
      </c>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v>0.01</v>
      </c>
    </row>
    <row r="416" spans="1:57" s="6" customFormat="1" ht="78.75">
      <c r="A416" s="106" t="s">
        <v>35</v>
      </c>
      <c r="B416" s="2" t="s">
        <v>1156</v>
      </c>
      <c r="C416" s="15" t="s">
        <v>1159</v>
      </c>
      <c r="D416" s="4"/>
      <c r="E416" s="13">
        <v>0.83</v>
      </c>
      <c r="F416" s="23"/>
      <c r="G416" s="13">
        <v>0.83</v>
      </c>
      <c r="H416" s="158" t="s">
        <v>1160</v>
      </c>
      <c r="I416" s="158" t="s">
        <v>1161</v>
      </c>
      <c r="J416" s="2" t="s">
        <v>90</v>
      </c>
      <c r="K416" s="2" t="s">
        <v>2670</v>
      </c>
      <c r="L416" s="2" t="str">
        <f t="shared" si="86"/>
        <v>Chuyển tiếp</v>
      </c>
      <c r="M416" s="2" t="s">
        <v>1158</v>
      </c>
      <c r="N416" s="4" t="s">
        <v>59</v>
      </c>
      <c r="O416" s="2" t="s">
        <v>59</v>
      </c>
      <c r="P416" s="116"/>
      <c r="Q416" s="116"/>
      <c r="R416" s="113" t="s">
        <v>2665</v>
      </c>
      <c r="S416" s="117">
        <f t="shared" si="90"/>
        <v>0</v>
      </c>
      <c r="T416" s="117">
        <f t="shared" si="83"/>
        <v>0.83000000000000007</v>
      </c>
      <c r="U416" s="26"/>
      <c r="V416" s="26">
        <v>0.02</v>
      </c>
      <c r="W416" s="26"/>
      <c r="X416" s="26">
        <v>7.0000000000000007E-2</v>
      </c>
      <c r="Y416" s="26"/>
      <c r="Z416" s="26"/>
      <c r="AA416" s="26"/>
      <c r="AB416" s="26"/>
      <c r="AC416" s="26"/>
      <c r="AD416" s="26"/>
      <c r="AE416" s="26"/>
      <c r="AF416" s="26"/>
      <c r="AG416" s="26"/>
      <c r="AH416" s="26"/>
      <c r="AI416" s="26"/>
      <c r="AJ416" s="26">
        <v>0.09</v>
      </c>
      <c r="AK416" s="26"/>
      <c r="AL416" s="26"/>
      <c r="AM416" s="26"/>
      <c r="AN416" s="26"/>
      <c r="AO416" s="26"/>
      <c r="AP416" s="26"/>
      <c r="AQ416" s="26"/>
      <c r="AR416" s="26"/>
      <c r="AS416" s="26"/>
      <c r="AT416" s="26"/>
      <c r="AU416" s="26"/>
      <c r="AV416" s="26"/>
      <c r="AW416" s="26"/>
      <c r="AX416" s="26">
        <v>0.65</v>
      </c>
      <c r="AY416" s="26"/>
      <c r="AZ416" s="26"/>
      <c r="BA416" s="26"/>
      <c r="BB416" s="26"/>
      <c r="BC416" s="26"/>
      <c r="BD416" s="26"/>
      <c r="BE416" s="26"/>
    </row>
    <row r="417" spans="1:57" s="6" customFormat="1" ht="63">
      <c r="A417" s="106" t="s">
        <v>35</v>
      </c>
      <c r="B417" s="2" t="s">
        <v>1158</v>
      </c>
      <c r="C417" s="17" t="s">
        <v>1163</v>
      </c>
      <c r="D417" s="4"/>
      <c r="E417" s="12">
        <v>0.49</v>
      </c>
      <c r="F417" s="23"/>
      <c r="G417" s="12">
        <v>0.49</v>
      </c>
      <c r="H417" s="158" t="s">
        <v>1164</v>
      </c>
      <c r="I417" s="158" t="s">
        <v>1165</v>
      </c>
      <c r="J417" s="2" t="s">
        <v>1166</v>
      </c>
      <c r="K417" s="2" t="s">
        <v>2670</v>
      </c>
      <c r="L417" s="2" t="str">
        <f t="shared" si="86"/>
        <v>Chuyển tiếp</v>
      </c>
      <c r="M417" s="2" t="s">
        <v>1162</v>
      </c>
      <c r="N417" s="4" t="s">
        <v>59</v>
      </c>
      <c r="O417" s="2" t="s">
        <v>59</v>
      </c>
      <c r="P417" s="116"/>
      <c r="Q417" s="116"/>
      <c r="R417" s="140"/>
      <c r="S417" s="117">
        <f t="shared" si="90"/>
        <v>0</v>
      </c>
      <c r="T417" s="117">
        <f t="shared" si="83"/>
        <v>0.49000000000000005</v>
      </c>
      <c r="U417" s="26"/>
      <c r="V417" s="26">
        <v>0.1</v>
      </c>
      <c r="W417" s="26"/>
      <c r="X417" s="26">
        <v>0.3</v>
      </c>
      <c r="Y417" s="26">
        <v>0.06</v>
      </c>
      <c r="Z417" s="26"/>
      <c r="AA417" s="26"/>
      <c r="AB417" s="26"/>
      <c r="AC417" s="26"/>
      <c r="AD417" s="26"/>
      <c r="AE417" s="26"/>
      <c r="AF417" s="26"/>
      <c r="AG417" s="26"/>
      <c r="AH417" s="26"/>
      <c r="AI417" s="26"/>
      <c r="AJ417" s="26">
        <v>0.01</v>
      </c>
      <c r="AK417" s="26">
        <v>0.01</v>
      </c>
      <c r="AL417" s="26"/>
      <c r="AM417" s="26"/>
      <c r="AN417" s="26"/>
      <c r="AO417" s="26"/>
      <c r="AP417" s="26"/>
      <c r="AQ417" s="26"/>
      <c r="AR417" s="26"/>
      <c r="AS417" s="26"/>
      <c r="AT417" s="26"/>
      <c r="AU417" s="26"/>
      <c r="AV417" s="26"/>
      <c r="AW417" s="26"/>
      <c r="AX417" s="26"/>
      <c r="AY417" s="26"/>
      <c r="AZ417" s="26"/>
      <c r="BA417" s="26"/>
      <c r="BB417" s="26"/>
      <c r="BC417" s="26"/>
      <c r="BD417" s="26"/>
      <c r="BE417" s="26">
        <v>0.01</v>
      </c>
    </row>
    <row r="418" spans="1:57" s="6" customFormat="1" ht="78.75">
      <c r="A418" s="106" t="s">
        <v>35</v>
      </c>
      <c r="B418" s="2" t="s">
        <v>1162</v>
      </c>
      <c r="C418" s="33" t="s">
        <v>2675</v>
      </c>
      <c r="D418" s="4"/>
      <c r="E418" s="13">
        <v>0.68</v>
      </c>
      <c r="F418" s="23"/>
      <c r="G418" s="13">
        <v>0.68</v>
      </c>
      <c r="H418" s="4" t="s">
        <v>1168</v>
      </c>
      <c r="I418" s="4" t="s">
        <v>2676</v>
      </c>
      <c r="J418" s="2" t="s">
        <v>102</v>
      </c>
      <c r="K418" s="2" t="s">
        <v>2670</v>
      </c>
      <c r="L418" s="2" t="str">
        <f t="shared" si="86"/>
        <v>Chuyển tiếp</v>
      </c>
      <c r="M418" s="2" t="s">
        <v>1167</v>
      </c>
      <c r="N418" s="4" t="s">
        <v>59</v>
      </c>
      <c r="O418" s="2" t="s">
        <v>59</v>
      </c>
      <c r="P418" s="116"/>
      <c r="Q418" s="116"/>
      <c r="R418" s="113" t="s">
        <v>2665</v>
      </c>
      <c r="S418" s="117">
        <f t="shared" si="90"/>
        <v>0.13000000000000012</v>
      </c>
      <c r="T418" s="117">
        <f t="shared" si="83"/>
        <v>0.54999999999999993</v>
      </c>
      <c r="U418" s="26">
        <v>0.2</v>
      </c>
      <c r="V418" s="26"/>
      <c r="W418" s="26"/>
      <c r="X418" s="26">
        <v>0.15</v>
      </c>
      <c r="Y418" s="26">
        <v>0.1</v>
      </c>
      <c r="Z418" s="26"/>
      <c r="AA418" s="26">
        <v>0.1</v>
      </c>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row>
    <row r="419" spans="1:57" s="6" customFormat="1">
      <c r="A419" s="106" t="s">
        <v>35</v>
      </c>
      <c r="B419" s="2" t="s">
        <v>1167</v>
      </c>
      <c r="C419" s="15" t="s">
        <v>1171</v>
      </c>
      <c r="D419" s="4" t="s">
        <v>1172</v>
      </c>
      <c r="E419" s="13">
        <v>0.01</v>
      </c>
      <c r="F419" s="23"/>
      <c r="G419" s="13">
        <v>0.01</v>
      </c>
      <c r="H419" s="2" t="s">
        <v>67</v>
      </c>
      <c r="I419" s="5" t="str">
        <f t="shared" ref="I419" si="93">H419</f>
        <v>NHK</v>
      </c>
      <c r="J419" s="2" t="s">
        <v>102</v>
      </c>
      <c r="K419" s="2" t="s">
        <v>2670</v>
      </c>
      <c r="L419" s="2" t="str">
        <f t="shared" si="86"/>
        <v>Chuyển tiếp</v>
      </c>
      <c r="M419" s="2" t="s">
        <v>1170</v>
      </c>
      <c r="N419" s="4" t="s">
        <v>59</v>
      </c>
      <c r="O419" s="2" t="s">
        <v>59</v>
      </c>
      <c r="P419" s="116"/>
      <c r="Q419" s="116"/>
      <c r="R419" s="113"/>
      <c r="S419" s="117">
        <f t="shared" si="90"/>
        <v>0</v>
      </c>
      <c r="T419" s="117">
        <f t="shared" si="83"/>
        <v>0.01</v>
      </c>
      <c r="U419" s="26"/>
      <c r="V419" s="26"/>
      <c r="W419" s="26"/>
      <c r="X419" s="26">
        <v>0.01</v>
      </c>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row>
    <row r="420" spans="1:57" s="6" customFormat="1" ht="47.25">
      <c r="A420" s="106" t="s">
        <v>35</v>
      </c>
      <c r="B420" s="2" t="s">
        <v>1170</v>
      </c>
      <c r="C420" s="15" t="s">
        <v>1174</v>
      </c>
      <c r="D420" s="4"/>
      <c r="E420" s="13">
        <v>0.4</v>
      </c>
      <c r="F420" s="23"/>
      <c r="G420" s="13">
        <v>0.4</v>
      </c>
      <c r="H420" s="158" t="s">
        <v>1175</v>
      </c>
      <c r="I420" s="158" t="s">
        <v>1176</v>
      </c>
      <c r="J420" s="2" t="s">
        <v>102</v>
      </c>
      <c r="K420" s="2" t="s">
        <v>2670</v>
      </c>
      <c r="L420" s="2" t="str">
        <f t="shared" si="86"/>
        <v>Chuyển tiếp</v>
      </c>
      <c r="M420" s="2" t="s">
        <v>1173</v>
      </c>
      <c r="N420" s="4" t="s">
        <v>59</v>
      </c>
      <c r="O420" s="2" t="s">
        <v>59</v>
      </c>
      <c r="P420" s="116"/>
      <c r="Q420" s="116"/>
      <c r="R420" s="113"/>
      <c r="S420" s="117">
        <f t="shared" si="90"/>
        <v>0</v>
      </c>
      <c r="T420" s="117">
        <f t="shared" si="83"/>
        <v>0.4</v>
      </c>
      <c r="U420" s="26"/>
      <c r="V420" s="26"/>
      <c r="W420" s="26"/>
      <c r="X420" s="26">
        <v>0.1</v>
      </c>
      <c r="Y420" s="26">
        <v>0.1</v>
      </c>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v>0.2</v>
      </c>
    </row>
    <row r="421" spans="1:57" s="6" customFormat="1" ht="31.5">
      <c r="A421" s="106" t="s">
        <v>35</v>
      </c>
      <c r="B421" s="2" t="s">
        <v>1173</v>
      </c>
      <c r="C421" s="15" t="s">
        <v>1178</v>
      </c>
      <c r="D421" s="4" t="s">
        <v>379</v>
      </c>
      <c r="E421" s="13">
        <v>0.2</v>
      </c>
      <c r="F421" s="23"/>
      <c r="G421" s="13">
        <v>0.2</v>
      </c>
      <c r="H421" s="2" t="s">
        <v>67</v>
      </c>
      <c r="I421" s="5" t="str">
        <f t="shared" ref="I421:I422" si="94">H421</f>
        <v>NHK</v>
      </c>
      <c r="J421" s="2" t="s">
        <v>102</v>
      </c>
      <c r="K421" s="2" t="s">
        <v>2670</v>
      </c>
      <c r="L421" s="2" t="str">
        <f t="shared" si="86"/>
        <v>Chuyển tiếp</v>
      </c>
      <c r="M421" s="2" t="s">
        <v>1177</v>
      </c>
      <c r="N421" s="4" t="s">
        <v>59</v>
      </c>
      <c r="O421" s="2" t="s">
        <v>59</v>
      </c>
      <c r="P421" s="116"/>
      <c r="Q421" s="116"/>
      <c r="R421" s="113" t="s">
        <v>2665</v>
      </c>
      <c r="S421" s="117">
        <f t="shared" si="90"/>
        <v>0</v>
      </c>
      <c r="T421" s="117">
        <f t="shared" si="83"/>
        <v>0.2</v>
      </c>
      <c r="U421" s="26"/>
      <c r="V421" s="26"/>
      <c r="W421" s="26"/>
      <c r="X421" s="26">
        <v>0.2</v>
      </c>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row>
    <row r="422" spans="1:57" s="6" customFormat="1">
      <c r="A422" s="106" t="s">
        <v>35</v>
      </c>
      <c r="B422" s="2" t="s">
        <v>1177</v>
      </c>
      <c r="C422" s="17" t="s">
        <v>1180</v>
      </c>
      <c r="D422" s="2"/>
      <c r="E422" s="13">
        <v>0.04</v>
      </c>
      <c r="F422" s="23"/>
      <c r="G422" s="29">
        <v>0.04</v>
      </c>
      <c r="H422" s="2" t="s">
        <v>57</v>
      </c>
      <c r="I422" s="5" t="str">
        <f t="shared" si="94"/>
        <v>DCS</v>
      </c>
      <c r="J422" s="2" t="s">
        <v>102</v>
      </c>
      <c r="K422" s="2" t="s">
        <v>2670</v>
      </c>
      <c r="L422" s="2" t="str">
        <f t="shared" si="86"/>
        <v>Chuyển tiếp</v>
      </c>
      <c r="M422" s="2" t="s">
        <v>1179</v>
      </c>
      <c r="N422" s="4" t="s">
        <v>59</v>
      </c>
      <c r="O422" s="2" t="s">
        <v>59</v>
      </c>
      <c r="P422" s="116"/>
      <c r="Q422" s="116"/>
      <c r="R422" s="113"/>
      <c r="S422" s="117">
        <f t="shared" si="90"/>
        <v>0</v>
      </c>
      <c r="T422" s="117">
        <f t="shared" si="83"/>
        <v>0.04</v>
      </c>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v>0.04</v>
      </c>
    </row>
    <row r="423" spans="1:57" s="6" customFormat="1" ht="31.5">
      <c r="A423" s="106" t="s">
        <v>35</v>
      </c>
      <c r="B423" s="2" t="s">
        <v>1179</v>
      </c>
      <c r="C423" s="15" t="s">
        <v>2667</v>
      </c>
      <c r="D423" s="4"/>
      <c r="E423" s="12">
        <v>0.24</v>
      </c>
      <c r="F423" s="23"/>
      <c r="G423" s="12">
        <v>0.24</v>
      </c>
      <c r="H423" s="5" t="s">
        <v>1184</v>
      </c>
      <c r="I423" s="4" t="s">
        <v>1185</v>
      </c>
      <c r="J423" s="2" t="s">
        <v>1186</v>
      </c>
      <c r="K423" s="2" t="s">
        <v>2670</v>
      </c>
      <c r="L423" s="2" t="str">
        <f t="shared" si="86"/>
        <v>Chuyển tiếp</v>
      </c>
      <c r="M423" s="2" t="s">
        <v>1181</v>
      </c>
      <c r="N423" s="4" t="s">
        <v>59</v>
      </c>
      <c r="O423" s="2" t="s">
        <v>59</v>
      </c>
      <c r="P423" s="116"/>
      <c r="Q423" s="116"/>
      <c r="R423" s="113"/>
      <c r="S423" s="117">
        <f t="shared" si="90"/>
        <v>0</v>
      </c>
      <c r="T423" s="117">
        <f t="shared" ref="T423:T481" si="95">SUM(U423:BE423)</f>
        <v>0.24</v>
      </c>
      <c r="U423" s="26"/>
      <c r="V423" s="26"/>
      <c r="W423" s="26"/>
      <c r="X423" s="26">
        <v>0.08</v>
      </c>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v>0.08</v>
      </c>
      <c r="AY423" s="26"/>
      <c r="AZ423" s="26"/>
      <c r="BA423" s="26"/>
      <c r="BB423" s="26"/>
      <c r="BC423" s="26"/>
      <c r="BD423" s="26"/>
      <c r="BE423" s="26">
        <v>0.08</v>
      </c>
    </row>
    <row r="424" spans="1:57" s="6" customFormat="1">
      <c r="A424" s="106" t="s">
        <v>35</v>
      </c>
      <c r="B424" s="2" t="s">
        <v>1181</v>
      </c>
      <c r="C424" s="15" t="s">
        <v>1188</v>
      </c>
      <c r="D424" s="4" t="s">
        <v>1189</v>
      </c>
      <c r="E424" s="13">
        <v>0.01</v>
      </c>
      <c r="F424" s="23"/>
      <c r="G424" s="13">
        <v>0.01</v>
      </c>
      <c r="H424" s="2" t="s">
        <v>57</v>
      </c>
      <c r="I424" s="5" t="str">
        <f t="shared" ref="I424:I425" si="96">H424</f>
        <v>DCS</v>
      </c>
      <c r="J424" s="2" t="s">
        <v>63</v>
      </c>
      <c r="K424" s="2" t="s">
        <v>2670</v>
      </c>
      <c r="L424" s="2" t="str">
        <f t="shared" si="86"/>
        <v>Chuyển tiếp</v>
      </c>
      <c r="M424" s="2" t="s">
        <v>1187</v>
      </c>
      <c r="N424" s="4" t="s">
        <v>59</v>
      </c>
      <c r="O424" s="2" t="s">
        <v>59</v>
      </c>
      <c r="P424" s="116"/>
      <c r="Q424" s="116"/>
      <c r="R424" s="113"/>
      <c r="S424" s="117">
        <f t="shared" si="90"/>
        <v>0</v>
      </c>
      <c r="T424" s="117">
        <f t="shared" si="95"/>
        <v>0.01</v>
      </c>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v>0.01</v>
      </c>
    </row>
    <row r="425" spans="1:57" s="6" customFormat="1" ht="31.5">
      <c r="A425" s="106" t="s">
        <v>35</v>
      </c>
      <c r="B425" s="2" t="s">
        <v>1187</v>
      </c>
      <c r="C425" s="17" t="s">
        <v>1191</v>
      </c>
      <c r="D425" s="2" t="s">
        <v>1192</v>
      </c>
      <c r="E425" s="13">
        <v>0.08</v>
      </c>
      <c r="F425" s="23"/>
      <c r="G425" s="29">
        <v>0.08</v>
      </c>
      <c r="H425" s="2" t="s">
        <v>57</v>
      </c>
      <c r="I425" s="5" t="str">
        <f t="shared" si="96"/>
        <v>DCS</v>
      </c>
      <c r="J425" s="2" t="s">
        <v>63</v>
      </c>
      <c r="K425" s="2" t="s">
        <v>2670</v>
      </c>
      <c r="L425" s="2" t="str">
        <f t="shared" si="86"/>
        <v>Chuyển tiếp</v>
      </c>
      <c r="M425" s="2" t="s">
        <v>1190</v>
      </c>
      <c r="N425" s="4" t="s">
        <v>59</v>
      </c>
      <c r="O425" s="2" t="s">
        <v>59</v>
      </c>
      <c r="P425" s="116"/>
      <c r="Q425" s="116"/>
      <c r="R425" s="113" t="s">
        <v>2665</v>
      </c>
      <c r="S425" s="117">
        <f t="shared" si="90"/>
        <v>0</v>
      </c>
      <c r="T425" s="117">
        <f t="shared" si="95"/>
        <v>0.08</v>
      </c>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v>0.08</v>
      </c>
    </row>
    <row r="426" spans="1:57" s="6" customFormat="1" ht="63">
      <c r="A426" s="106" t="s">
        <v>35</v>
      </c>
      <c r="B426" s="2" t="s">
        <v>1190</v>
      </c>
      <c r="C426" s="17" t="s">
        <v>1194</v>
      </c>
      <c r="D426" s="2"/>
      <c r="E426" s="12">
        <v>0.15000000000000002</v>
      </c>
      <c r="F426" s="23"/>
      <c r="G426" s="12">
        <v>0.15000000000000002</v>
      </c>
      <c r="H426" s="4" t="s">
        <v>1195</v>
      </c>
      <c r="I426" s="4" t="s">
        <v>1196</v>
      </c>
      <c r="J426" s="2" t="s">
        <v>1197</v>
      </c>
      <c r="K426" s="2" t="s">
        <v>2670</v>
      </c>
      <c r="L426" s="2" t="str">
        <f t="shared" si="86"/>
        <v>Chuyển tiếp</v>
      </c>
      <c r="M426" s="2" t="s">
        <v>1193</v>
      </c>
      <c r="N426" s="4" t="s">
        <v>59</v>
      </c>
      <c r="O426" s="2" t="s">
        <v>59</v>
      </c>
      <c r="P426" s="116"/>
      <c r="Q426" s="116"/>
      <c r="R426" s="113"/>
      <c r="S426" s="117">
        <f t="shared" si="90"/>
        <v>0</v>
      </c>
      <c r="T426" s="117">
        <f t="shared" si="95"/>
        <v>0.15000000000000002</v>
      </c>
      <c r="U426" s="26">
        <v>0.02</v>
      </c>
      <c r="V426" s="26"/>
      <c r="W426" s="26"/>
      <c r="X426" s="26">
        <v>0.08</v>
      </c>
      <c r="Y426" s="26">
        <v>0.04</v>
      </c>
      <c r="Z426" s="26"/>
      <c r="AA426" s="26">
        <v>0.01</v>
      </c>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row>
    <row r="427" spans="1:57" s="6" customFormat="1" ht="94.5">
      <c r="A427" s="106" t="s">
        <v>35</v>
      </c>
      <c r="B427" s="2" t="s">
        <v>1193</v>
      </c>
      <c r="C427" s="17" t="s">
        <v>1198</v>
      </c>
      <c r="D427" s="2"/>
      <c r="E427" s="12">
        <v>1.05</v>
      </c>
      <c r="F427" s="23"/>
      <c r="G427" s="12">
        <v>1.05</v>
      </c>
      <c r="H427" s="4" t="s">
        <v>1199</v>
      </c>
      <c r="I427" s="4" t="s">
        <v>1200</v>
      </c>
      <c r="J427" s="2" t="s">
        <v>1201</v>
      </c>
      <c r="K427" s="2" t="s">
        <v>2670</v>
      </c>
      <c r="L427" s="2" t="str">
        <f t="shared" si="86"/>
        <v>Chuyển tiếp</v>
      </c>
      <c r="M427" s="2" t="s">
        <v>2257</v>
      </c>
      <c r="N427" s="4" t="s">
        <v>59</v>
      </c>
      <c r="O427" s="2" t="s">
        <v>59</v>
      </c>
      <c r="P427" s="116"/>
      <c r="Q427" s="116"/>
      <c r="R427" s="113"/>
      <c r="S427" s="117">
        <f t="shared" si="90"/>
        <v>0</v>
      </c>
      <c r="T427" s="117">
        <f t="shared" si="95"/>
        <v>1.05</v>
      </c>
      <c r="U427" s="26">
        <v>0.14000000000000001</v>
      </c>
      <c r="V427" s="26">
        <v>0.21</v>
      </c>
      <c r="W427" s="26"/>
      <c r="X427" s="26">
        <v>0.42</v>
      </c>
      <c r="Y427" s="26">
        <v>0.14000000000000001</v>
      </c>
      <c r="Z427" s="26"/>
      <c r="AA427" s="26"/>
      <c r="AB427" s="26"/>
      <c r="AC427" s="26"/>
      <c r="AD427" s="26"/>
      <c r="AE427" s="26"/>
      <c r="AF427" s="26"/>
      <c r="AG427" s="26"/>
      <c r="AH427" s="26"/>
      <c r="AI427" s="26"/>
      <c r="AJ427" s="26">
        <v>7.0000000000000007E-2</v>
      </c>
      <c r="AK427" s="26"/>
      <c r="AL427" s="26"/>
      <c r="AM427" s="26"/>
      <c r="AN427" s="26"/>
      <c r="AO427" s="26"/>
      <c r="AP427" s="26"/>
      <c r="AQ427" s="26"/>
      <c r="AR427" s="26"/>
      <c r="AS427" s="26"/>
      <c r="AT427" s="26"/>
      <c r="AU427" s="26"/>
      <c r="AV427" s="26"/>
      <c r="AW427" s="26"/>
      <c r="AX427" s="26">
        <v>7.0000000000000007E-2</v>
      </c>
      <c r="AY427" s="26"/>
      <c r="AZ427" s="26"/>
      <c r="BA427" s="26"/>
      <c r="BB427" s="26"/>
      <c r="BC427" s="26"/>
      <c r="BD427" s="26"/>
      <c r="BE427" s="26"/>
    </row>
    <row r="428" spans="1:57" s="6" customFormat="1" ht="47.25">
      <c r="A428" s="106" t="s">
        <v>35</v>
      </c>
      <c r="B428" s="2" t="s">
        <v>2257</v>
      </c>
      <c r="C428" s="15" t="s">
        <v>1203</v>
      </c>
      <c r="D428" s="4" t="s">
        <v>1204</v>
      </c>
      <c r="E428" s="13">
        <v>0.1</v>
      </c>
      <c r="F428" s="23"/>
      <c r="G428" s="13">
        <v>0.1</v>
      </c>
      <c r="H428" s="5" t="s">
        <v>445</v>
      </c>
      <c r="I428" s="5" t="str">
        <f t="shared" ref="I428:I430" si="97">H428</f>
        <v>BHK</v>
      </c>
      <c r="J428" s="2" t="s">
        <v>91</v>
      </c>
      <c r="K428" s="2" t="s">
        <v>2670</v>
      </c>
      <c r="L428" s="2" t="str">
        <f t="shared" si="86"/>
        <v>Chuyển tiếp</v>
      </c>
      <c r="M428" s="2" t="s">
        <v>1202</v>
      </c>
      <c r="N428" s="4" t="s">
        <v>59</v>
      </c>
      <c r="O428" s="2" t="s">
        <v>59</v>
      </c>
      <c r="P428" s="116"/>
      <c r="Q428" s="116"/>
      <c r="R428" s="113"/>
      <c r="S428" s="117">
        <f t="shared" si="90"/>
        <v>0</v>
      </c>
      <c r="T428" s="117">
        <f t="shared" si="95"/>
        <v>0.1</v>
      </c>
      <c r="U428" s="26"/>
      <c r="V428" s="26"/>
      <c r="W428" s="26"/>
      <c r="X428" s="118">
        <v>0.1</v>
      </c>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row>
    <row r="429" spans="1:57" s="6" customFormat="1">
      <c r="A429" s="106" t="s">
        <v>35</v>
      </c>
      <c r="B429" s="2" t="s">
        <v>2258</v>
      </c>
      <c r="C429" s="15" t="s">
        <v>1206</v>
      </c>
      <c r="D429" s="4" t="s">
        <v>1022</v>
      </c>
      <c r="E429" s="13">
        <v>0.1</v>
      </c>
      <c r="F429" s="23"/>
      <c r="G429" s="13">
        <v>0.1</v>
      </c>
      <c r="H429" s="5" t="s">
        <v>445</v>
      </c>
      <c r="I429" s="5" t="str">
        <f t="shared" si="97"/>
        <v>BHK</v>
      </c>
      <c r="J429" s="2" t="s">
        <v>91</v>
      </c>
      <c r="K429" s="2" t="s">
        <v>2670</v>
      </c>
      <c r="L429" s="2" t="str">
        <f t="shared" si="86"/>
        <v>Chuyển tiếp</v>
      </c>
      <c r="M429" s="2" t="s">
        <v>1205</v>
      </c>
      <c r="N429" s="4" t="s">
        <v>59</v>
      </c>
      <c r="O429" s="2" t="s">
        <v>59</v>
      </c>
      <c r="P429" s="116"/>
      <c r="Q429" s="116"/>
      <c r="R429" s="113" t="s">
        <v>2665</v>
      </c>
      <c r="S429" s="117">
        <f t="shared" si="90"/>
        <v>0</v>
      </c>
      <c r="T429" s="117">
        <f t="shared" si="95"/>
        <v>0.1</v>
      </c>
      <c r="U429" s="26"/>
      <c r="V429" s="26"/>
      <c r="W429" s="26"/>
      <c r="X429" s="118">
        <v>0.1</v>
      </c>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row>
    <row r="430" spans="1:57" s="6" customFormat="1" ht="47.25">
      <c r="A430" s="106" t="s">
        <v>35</v>
      </c>
      <c r="B430" s="2" t="s">
        <v>1202</v>
      </c>
      <c r="C430" s="15" t="s">
        <v>2674</v>
      </c>
      <c r="D430" s="4"/>
      <c r="E430" s="13">
        <v>0.14000000000000001</v>
      </c>
      <c r="F430" s="23"/>
      <c r="G430" s="13">
        <v>0.14000000000000001</v>
      </c>
      <c r="H430" s="5" t="s">
        <v>445</v>
      </c>
      <c r="I430" s="5" t="str">
        <f t="shared" si="97"/>
        <v>BHK</v>
      </c>
      <c r="J430" s="2" t="s">
        <v>91</v>
      </c>
      <c r="K430" s="2" t="s">
        <v>2670</v>
      </c>
      <c r="L430" s="2" t="str">
        <f t="shared" si="86"/>
        <v>Chuyển tiếp</v>
      </c>
      <c r="M430" s="2" t="s">
        <v>1208</v>
      </c>
      <c r="N430" s="4" t="s">
        <v>59</v>
      </c>
      <c r="O430" s="2" t="s">
        <v>59</v>
      </c>
      <c r="P430" s="116"/>
      <c r="Q430" s="116"/>
      <c r="R430" s="113"/>
      <c r="S430" s="117">
        <f t="shared" si="90"/>
        <v>0</v>
      </c>
      <c r="T430" s="117">
        <f t="shared" si="95"/>
        <v>0.14000000000000001</v>
      </c>
      <c r="U430" s="26"/>
      <c r="V430" s="26"/>
      <c r="W430" s="26"/>
      <c r="X430" s="118">
        <v>0.14000000000000001</v>
      </c>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row>
    <row r="431" spans="1:57" s="6" customFormat="1" ht="47.25">
      <c r="A431" s="106" t="s">
        <v>35</v>
      </c>
      <c r="B431" s="2" t="s">
        <v>1205</v>
      </c>
      <c r="C431" s="17" t="s">
        <v>1210</v>
      </c>
      <c r="D431" s="4"/>
      <c r="E431" s="13">
        <v>0.15</v>
      </c>
      <c r="F431" s="12"/>
      <c r="G431" s="13">
        <v>0.15</v>
      </c>
      <c r="H431" s="4" t="s">
        <v>1211</v>
      </c>
      <c r="I431" s="4" t="s">
        <v>1212</v>
      </c>
      <c r="J431" s="4" t="s">
        <v>73</v>
      </c>
      <c r="K431" s="2" t="s">
        <v>2670</v>
      </c>
      <c r="L431" s="2" t="str">
        <f t="shared" si="86"/>
        <v>Chuyển tiếp</v>
      </c>
      <c r="M431" s="2" t="s">
        <v>1209</v>
      </c>
      <c r="N431" s="4" t="s">
        <v>59</v>
      </c>
      <c r="O431" s="2" t="s">
        <v>59</v>
      </c>
      <c r="P431" s="116"/>
      <c r="Q431" s="116"/>
      <c r="R431" s="113" t="s">
        <v>2665</v>
      </c>
      <c r="S431" s="117">
        <f t="shared" si="90"/>
        <v>0</v>
      </c>
      <c r="T431" s="117">
        <f t="shared" si="95"/>
        <v>0.15000000000000002</v>
      </c>
      <c r="U431" s="26">
        <v>0.03</v>
      </c>
      <c r="V431" s="26">
        <v>0.02</v>
      </c>
      <c r="W431" s="26"/>
      <c r="X431" s="26">
        <v>7.0000000000000007E-2</v>
      </c>
      <c r="Y431" s="26">
        <v>0.03</v>
      </c>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row>
    <row r="432" spans="1:57" s="6" customFormat="1" ht="31.5">
      <c r="A432" s="106" t="s">
        <v>35</v>
      </c>
      <c r="B432" s="2" t="s">
        <v>1207</v>
      </c>
      <c r="C432" s="17" t="s">
        <v>1214</v>
      </c>
      <c r="D432" s="4" t="s">
        <v>246</v>
      </c>
      <c r="E432" s="13">
        <v>0.1</v>
      </c>
      <c r="F432" s="12"/>
      <c r="G432" s="13">
        <v>0.1</v>
      </c>
      <c r="H432" s="5" t="s">
        <v>445</v>
      </c>
      <c r="I432" s="5" t="str">
        <f t="shared" ref="I432" si="98">H432</f>
        <v>BHK</v>
      </c>
      <c r="J432" s="4" t="s">
        <v>73</v>
      </c>
      <c r="K432" s="2" t="s">
        <v>2670</v>
      </c>
      <c r="L432" s="2" t="str">
        <f t="shared" si="86"/>
        <v>Chuyển tiếp</v>
      </c>
      <c r="M432" s="2" t="s">
        <v>1213</v>
      </c>
      <c r="N432" s="4" t="s">
        <v>59</v>
      </c>
      <c r="O432" s="2" t="s">
        <v>59</v>
      </c>
      <c r="P432" s="116"/>
      <c r="Q432" s="116"/>
      <c r="R432" s="113" t="s">
        <v>2665</v>
      </c>
      <c r="S432" s="117">
        <f t="shared" si="90"/>
        <v>0</v>
      </c>
      <c r="T432" s="117">
        <f t="shared" si="95"/>
        <v>0.1</v>
      </c>
      <c r="U432" s="26"/>
      <c r="V432" s="26"/>
      <c r="W432" s="26"/>
      <c r="X432" s="118">
        <v>0.1</v>
      </c>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row>
    <row r="433" spans="1:57" s="6" customFormat="1" ht="47.25">
      <c r="A433" s="106" t="s">
        <v>35</v>
      </c>
      <c r="B433" s="2" t="s">
        <v>1208</v>
      </c>
      <c r="C433" s="15" t="s">
        <v>1216</v>
      </c>
      <c r="D433" s="4"/>
      <c r="E433" s="13">
        <v>0.16</v>
      </c>
      <c r="F433" s="23"/>
      <c r="G433" s="13">
        <v>0.16</v>
      </c>
      <c r="H433" s="4" t="s">
        <v>1217</v>
      </c>
      <c r="I433" s="4" t="s">
        <v>1218</v>
      </c>
      <c r="J433" s="4" t="s">
        <v>1219</v>
      </c>
      <c r="K433" s="2" t="s">
        <v>2670</v>
      </c>
      <c r="L433" s="2" t="str">
        <f t="shared" si="86"/>
        <v>Chuyển tiếp</v>
      </c>
      <c r="M433" s="2" t="s">
        <v>1215</v>
      </c>
      <c r="N433" s="4" t="s">
        <v>59</v>
      </c>
      <c r="O433" s="2" t="s">
        <v>59</v>
      </c>
      <c r="P433" s="116"/>
      <c r="Q433" s="116"/>
      <c r="R433" s="140"/>
      <c r="S433" s="117">
        <f t="shared" si="90"/>
        <v>0</v>
      </c>
      <c r="T433" s="117">
        <f t="shared" si="95"/>
        <v>0.16</v>
      </c>
      <c r="U433" s="26">
        <v>0.02</v>
      </c>
      <c r="V433" s="26"/>
      <c r="W433" s="26"/>
      <c r="X433" s="26">
        <v>7.0000000000000007E-2</v>
      </c>
      <c r="Y433" s="26">
        <v>0.05</v>
      </c>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v>0.02</v>
      </c>
      <c r="AY433" s="26"/>
      <c r="AZ433" s="26"/>
      <c r="BA433" s="26"/>
      <c r="BB433" s="26"/>
      <c r="BC433" s="26"/>
      <c r="BD433" s="26"/>
      <c r="BE433" s="26"/>
    </row>
    <row r="434" spans="1:57" s="6" customFormat="1" ht="63">
      <c r="A434" s="106" t="s">
        <v>35</v>
      </c>
      <c r="B434" s="2" t="s">
        <v>2259</v>
      </c>
      <c r="C434" s="17" t="s">
        <v>1221</v>
      </c>
      <c r="D434" s="4"/>
      <c r="E434" s="12">
        <v>0.24</v>
      </c>
      <c r="F434" s="23"/>
      <c r="G434" s="12">
        <v>0.24</v>
      </c>
      <c r="H434" s="4" t="s">
        <v>1222</v>
      </c>
      <c r="I434" s="4" t="s">
        <v>1223</v>
      </c>
      <c r="J434" s="2" t="s">
        <v>1224</v>
      </c>
      <c r="K434" s="2" t="s">
        <v>2670</v>
      </c>
      <c r="L434" s="2" t="str">
        <f t="shared" si="86"/>
        <v>Chuyển tiếp</v>
      </c>
      <c r="M434" s="2" t="s">
        <v>1220</v>
      </c>
      <c r="N434" s="4" t="s">
        <v>59</v>
      </c>
      <c r="O434" s="2" t="s">
        <v>59</v>
      </c>
      <c r="P434" s="116"/>
      <c r="Q434" s="116"/>
      <c r="R434" s="140"/>
      <c r="S434" s="117">
        <f t="shared" ref="S434:S463" si="99">G434-T434</f>
        <v>0</v>
      </c>
      <c r="T434" s="117">
        <f t="shared" si="95"/>
        <v>0.23999999999999996</v>
      </c>
      <c r="U434" s="26">
        <v>0.03</v>
      </c>
      <c r="V434" s="26">
        <v>0.05</v>
      </c>
      <c r="W434" s="26"/>
      <c r="X434" s="26">
        <v>0.09</v>
      </c>
      <c r="Y434" s="26">
        <v>0.03</v>
      </c>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v>0.02</v>
      </c>
      <c r="AY434" s="26">
        <v>0.02</v>
      </c>
      <c r="AZ434" s="26"/>
      <c r="BA434" s="26"/>
      <c r="BB434" s="26"/>
      <c r="BC434" s="26"/>
      <c r="BD434" s="26"/>
      <c r="BE434" s="26"/>
    </row>
    <row r="435" spans="1:57" s="6" customFormat="1" ht="63">
      <c r="A435" s="106" t="s">
        <v>35</v>
      </c>
      <c r="B435" s="2" t="s">
        <v>1209</v>
      </c>
      <c r="C435" s="17" t="s">
        <v>1226</v>
      </c>
      <c r="D435" s="4"/>
      <c r="E435" s="13">
        <v>0.23</v>
      </c>
      <c r="F435" s="23"/>
      <c r="G435" s="13">
        <v>0.23</v>
      </c>
      <c r="H435" s="4" t="s">
        <v>1227</v>
      </c>
      <c r="I435" s="4" t="s">
        <v>1228</v>
      </c>
      <c r="J435" s="2" t="s">
        <v>1229</v>
      </c>
      <c r="K435" s="2" t="s">
        <v>2670</v>
      </c>
      <c r="L435" s="2" t="str">
        <f t="shared" si="86"/>
        <v>Chuyển tiếp</v>
      </c>
      <c r="M435" s="2" t="s">
        <v>1225</v>
      </c>
      <c r="N435" s="4" t="s">
        <v>59</v>
      </c>
      <c r="O435" s="2" t="s">
        <v>59</v>
      </c>
      <c r="P435" s="116"/>
      <c r="Q435" s="116"/>
      <c r="R435" s="113" t="s">
        <v>2665</v>
      </c>
      <c r="S435" s="117">
        <f t="shared" si="99"/>
        <v>0</v>
      </c>
      <c r="T435" s="117">
        <f t="shared" si="95"/>
        <v>0.22999999999999998</v>
      </c>
      <c r="U435" s="26">
        <v>0.03</v>
      </c>
      <c r="V435" s="26">
        <v>0.05</v>
      </c>
      <c r="W435" s="26"/>
      <c r="X435" s="26">
        <v>0.09</v>
      </c>
      <c r="Y435" s="26">
        <v>0.03</v>
      </c>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v>0.03</v>
      </c>
      <c r="AY435" s="26"/>
      <c r="AZ435" s="26"/>
      <c r="BA435" s="26"/>
      <c r="BB435" s="26"/>
      <c r="BC435" s="26"/>
      <c r="BD435" s="26"/>
      <c r="BE435" s="26"/>
    </row>
    <row r="436" spans="1:57" s="6" customFormat="1" ht="47.25">
      <c r="A436" s="106" t="s">
        <v>35</v>
      </c>
      <c r="B436" s="2" t="s">
        <v>2260</v>
      </c>
      <c r="C436" s="17" t="s">
        <v>1231</v>
      </c>
      <c r="D436" s="4"/>
      <c r="E436" s="12">
        <v>0.14000000000000001</v>
      </c>
      <c r="F436" s="23"/>
      <c r="G436" s="13">
        <v>0.14000000000000001</v>
      </c>
      <c r="H436" s="4" t="s">
        <v>1232</v>
      </c>
      <c r="I436" s="4" t="s">
        <v>1233</v>
      </c>
      <c r="J436" s="4" t="s">
        <v>689</v>
      </c>
      <c r="K436" s="2" t="s">
        <v>2670</v>
      </c>
      <c r="L436" s="2" t="str">
        <f t="shared" si="86"/>
        <v>Chuyển tiếp</v>
      </c>
      <c r="M436" s="2" t="s">
        <v>1230</v>
      </c>
      <c r="N436" s="4" t="s">
        <v>59</v>
      </c>
      <c r="O436" s="2" t="s">
        <v>59</v>
      </c>
      <c r="P436" s="116"/>
      <c r="Q436" s="116"/>
      <c r="R436" s="134"/>
      <c r="S436" s="117">
        <f t="shared" si="99"/>
        <v>0</v>
      </c>
      <c r="T436" s="117">
        <f t="shared" si="95"/>
        <v>0.14000000000000001</v>
      </c>
      <c r="U436" s="26">
        <v>0.02</v>
      </c>
      <c r="V436" s="26">
        <v>0.02</v>
      </c>
      <c r="W436" s="26"/>
      <c r="X436" s="26">
        <v>7.0000000000000007E-2</v>
      </c>
      <c r="Y436" s="26">
        <v>0.03</v>
      </c>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row>
    <row r="437" spans="1:57" s="6" customFormat="1" ht="126">
      <c r="A437" s="106" t="s">
        <v>35</v>
      </c>
      <c r="B437" s="2" t="s">
        <v>1213</v>
      </c>
      <c r="C437" s="15" t="s">
        <v>1235</v>
      </c>
      <c r="D437" s="9"/>
      <c r="E437" s="13">
        <v>0.2</v>
      </c>
      <c r="F437" s="23"/>
      <c r="G437" s="12">
        <v>0.2</v>
      </c>
      <c r="H437" s="4" t="s">
        <v>1236</v>
      </c>
      <c r="I437" s="4" t="s">
        <v>1237</v>
      </c>
      <c r="J437" s="4" t="s">
        <v>1238</v>
      </c>
      <c r="K437" s="2" t="s">
        <v>2670</v>
      </c>
      <c r="L437" s="2" t="str">
        <f t="shared" si="86"/>
        <v>Chuyển tiếp</v>
      </c>
      <c r="M437" s="2" t="s">
        <v>1234</v>
      </c>
      <c r="N437" s="4" t="s">
        <v>59</v>
      </c>
      <c r="O437" s="2" t="s">
        <v>59</v>
      </c>
      <c r="P437" s="116"/>
      <c r="Q437" s="116"/>
      <c r="R437" s="140"/>
      <c r="S437" s="117">
        <f t="shared" si="99"/>
        <v>0</v>
      </c>
      <c r="T437" s="117">
        <f t="shared" si="95"/>
        <v>0.2</v>
      </c>
      <c r="U437" s="26">
        <v>0.01</v>
      </c>
      <c r="V437" s="26"/>
      <c r="W437" s="26"/>
      <c r="X437" s="26">
        <v>0.06</v>
      </c>
      <c r="Y437" s="26">
        <v>0.01</v>
      </c>
      <c r="Z437" s="26"/>
      <c r="AA437" s="26">
        <v>0.01</v>
      </c>
      <c r="AB437" s="26"/>
      <c r="AC437" s="26"/>
      <c r="AD437" s="26"/>
      <c r="AE437" s="26"/>
      <c r="AF437" s="26"/>
      <c r="AG437" s="26"/>
      <c r="AH437" s="26"/>
      <c r="AI437" s="26"/>
      <c r="AJ437" s="26">
        <v>0.03</v>
      </c>
      <c r="AK437" s="26"/>
      <c r="AL437" s="26"/>
      <c r="AM437" s="26"/>
      <c r="AN437" s="26"/>
      <c r="AO437" s="26"/>
      <c r="AP437" s="26"/>
      <c r="AQ437" s="26"/>
      <c r="AR437" s="26"/>
      <c r="AS437" s="26"/>
      <c r="AT437" s="26"/>
      <c r="AU437" s="26">
        <v>0.01</v>
      </c>
      <c r="AV437" s="26"/>
      <c r="AW437" s="26"/>
      <c r="AX437" s="26">
        <v>0.01</v>
      </c>
      <c r="AY437" s="26">
        <v>0.01</v>
      </c>
      <c r="AZ437" s="26"/>
      <c r="BA437" s="26">
        <v>0.01</v>
      </c>
      <c r="BB437" s="26">
        <v>0.01</v>
      </c>
      <c r="BC437" s="26"/>
      <c r="BD437" s="26"/>
      <c r="BE437" s="26">
        <v>0.03</v>
      </c>
    </row>
    <row r="438" spans="1:57" s="6" customFormat="1" ht="47.25">
      <c r="A438" s="106" t="s">
        <v>35</v>
      </c>
      <c r="B438" s="2" t="s">
        <v>2261</v>
      </c>
      <c r="C438" s="15" t="s">
        <v>1240</v>
      </c>
      <c r="D438" s="9"/>
      <c r="E438" s="13">
        <v>0.06</v>
      </c>
      <c r="F438" s="23"/>
      <c r="G438" s="12">
        <v>0.06</v>
      </c>
      <c r="H438" s="4" t="s">
        <v>1241</v>
      </c>
      <c r="I438" s="4" t="s">
        <v>1242</v>
      </c>
      <c r="J438" s="4" t="s">
        <v>1243</v>
      </c>
      <c r="K438" s="2" t="s">
        <v>2670</v>
      </c>
      <c r="L438" s="2" t="str">
        <f t="shared" si="86"/>
        <v>Chuyển tiếp</v>
      </c>
      <c r="M438" s="2" t="s">
        <v>1239</v>
      </c>
      <c r="N438" s="4" t="s">
        <v>59</v>
      </c>
      <c r="O438" s="2" t="s">
        <v>59</v>
      </c>
      <c r="P438" s="116"/>
      <c r="Q438" s="116"/>
      <c r="R438" s="113" t="s">
        <v>2665</v>
      </c>
      <c r="S438" s="117">
        <f t="shared" si="99"/>
        <v>0</v>
      </c>
      <c r="T438" s="117">
        <f t="shared" si="95"/>
        <v>6.0000000000000005E-2</v>
      </c>
      <c r="U438" s="26"/>
      <c r="V438" s="26"/>
      <c r="W438" s="26"/>
      <c r="X438" s="26">
        <v>0.04</v>
      </c>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v>0.01</v>
      </c>
      <c r="BB438" s="26"/>
      <c r="BC438" s="26"/>
      <c r="BD438" s="26"/>
      <c r="BE438" s="26">
        <v>0.01</v>
      </c>
    </row>
    <row r="439" spans="1:57" s="6" customFormat="1" ht="63">
      <c r="A439" s="106" t="s">
        <v>35</v>
      </c>
      <c r="B439" s="2" t="s">
        <v>1215</v>
      </c>
      <c r="C439" s="15" t="s">
        <v>1245</v>
      </c>
      <c r="D439" s="9"/>
      <c r="E439" s="13">
        <v>7.0000000000000007E-2</v>
      </c>
      <c r="F439" s="23"/>
      <c r="G439" s="12">
        <v>7.0000000000000007E-2</v>
      </c>
      <c r="H439" s="4" t="s">
        <v>1227</v>
      </c>
      <c r="I439" s="4" t="s">
        <v>1246</v>
      </c>
      <c r="J439" s="4" t="s">
        <v>1247</v>
      </c>
      <c r="K439" s="2" t="s">
        <v>2670</v>
      </c>
      <c r="L439" s="2" t="str">
        <f t="shared" si="86"/>
        <v>Chuyển tiếp</v>
      </c>
      <c r="M439" s="2" t="s">
        <v>1244</v>
      </c>
      <c r="N439" s="4" t="s">
        <v>59</v>
      </c>
      <c r="O439" s="2" t="s">
        <v>59</v>
      </c>
      <c r="P439" s="116"/>
      <c r="Q439" s="116"/>
      <c r="R439" s="113" t="s">
        <v>2665</v>
      </c>
      <c r="S439" s="117">
        <f t="shared" si="99"/>
        <v>0</v>
      </c>
      <c r="T439" s="117">
        <f t="shared" si="95"/>
        <v>7.0000000000000007E-2</v>
      </c>
      <c r="U439" s="26">
        <v>0.02</v>
      </c>
      <c r="V439" s="26">
        <v>0.01</v>
      </c>
      <c r="W439" s="26"/>
      <c r="X439" s="26">
        <v>0.02</v>
      </c>
      <c r="Y439" s="26">
        <v>0.01</v>
      </c>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v>0.01</v>
      </c>
      <c r="AY439" s="26"/>
      <c r="AZ439" s="26"/>
      <c r="BA439" s="26"/>
      <c r="BB439" s="26"/>
      <c r="BC439" s="26"/>
      <c r="BD439" s="26"/>
      <c r="BE439" s="26"/>
    </row>
    <row r="440" spans="1:57" s="6" customFormat="1" ht="63">
      <c r="A440" s="106" t="s">
        <v>35</v>
      </c>
      <c r="B440" s="2" t="s">
        <v>2262</v>
      </c>
      <c r="C440" s="15" t="s">
        <v>1249</v>
      </c>
      <c r="D440" s="9"/>
      <c r="E440" s="13">
        <v>0.1</v>
      </c>
      <c r="F440" s="23"/>
      <c r="G440" s="12">
        <v>0.1</v>
      </c>
      <c r="H440" s="4" t="s">
        <v>1250</v>
      </c>
      <c r="I440" s="4" t="s">
        <v>1251</v>
      </c>
      <c r="J440" s="4" t="s">
        <v>1252</v>
      </c>
      <c r="K440" s="2" t="s">
        <v>2670</v>
      </c>
      <c r="L440" s="2" t="str">
        <f t="shared" si="86"/>
        <v>Chuyển tiếp</v>
      </c>
      <c r="M440" s="2" t="s">
        <v>1248</v>
      </c>
      <c r="N440" s="4" t="s">
        <v>59</v>
      </c>
      <c r="O440" s="2" t="s">
        <v>59</v>
      </c>
      <c r="P440" s="116"/>
      <c r="Q440" s="116"/>
      <c r="R440" s="113" t="s">
        <v>2665</v>
      </c>
      <c r="S440" s="117">
        <f t="shared" si="99"/>
        <v>0</v>
      </c>
      <c r="T440" s="117">
        <f t="shared" si="95"/>
        <v>9.9999999999999992E-2</v>
      </c>
      <c r="U440" s="26">
        <v>0.03</v>
      </c>
      <c r="V440" s="26"/>
      <c r="W440" s="26"/>
      <c r="X440" s="26">
        <v>0.04</v>
      </c>
      <c r="Y440" s="26">
        <v>0.01</v>
      </c>
      <c r="Z440" s="26"/>
      <c r="AA440" s="26"/>
      <c r="AB440" s="26"/>
      <c r="AC440" s="26"/>
      <c r="AD440" s="26"/>
      <c r="AE440" s="26"/>
      <c r="AF440" s="26"/>
      <c r="AG440" s="26"/>
      <c r="AH440" s="26"/>
      <c r="AI440" s="26"/>
      <c r="AJ440" s="26">
        <v>0.01</v>
      </c>
      <c r="AK440" s="26"/>
      <c r="AL440" s="26">
        <v>0.01</v>
      </c>
      <c r="AM440" s="26"/>
      <c r="AN440" s="26"/>
      <c r="AO440" s="26"/>
      <c r="AP440" s="26"/>
      <c r="AQ440" s="26"/>
      <c r="AR440" s="26"/>
      <c r="AS440" s="26"/>
      <c r="AT440" s="26"/>
      <c r="AU440" s="26"/>
      <c r="AV440" s="26"/>
      <c r="AW440" s="26"/>
      <c r="AX440" s="26"/>
      <c r="AY440" s="26"/>
      <c r="AZ440" s="26"/>
      <c r="BA440" s="26"/>
      <c r="BB440" s="26"/>
      <c r="BC440" s="26"/>
      <c r="BD440" s="26"/>
      <c r="BE440" s="26"/>
    </row>
    <row r="441" spans="1:57" s="6" customFormat="1" ht="78.75">
      <c r="A441" s="106" t="s">
        <v>35</v>
      </c>
      <c r="B441" s="2" t="s">
        <v>1220</v>
      </c>
      <c r="C441" s="17" t="s">
        <v>1254</v>
      </c>
      <c r="D441" s="4"/>
      <c r="E441" s="12">
        <v>0.42</v>
      </c>
      <c r="F441" s="23"/>
      <c r="G441" s="12">
        <v>0.42</v>
      </c>
      <c r="H441" s="4" t="s">
        <v>1255</v>
      </c>
      <c r="I441" s="4" t="s">
        <v>1256</v>
      </c>
      <c r="J441" s="4" t="s">
        <v>1257</v>
      </c>
      <c r="K441" s="2" t="s">
        <v>2670</v>
      </c>
      <c r="L441" s="2" t="str">
        <f t="shared" si="86"/>
        <v>Chuyển tiếp</v>
      </c>
      <c r="M441" s="2" t="s">
        <v>1253</v>
      </c>
      <c r="N441" s="4" t="s">
        <v>59</v>
      </c>
      <c r="O441" s="2" t="s">
        <v>59</v>
      </c>
      <c r="P441" s="116"/>
      <c r="Q441" s="116"/>
      <c r="R441" s="113" t="s">
        <v>2665</v>
      </c>
      <c r="S441" s="117">
        <f t="shared" si="99"/>
        <v>0</v>
      </c>
      <c r="T441" s="117">
        <f t="shared" si="95"/>
        <v>0.41999999999999993</v>
      </c>
      <c r="U441" s="26">
        <v>0.06</v>
      </c>
      <c r="V441" s="26">
        <v>0.06</v>
      </c>
      <c r="W441" s="26"/>
      <c r="X441" s="26">
        <v>0.21</v>
      </c>
      <c r="Y441" s="26">
        <v>0.09</v>
      </c>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row>
    <row r="442" spans="1:57" s="6" customFormat="1" ht="63">
      <c r="A442" s="106" t="s">
        <v>35</v>
      </c>
      <c r="B442" s="2" t="s">
        <v>1225</v>
      </c>
      <c r="C442" s="15" t="s">
        <v>1259</v>
      </c>
      <c r="D442" s="4"/>
      <c r="E442" s="13">
        <v>11.03</v>
      </c>
      <c r="F442" s="23"/>
      <c r="G442" s="13">
        <v>11.03</v>
      </c>
      <c r="H442" s="2" t="s">
        <v>1260</v>
      </c>
      <c r="I442" s="2" t="s">
        <v>1261</v>
      </c>
      <c r="J442" s="2" t="s">
        <v>102</v>
      </c>
      <c r="K442" s="2" t="s">
        <v>2670</v>
      </c>
      <c r="L442" s="2" t="str">
        <f t="shared" si="86"/>
        <v>Điều chỉnh quy mô giảm từ 61,03 ha xuống còn 11,03 ha, Chuyển tiếp</v>
      </c>
      <c r="M442" s="2" t="s">
        <v>1258</v>
      </c>
      <c r="N442" s="4" t="s">
        <v>2972</v>
      </c>
      <c r="O442" s="2" t="s">
        <v>2694</v>
      </c>
      <c r="P442" s="116"/>
      <c r="Q442" s="116"/>
      <c r="R442" s="140"/>
      <c r="S442" s="117">
        <f t="shared" si="99"/>
        <v>0</v>
      </c>
      <c r="T442" s="117">
        <f t="shared" si="95"/>
        <v>11.03</v>
      </c>
      <c r="U442" s="26">
        <v>0.1</v>
      </c>
      <c r="V442" s="26"/>
      <c r="W442" s="26"/>
      <c r="X442" s="26">
        <v>2</v>
      </c>
      <c r="Y442" s="26"/>
      <c r="Z442" s="26"/>
      <c r="AA442" s="26">
        <v>2.5</v>
      </c>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v>6.43</v>
      </c>
    </row>
    <row r="443" spans="1:57" s="6" customFormat="1" ht="31.5">
      <c r="A443" s="106" t="s">
        <v>35</v>
      </c>
      <c r="B443" s="2" t="s">
        <v>1230</v>
      </c>
      <c r="C443" s="15" t="s">
        <v>1263</v>
      </c>
      <c r="D443" s="4"/>
      <c r="E443" s="13">
        <v>8.98</v>
      </c>
      <c r="F443" s="23"/>
      <c r="G443" s="13">
        <v>8.98</v>
      </c>
      <c r="H443" s="2" t="s">
        <v>109</v>
      </c>
      <c r="I443" s="2" t="s">
        <v>1264</v>
      </c>
      <c r="J443" s="2" t="s">
        <v>91</v>
      </c>
      <c r="K443" s="2" t="s">
        <v>2670</v>
      </c>
      <c r="L443" s="2" t="str">
        <f t="shared" si="86"/>
        <v>Chuyển tiếp</v>
      </c>
      <c r="M443" s="2" t="s">
        <v>1262</v>
      </c>
      <c r="N443" s="4" t="s">
        <v>59</v>
      </c>
      <c r="O443" s="2" t="s">
        <v>59</v>
      </c>
      <c r="P443" s="116"/>
      <c r="Q443" s="116"/>
      <c r="R443" s="113" t="s">
        <v>2665</v>
      </c>
      <c r="S443" s="117">
        <f t="shared" si="99"/>
        <v>0</v>
      </c>
      <c r="T443" s="117">
        <f t="shared" si="95"/>
        <v>8.98</v>
      </c>
      <c r="U443" s="26"/>
      <c r="V443" s="26"/>
      <c r="W443" s="26"/>
      <c r="X443" s="26"/>
      <c r="Y443" s="26"/>
      <c r="Z443" s="26"/>
      <c r="AA443" s="26">
        <v>4.9800000000000004</v>
      </c>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v>4</v>
      </c>
    </row>
    <row r="444" spans="1:57" s="6" customFormat="1" ht="63">
      <c r="A444" s="106" t="s">
        <v>35</v>
      </c>
      <c r="B444" s="2" t="s">
        <v>1234</v>
      </c>
      <c r="C444" s="15" t="s">
        <v>1266</v>
      </c>
      <c r="D444" s="4"/>
      <c r="E444" s="13">
        <v>0.44</v>
      </c>
      <c r="F444" s="23"/>
      <c r="G444" s="13">
        <v>0.44</v>
      </c>
      <c r="H444" s="4" t="s">
        <v>1267</v>
      </c>
      <c r="I444" s="4" t="s">
        <v>1268</v>
      </c>
      <c r="J444" s="2" t="s">
        <v>1269</v>
      </c>
      <c r="K444" s="2" t="s">
        <v>2670</v>
      </c>
      <c r="L444" s="2" t="str">
        <f t="shared" si="86"/>
        <v>Chuyển tiếp</v>
      </c>
      <c r="M444" s="2" t="s">
        <v>1265</v>
      </c>
      <c r="N444" s="4" t="s">
        <v>59</v>
      </c>
      <c r="O444" s="2" t="s">
        <v>59</v>
      </c>
      <c r="P444" s="116"/>
      <c r="Q444" s="116"/>
      <c r="R444" s="113" t="s">
        <v>2665</v>
      </c>
      <c r="S444" s="117">
        <f t="shared" si="99"/>
        <v>0</v>
      </c>
      <c r="T444" s="117">
        <f t="shared" si="95"/>
        <v>0.44</v>
      </c>
      <c r="U444" s="26">
        <v>0.06</v>
      </c>
      <c r="V444" s="26">
        <v>0.1</v>
      </c>
      <c r="W444" s="26"/>
      <c r="X444" s="26">
        <v>0.2</v>
      </c>
      <c r="Y444" s="26">
        <v>0.08</v>
      </c>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row>
    <row r="445" spans="1:57" s="6" customFormat="1" ht="47.25">
      <c r="A445" s="106" t="s">
        <v>35</v>
      </c>
      <c r="B445" s="2" t="s">
        <v>1239</v>
      </c>
      <c r="C445" s="15" t="s">
        <v>1271</v>
      </c>
      <c r="D445" s="4"/>
      <c r="E445" s="13">
        <v>0.36</v>
      </c>
      <c r="F445" s="23"/>
      <c r="G445" s="12">
        <v>0.36</v>
      </c>
      <c r="H445" s="4" t="s">
        <v>1267</v>
      </c>
      <c r="I445" s="4" t="s">
        <v>1272</v>
      </c>
      <c r="J445" s="4" t="s">
        <v>1273</v>
      </c>
      <c r="K445" s="2" t="s">
        <v>2670</v>
      </c>
      <c r="L445" s="2" t="str">
        <f t="shared" si="86"/>
        <v>Chuyển tiếp</v>
      </c>
      <c r="M445" s="2" t="s">
        <v>1270</v>
      </c>
      <c r="N445" s="4" t="s">
        <v>59</v>
      </c>
      <c r="O445" s="2" t="s">
        <v>59</v>
      </c>
      <c r="P445" s="116"/>
      <c r="Q445" s="116"/>
      <c r="R445" s="134"/>
      <c r="S445" s="117">
        <f t="shared" si="99"/>
        <v>0</v>
      </c>
      <c r="T445" s="117">
        <f t="shared" si="95"/>
        <v>0.36</v>
      </c>
      <c r="U445" s="26">
        <v>0.06</v>
      </c>
      <c r="V445" s="26">
        <v>0.06</v>
      </c>
      <c r="W445" s="26"/>
      <c r="X445" s="26">
        <v>0.15</v>
      </c>
      <c r="Y445" s="26">
        <v>0.09</v>
      </c>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row>
    <row r="446" spans="1:57" s="6" customFormat="1" ht="63">
      <c r="A446" s="106" t="s">
        <v>35</v>
      </c>
      <c r="B446" s="2" t="s">
        <v>1244</v>
      </c>
      <c r="C446" s="17" t="s">
        <v>1275</v>
      </c>
      <c r="D446" s="4"/>
      <c r="E446" s="13">
        <v>0.3</v>
      </c>
      <c r="F446" s="23"/>
      <c r="G446" s="13">
        <v>0.3</v>
      </c>
      <c r="H446" s="4" t="s">
        <v>1276</v>
      </c>
      <c r="I446" s="4" t="s">
        <v>1277</v>
      </c>
      <c r="J446" s="2" t="s">
        <v>1278</v>
      </c>
      <c r="K446" s="2" t="s">
        <v>2670</v>
      </c>
      <c r="L446" s="2" t="str">
        <f t="shared" si="86"/>
        <v>Chuyển tiếp</v>
      </c>
      <c r="M446" s="2" t="s">
        <v>1274</v>
      </c>
      <c r="N446" s="4" t="s">
        <v>59</v>
      </c>
      <c r="O446" s="2" t="s">
        <v>59</v>
      </c>
      <c r="P446" s="116"/>
      <c r="Q446" s="116"/>
      <c r="R446" s="134"/>
      <c r="S446" s="117">
        <f t="shared" si="99"/>
        <v>0</v>
      </c>
      <c r="T446" s="117">
        <f t="shared" si="95"/>
        <v>0.3</v>
      </c>
      <c r="U446" s="26">
        <v>0.08</v>
      </c>
      <c r="V446" s="26">
        <v>0.04</v>
      </c>
      <c r="W446" s="26"/>
      <c r="X446" s="26">
        <v>0.13</v>
      </c>
      <c r="Y446" s="26">
        <v>0.01</v>
      </c>
      <c r="Z446" s="26"/>
      <c r="AA446" s="26">
        <v>0.04</v>
      </c>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row>
    <row r="447" spans="1:57" s="6" customFormat="1" ht="31.5">
      <c r="A447" s="106" t="s">
        <v>35</v>
      </c>
      <c r="B447" s="2" t="s">
        <v>2263</v>
      </c>
      <c r="C447" s="190" t="s">
        <v>1280</v>
      </c>
      <c r="D447" s="4"/>
      <c r="E447" s="13">
        <v>0.16</v>
      </c>
      <c r="F447" s="23"/>
      <c r="G447" s="12">
        <v>0.16</v>
      </c>
      <c r="H447" s="4" t="s">
        <v>94</v>
      </c>
      <c r="I447" s="4" t="s">
        <v>1281</v>
      </c>
      <c r="J447" s="2" t="s">
        <v>1282</v>
      </c>
      <c r="K447" s="2" t="s">
        <v>2670</v>
      </c>
      <c r="L447" s="2" t="str">
        <f t="shared" si="86"/>
        <v>Chuyển tiếp</v>
      </c>
      <c r="M447" s="2" t="s">
        <v>1279</v>
      </c>
      <c r="N447" s="4" t="s">
        <v>59</v>
      </c>
      <c r="O447" s="2" t="s">
        <v>59</v>
      </c>
      <c r="P447" s="116"/>
      <c r="Q447" s="116"/>
      <c r="R447" s="140"/>
      <c r="S447" s="117">
        <f t="shared" si="99"/>
        <v>0</v>
      </c>
      <c r="T447" s="117">
        <f t="shared" si="95"/>
        <v>0.16</v>
      </c>
      <c r="U447" s="26">
        <v>0.05</v>
      </c>
      <c r="V447" s="26"/>
      <c r="W447" s="26"/>
      <c r="X447" s="26"/>
      <c r="Y447" s="26"/>
      <c r="Z447" s="26"/>
      <c r="AA447" s="26">
        <v>0.11</v>
      </c>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row>
    <row r="448" spans="1:57" s="6" customFormat="1" ht="31.5">
      <c r="A448" s="106" t="s">
        <v>35</v>
      </c>
      <c r="B448" s="2" t="s">
        <v>1248</v>
      </c>
      <c r="C448" s="190" t="s">
        <v>1284</v>
      </c>
      <c r="D448" s="4"/>
      <c r="E448" s="13">
        <v>0.82</v>
      </c>
      <c r="F448" s="23"/>
      <c r="G448" s="12">
        <v>0.82</v>
      </c>
      <c r="H448" s="4" t="s">
        <v>94</v>
      </c>
      <c r="I448" s="4" t="s">
        <v>1285</v>
      </c>
      <c r="J448" s="2" t="s">
        <v>1282</v>
      </c>
      <c r="K448" s="2" t="s">
        <v>2670</v>
      </c>
      <c r="L448" s="2" t="str">
        <f t="shared" si="86"/>
        <v>Chuyển tiếp</v>
      </c>
      <c r="M448" s="2" t="s">
        <v>1283</v>
      </c>
      <c r="N448" s="4" t="s">
        <v>59</v>
      </c>
      <c r="O448" s="2" t="s">
        <v>59</v>
      </c>
      <c r="P448" s="116"/>
      <c r="Q448" s="116"/>
      <c r="R448" s="140"/>
      <c r="S448" s="117">
        <f t="shared" si="99"/>
        <v>0</v>
      </c>
      <c r="T448" s="117">
        <f t="shared" si="95"/>
        <v>0.82000000000000006</v>
      </c>
      <c r="U448" s="26">
        <v>0.32</v>
      </c>
      <c r="V448" s="26"/>
      <c r="W448" s="26"/>
      <c r="X448" s="26"/>
      <c r="Y448" s="26"/>
      <c r="Z448" s="26"/>
      <c r="AA448" s="26">
        <v>0.5</v>
      </c>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row>
    <row r="449" spans="1:57" s="6" customFormat="1" ht="126">
      <c r="A449" s="106" t="s">
        <v>35</v>
      </c>
      <c r="B449" s="2" t="s">
        <v>2264</v>
      </c>
      <c r="C449" s="15" t="s">
        <v>1287</v>
      </c>
      <c r="D449" s="4"/>
      <c r="E449" s="13">
        <v>17.239999999999998</v>
      </c>
      <c r="F449" s="23"/>
      <c r="G449" s="13">
        <v>17.239999999999998</v>
      </c>
      <c r="H449" s="2" t="s">
        <v>1288</v>
      </c>
      <c r="I449" s="4" t="s">
        <v>1289</v>
      </c>
      <c r="J449" s="2" t="s">
        <v>1290</v>
      </c>
      <c r="K449" s="2" t="s">
        <v>2670</v>
      </c>
      <c r="L449" s="2" t="str">
        <f t="shared" si="86"/>
        <v>Chuyển tiếp</v>
      </c>
      <c r="M449" s="2" t="s">
        <v>1286</v>
      </c>
      <c r="N449" s="4" t="s">
        <v>59</v>
      </c>
      <c r="O449" s="2" t="s">
        <v>59</v>
      </c>
      <c r="P449" s="116"/>
      <c r="Q449" s="116"/>
      <c r="R449" s="134"/>
      <c r="S449" s="117">
        <f t="shared" si="99"/>
        <v>0</v>
      </c>
      <c r="T449" s="117">
        <f t="shared" si="95"/>
        <v>17.239999999999998</v>
      </c>
      <c r="U449" s="26">
        <v>6</v>
      </c>
      <c r="V449" s="26">
        <v>1</v>
      </c>
      <c r="W449" s="26"/>
      <c r="X449" s="26">
        <v>3.1</v>
      </c>
      <c r="Y449" s="26">
        <v>0.5</v>
      </c>
      <c r="Z449" s="26"/>
      <c r="AA449" s="26">
        <v>5.2</v>
      </c>
      <c r="AB449" s="26">
        <v>0.2</v>
      </c>
      <c r="AC449" s="26"/>
      <c r="AD449" s="26"/>
      <c r="AE449" s="26"/>
      <c r="AF449" s="26"/>
      <c r="AG449" s="26"/>
      <c r="AH449" s="26"/>
      <c r="AI449" s="26"/>
      <c r="AJ449" s="26">
        <v>0.22</v>
      </c>
      <c r="AK449" s="26">
        <v>0.08</v>
      </c>
      <c r="AL449" s="26"/>
      <c r="AM449" s="26"/>
      <c r="AN449" s="26"/>
      <c r="AO449" s="26"/>
      <c r="AP449" s="26"/>
      <c r="AQ449" s="26"/>
      <c r="AR449" s="26"/>
      <c r="AS449" s="26"/>
      <c r="AT449" s="26"/>
      <c r="AU449" s="26"/>
      <c r="AV449" s="26"/>
      <c r="AW449" s="26"/>
      <c r="AX449" s="26">
        <v>7.0000000000000007E-2</v>
      </c>
      <c r="AY449" s="26"/>
      <c r="AZ449" s="26"/>
      <c r="BA449" s="26"/>
      <c r="BB449" s="26">
        <v>0.3</v>
      </c>
      <c r="BC449" s="26"/>
      <c r="BD449" s="26"/>
      <c r="BE449" s="26">
        <f>0.45+0.12</f>
        <v>0.57000000000000006</v>
      </c>
    </row>
    <row r="450" spans="1:57" s="6" customFormat="1" ht="47.25">
      <c r="A450" s="106" t="s">
        <v>35</v>
      </c>
      <c r="B450" s="2" t="s">
        <v>1253</v>
      </c>
      <c r="C450" s="15" t="s">
        <v>1292</v>
      </c>
      <c r="D450" s="4"/>
      <c r="E450" s="13">
        <v>0.2</v>
      </c>
      <c r="F450" s="23"/>
      <c r="G450" s="13">
        <v>0.2</v>
      </c>
      <c r="H450" s="2" t="s">
        <v>1293</v>
      </c>
      <c r="I450" s="2" t="s">
        <v>1294</v>
      </c>
      <c r="J450" s="2" t="s">
        <v>102</v>
      </c>
      <c r="K450" s="2" t="s">
        <v>2670</v>
      </c>
      <c r="L450" s="2" t="str">
        <f t="shared" si="86"/>
        <v>Chuyển tiếp</v>
      </c>
      <c r="M450" s="2" t="s">
        <v>1291</v>
      </c>
      <c r="N450" s="4" t="s">
        <v>59</v>
      </c>
      <c r="O450" s="2" t="s">
        <v>59</v>
      </c>
      <c r="P450" s="116"/>
      <c r="Q450" s="116"/>
      <c r="R450" s="113" t="s">
        <v>2665</v>
      </c>
      <c r="S450" s="117">
        <f t="shared" si="99"/>
        <v>0</v>
      </c>
      <c r="T450" s="117">
        <f t="shared" si="95"/>
        <v>0.2</v>
      </c>
      <c r="U450" s="26">
        <v>0.1</v>
      </c>
      <c r="V450" s="26"/>
      <c r="W450" s="26"/>
      <c r="X450" s="26"/>
      <c r="Y450" s="26"/>
      <c r="Z450" s="26"/>
      <c r="AA450" s="26">
        <v>0.1</v>
      </c>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row>
    <row r="451" spans="1:57" s="6" customFormat="1" ht="31.5">
      <c r="A451" s="106" t="s">
        <v>35</v>
      </c>
      <c r="B451" s="2" t="s">
        <v>1258</v>
      </c>
      <c r="C451" s="15" t="s">
        <v>1296</v>
      </c>
      <c r="D451" s="4"/>
      <c r="E451" s="13">
        <v>6.91</v>
      </c>
      <c r="F451" s="23"/>
      <c r="G451" s="13">
        <v>6.91</v>
      </c>
      <c r="H451" s="2"/>
      <c r="I451" s="2" t="s">
        <v>2668</v>
      </c>
      <c r="J451" s="2" t="s">
        <v>68</v>
      </c>
      <c r="K451" s="2" t="s">
        <v>317</v>
      </c>
      <c r="L451" s="2" t="str">
        <f t="shared" si="86"/>
        <v>Chuyển tiếp</v>
      </c>
      <c r="M451" s="2" t="s">
        <v>1295</v>
      </c>
      <c r="N451" s="4" t="s">
        <v>59</v>
      </c>
      <c r="O451" s="2" t="s">
        <v>59</v>
      </c>
      <c r="P451" s="116"/>
      <c r="Q451" s="116"/>
      <c r="R451" s="134"/>
      <c r="S451" s="117">
        <f t="shared" si="99"/>
        <v>0</v>
      </c>
      <c r="T451" s="117">
        <f t="shared" ref="T451" si="100">SUM(U451:BE451)</f>
        <v>6.91</v>
      </c>
      <c r="U451" s="26"/>
      <c r="V451" s="26"/>
      <c r="W451" s="26"/>
      <c r="X451" s="26"/>
      <c r="Y451" s="26"/>
      <c r="Z451" s="26"/>
      <c r="AA451" s="26">
        <v>2</v>
      </c>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v>4.91</v>
      </c>
    </row>
    <row r="452" spans="1:57" s="6" customFormat="1" ht="63">
      <c r="A452" s="106" t="s">
        <v>35</v>
      </c>
      <c r="B452" s="2" t="s">
        <v>1262</v>
      </c>
      <c r="C452" s="9" t="s">
        <v>1298</v>
      </c>
      <c r="D452" s="4"/>
      <c r="E452" s="12">
        <v>39.04</v>
      </c>
      <c r="F452" s="29"/>
      <c r="G452" s="12">
        <v>39.04</v>
      </c>
      <c r="H452" s="4" t="s">
        <v>1299</v>
      </c>
      <c r="I452" s="2" t="s">
        <v>1300</v>
      </c>
      <c r="J452" s="2" t="s">
        <v>159</v>
      </c>
      <c r="K452" s="2" t="s">
        <v>2670</v>
      </c>
      <c r="L452" s="2" t="str">
        <f t="shared" si="86"/>
        <v>Chuyển tiếp</v>
      </c>
      <c r="M452" s="2" t="s">
        <v>1297</v>
      </c>
      <c r="N452" s="4" t="s">
        <v>59</v>
      </c>
      <c r="O452" s="2" t="s">
        <v>59</v>
      </c>
      <c r="P452" s="116"/>
      <c r="Q452" s="116"/>
      <c r="R452" s="140"/>
      <c r="S452" s="117">
        <f t="shared" si="99"/>
        <v>0</v>
      </c>
      <c r="T452" s="117">
        <f t="shared" si="95"/>
        <v>39.039999999999992</v>
      </c>
      <c r="U452" s="26"/>
      <c r="V452" s="26">
        <v>5.01</v>
      </c>
      <c r="W452" s="26"/>
      <c r="X452" s="26"/>
      <c r="Y452" s="26">
        <v>7.46</v>
      </c>
      <c r="Z452" s="26">
        <v>6.14</v>
      </c>
      <c r="AA452" s="26">
        <v>2.4700000000000002</v>
      </c>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v>2.0099999999999998</v>
      </c>
      <c r="BC452" s="26"/>
      <c r="BD452" s="26"/>
      <c r="BE452" s="26">
        <v>15.95</v>
      </c>
    </row>
    <row r="453" spans="1:57" s="6" customFormat="1" ht="47.25">
      <c r="A453" s="106" t="s">
        <v>35</v>
      </c>
      <c r="B453" s="2" t="s">
        <v>1265</v>
      </c>
      <c r="C453" s="15" t="s">
        <v>1302</v>
      </c>
      <c r="D453" s="4"/>
      <c r="E453" s="13">
        <v>15.5</v>
      </c>
      <c r="F453" s="23"/>
      <c r="G453" s="13">
        <v>15.5</v>
      </c>
      <c r="H453" s="2" t="s">
        <v>109</v>
      </c>
      <c r="I453" s="2" t="s">
        <v>1303</v>
      </c>
      <c r="J453" s="2" t="s">
        <v>102</v>
      </c>
      <c r="K453" s="2" t="s">
        <v>317</v>
      </c>
      <c r="L453" s="2" t="str">
        <f t="shared" ref="L453:L516" si="101">O453</f>
        <v>Điều chỉnh quy mô giảm từ 35 ha xuống 15,5 ha, Chuyển tiếp</v>
      </c>
      <c r="M453" s="2" t="s">
        <v>1301</v>
      </c>
      <c r="N453" s="4" t="s">
        <v>2972</v>
      </c>
      <c r="O453" s="2" t="s">
        <v>2695</v>
      </c>
      <c r="P453" s="116"/>
      <c r="Q453" s="116"/>
      <c r="R453" s="140"/>
      <c r="S453" s="117">
        <f t="shared" si="99"/>
        <v>0</v>
      </c>
      <c r="T453" s="117">
        <f t="shared" si="95"/>
        <v>15.5</v>
      </c>
      <c r="U453" s="26"/>
      <c r="V453" s="26"/>
      <c r="W453" s="26"/>
      <c r="X453" s="26"/>
      <c r="Y453" s="26"/>
      <c r="Z453" s="26"/>
      <c r="AA453" s="26">
        <v>3</v>
      </c>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v>12.5</v>
      </c>
    </row>
    <row r="454" spans="1:57" s="6" customFormat="1" ht="63">
      <c r="A454" s="106" t="s">
        <v>35</v>
      </c>
      <c r="B454" s="2" t="s">
        <v>1270</v>
      </c>
      <c r="C454" s="15" t="s">
        <v>1305</v>
      </c>
      <c r="D454" s="4"/>
      <c r="E454" s="13">
        <v>11.09</v>
      </c>
      <c r="F454" s="23"/>
      <c r="G454" s="13">
        <v>11.09</v>
      </c>
      <c r="H454" s="5" t="s">
        <v>50</v>
      </c>
      <c r="I454" s="2" t="s">
        <v>57</v>
      </c>
      <c r="J454" s="2" t="s">
        <v>78</v>
      </c>
      <c r="K454" s="2" t="s">
        <v>317</v>
      </c>
      <c r="L454" s="2" t="str">
        <f t="shared" si="101"/>
        <v>Điều chỉnh quy mô giảm từ 15,89 ha xuống còn 11,09 ha, Chuyển tiếp</v>
      </c>
      <c r="M454" s="2" t="s">
        <v>1304</v>
      </c>
      <c r="N454" s="4" t="s">
        <v>2972</v>
      </c>
      <c r="O454" s="2" t="s">
        <v>2696</v>
      </c>
      <c r="P454" s="116"/>
      <c r="Q454" s="116"/>
      <c r="R454" s="140"/>
      <c r="S454" s="117">
        <f t="shared" si="99"/>
        <v>0</v>
      </c>
      <c r="T454" s="117">
        <f t="shared" si="95"/>
        <v>11.09</v>
      </c>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v>11.09</v>
      </c>
    </row>
    <row r="455" spans="1:57" s="6" customFormat="1" ht="47.25">
      <c r="A455" s="106" t="s">
        <v>35</v>
      </c>
      <c r="B455" s="2" t="s">
        <v>1274</v>
      </c>
      <c r="C455" s="17" t="s">
        <v>1307</v>
      </c>
      <c r="D455" s="4"/>
      <c r="E455" s="12">
        <v>31.41</v>
      </c>
      <c r="F455" s="29"/>
      <c r="G455" s="12">
        <v>31.41</v>
      </c>
      <c r="H455" s="2" t="s">
        <v>1308</v>
      </c>
      <c r="I455" s="2" t="s">
        <v>1309</v>
      </c>
      <c r="J455" s="2" t="s">
        <v>159</v>
      </c>
      <c r="K455" s="2" t="s">
        <v>2670</v>
      </c>
      <c r="L455" s="2" t="str">
        <f t="shared" si="101"/>
        <v>Chuyển tiếp</v>
      </c>
      <c r="M455" s="2" t="s">
        <v>1306</v>
      </c>
      <c r="N455" s="4" t="s">
        <v>59</v>
      </c>
      <c r="O455" s="2" t="s">
        <v>59</v>
      </c>
      <c r="P455" s="116"/>
      <c r="Q455" s="116"/>
      <c r="R455" s="206"/>
      <c r="S455" s="117">
        <f t="shared" si="99"/>
        <v>0</v>
      </c>
      <c r="T455" s="117">
        <f t="shared" si="95"/>
        <v>31.410000000000004</v>
      </c>
      <c r="U455" s="26">
        <v>0.09</v>
      </c>
      <c r="V455" s="26"/>
      <c r="W455" s="26"/>
      <c r="X455" s="26"/>
      <c r="Y455" s="26"/>
      <c r="Z455" s="26">
        <v>18.21</v>
      </c>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v>2.0099999999999998</v>
      </c>
      <c r="BC455" s="26"/>
      <c r="BD455" s="26"/>
      <c r="BE455" s="26">
        <v>11.1</v>
      </c>
    </row>
    <row r="456" spans="1:57" s="6" customFormat="1" ht="78.75">
      <c r="A456" s="106" t="s">
        <v>35</v>
      </c>
      <c r="B456" s="2" t="s">
        <v>2265</v>
      </c>
      <c r="C456" s="33" t="s">
        <v>1310</v>
      </c>
      <c r="D456" s="4"/>
      <c r="E456" s="30">
        <v>0.06</v>
      </c>
      <c r="F456" s="29"/>
      <c r="G456" s="30">
        <v>0.06</v>
      </c>
      <c r="H456" s="4"/>
      <c r="I456" s="34" t="s">
        <v>1311</v>
      </c>
      <c r="J456" s="19" t="s">
        <v>1282</v>
      </c>
      <c r="K456" s="2" t="s">
        <v>2670</v>
      </c>
      <c r="L456" s="2" t="str">
        <f t="shared" si="101"/>
        <v>Đăng ký mới</v>
      </c>
      <c r="M456" s="2">
        <v>376</v>
      </c>
      <c r="N456" s="2" t="s">
        <v>82</v>
      </c>
      <c r="O456" s="2" t="s">
        <v>82</v>
      </c>
      <c r="P456" s="116"/>
      <c r="Q456" s="116"/>
      <c r="R456" s="140" t="s">
        <v>1312</v>
      </c>
      <c r="S456" s="117">
        <f t="shared" si="99"/>
        <v>0</v>
      </c>
      <c r="T456" s="117">
        <f t="shared" si="95"/>
        <v>0.06</v>
      </c>
      <c r="U456" s="26">
        <v>5.5999999999999999E-3</v>
      </c>
      <c r="V456" s="26">
        <v>1.9199999999999998E-2</v>
      </c>
      <c r="W456" s="26"/>
      <c r="X456" s="26">
        <v>1.12E-2</v>
      </c>
      <c r="Y456" s="26">
        <v>4.0000000000000001E-3</v>
      </c>
      <c r="Z456" s="26"/>
      <c r="AA456" s="26"/>
      <c r="AB456" s="26">
        <v>1.1999999999999999E-3</v>
      </c>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v>1.1999999999999999E-3</v>
      </c>
      <c r="AY456" s="26"/>
      <c r="AZ456" s="26"/>
      <c r="BA456" s="26"/>
      <c r="BB456" s="26"/>
      <c r="BC456" s="26"/>
      <c r="BD456" s="26"/>
      <c r="BE456" s="26">
        <v>1.7600000000000001E-2</v>
      </c>
    </row>
    <row r="457" spans="1:57" s="6" customFormat="1" ht="31.5">
      <c r="A457" s="106" t="s">
        <v>35</v>
      </c>
      <c r="B457" s="2" t="s">
        <v>1279</v>
      </c>
      <c r="C457" s="33" t="s">
        <v>1314</v>
      </c>
      <c r="D457" s="4"/>
      <c r="E457" s="12">
        <v>19.09</v>
      </c>
      <c r="F457" s="29"/>
      <c r="G457" s="12">
        <v>19.09</v>
      </c>
      <c r="H457" s="4"/>
      <c r="I457" s="35" t="s">
        <v>1315</v>
      </c>
      <c r="J457" s="19" t="s">
        <v>145</v>
      </c>
      <c r="K457" s="2" t="s">
        <v>317</v>
      </c>
      <c r="L457" s="2" t="str">
        <f t="shared" si="101"/>
        <v>Đăng ký mới</v>
      </c>
      <c r="M457" s="2"/>
      <c r="N457" s="2" t="s">
        <v>82</v>
      </c>
      <c r="O457" s="2" t="s">
        <v>82</v>
      </c>
      <c r="P457" s="116"/>
      <c r="Q457" s="116"/>
      <c r="R457" s="140" t="s">
        <v>177</v>
      </c>
      <c r="S457" s="117">
        <f t="shared" si="99"/>
        <v>4.8099999999999987</v>
      </c>
      <c r="T457" s="117">
        <f t="shared" si="95"/>
        <v>14.280000000000001</v>
      </c>
      <c r="U457" s="26"/>
      <c r="V457" s="26"/>
      <c r="W457" s="26"/>
      <c r="X457" s="26">
        <v>4.5</v>
      </c>
      <c r="Y457" s="26">
        <v>3.5</v>
      </c>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v>6.28</v>
      </c>
    </row>
    <row r="458" spans="1:57">
      <c r="A458" s="106" t="s">
        <v>36</v>
      </c>
      <c r="B458" s="107" t="s">
        <v>1316</v>
      </c>
      <c r="C458" s="108" t="s">
        <v>1317</v>
      </c>
      <c r="D458" s="131">
        <v>1.7500000000000002</v>
      </c>
      <c r="E458" s="110">
        <f>SUM(E459:E469)</f>
        <v>2.91</v>
      </c>
      <c r="F458" s="110">
        <f t="shared" ref="F458:G458" si="102">SUM(F459:F469)</f>
        <v>1.26</v>
      </c>
      <c r="G458" s="110">
        <f t="shared" si="102"/>
        <v>1.6500000000000001</v>
      </c>
      <c r="H458" s="109"/>
      <c r="I458" s="109"/>
      <c r="J458" s="111"/>
      <c r="K458" s="111"/>
      <c r="L458" s="2"/>
      <c r="M458" s="2"/>
      <c r="N458" s="2"/>
      <c r="O458" s="2"/>
      <c r="P458" s="116"/>
      <c r="Q458" s="116"/>
      <c r="R458" s="113"/>
      <c r="S458" s="117">
        <f t="shared" si="99"/>
        <v>1.6500000000000001</v>
      </c>
      <c r="T458" s="122">
        <f t="shared" si="95"/>
        <v>0</v>
      </c>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1:57" s="6" customFormat="1">
      <c r="A459" s="106" t="s">
        <v>36</v>
      </c>
      <c r="B459" s="2" t="s">
        <v>1318</v>
      </c>
      <c r="C459" s="15" t="s">
        <v>1319</v>
      </c>
      <c r="D459" s="2" t="s">
        <v>1320</v>
      </c>
      <c r="E459" s="13">
        <v>0.05</v>
      </c>
      <c r="F459" s="23"/>
      <c r="G459" s="13">
        <v>0.05</v>
      </c>
      <c r="H459" s="2" t="s">
        <v>57</v>
      </c>
      <c r="I459" s="5" t="str">
        <f t="shared" ref="I459:I461" si="103">H459</f>
        <v>DCS</v>
      </c>
      <c r="J459" s="2" t="s">
        <v>58</v>
      </c>
      <c r="K459" s="2" t="s">
        <v>2670</v>
      </c>
      <c r="L459" s="2" t="str">
        <f t="shared" si="101"/>
        <v>Chuyển tiếp</v>
      </c>
      <c r="M459" s="2" t="s">
        <v>1318</v>
      </c>
      <c r="N459" s="4" t="s">
        <v>59</v>
      </c>
      <c r="O459" s="2" t="s">
        <v>59</v>
      </c>
      <c r="P459" s="116"/>
      <c r="Q459" s="116"/>
      <c r="R459" s="113"/>
      <c r="S459" s="117">
        <f t="shared" si="99"/>
        <v>0</v>
      </c>
      <c r="T459" s="117">
        <f t="shared" si="95"/>
        <v>0.05</v>
      </c>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v>0.05</v>
      </c>
    </row>
    <row r="460" spans="1:57" s="6" customFormat="1">
      <c r="A460" s="106" t="s">
        <v>36</v>
      </c>
      <c r="B460" s="2" t="s">
        <v>1321</v>
      </c>
      <c r="C460" s="15" t="s">
        <v>1322</v>
      </c>
      <c r="D460" s="2" t="s">
        <v>1323</v>
      </c>
      <c r="E460" s="13">
        <v>0.05</v>
      </c>
      <c r="F460" s="23"/>
      <c r="G460" s="13">
        <v>0.05</v>
      </c>
      <c r="H460" s="2" t="s">
        <v>57</v>
      </c>
      <c r="I460" s="5" t="str">
        <f t="shared" si="103"/>
        <v>DCS</v>
      </c>
      <c r="J460" s="2" t="s">
        <v>102</v>
      </c>
      <c r="K460" s="2" t="s">
        <v>2670</v>
      </c>
      <c r="L460" s="2" t="str">
        <f t="shared" si="101"/>
        <v>Chuyển tiếp</v>
      </c>
      <c r="M460" s="2" t="s">
        <v>1321</v>
      </c>
      <c r="N460" s="4" t="s">
        <v>59</v>
      </c>
      <c r="O460" s="2" t="s">
        <v>59</v>
      </c>
      <c r="P460" s="116"/>
      <c r="Q460" s="116"/>
      <c r="R460" s="113"/>
      <c r="S460" s="117">
        <f t="shared" si="99"/>
        <v>0</v>
      </c>
      <c r="T460" s="117">
        <f t="shared" si="95"/>
        <v>0.05</v>
      </c>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v>0.05</v>
      </c>
    </row>
    <row r="461" spans="1:57" s="6" customFormat="1">
      <c r="A461" s="106" t="s">
        <v>36</v>
      </c>
      <c r="B461" s="2" t="s">
        <v>1324</v>
      </c>
      <c r="C461" s="15" t="s">
        <v>1325</v>
      </c>
      <c r="D461" s="2" t="s">
        <v>1326</v>
      </c>
      <c r="E461" s="13">
        <v>0.05</v>
      </c>
      <c r="F461" s="23"/>
      <c r="G461" s="13">
        <v>0.05</v>
      </c>
      <c r="H461" s="2" t="s">
        <v>57</v>
      </c>
      <c r="I461" s="5" t="str">
        <f t="shared" si="103"/>
        <v>DCS</v>
      </c>
      <c r="J461" s="2" t="s">
        <v>63</v>
      </c>
      <c r="K461" s="2" t="s">
        <v>2670</v>
      </c>
      <c r="L461" s="2" t="str">
        <f t="shared" si="101"/>
        <v>Chuyển tiếp</v>
      </c>
      <c r="M461" s="2" t="s">
        <v>1324</v>
      </c>
      <c r="N461" s="4" t="s">
        <v>59</v>
      </c>
      <c r="O461" s="2" t="s">
        <v>59</v>
      </c>
      <c r="P461" s="116"/>
      <c r="Q461" s="116"/>
      <c r="R461" s="113"/>
      <c r="S461" s="117">
        <f t="shared" si="99"/>
        <v>0</v>
      </c>
      <c r="T461" s="117">
        <f t="shared" si="95"/>
        <v>0.05</v>
      </c>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v>0.05</v>
      </c>
    </row>
    <row r="462" spans="1:57" s="6" customFormat="1" ht="31.5">
      <c r="A462" s="106" t="s">
        <v>36</v>
      </c>
      <c r="B462" s="2" t="s">
        <v>1327</v>
      </c>
      <c r="C462" s="15" t="s">
        <v>1328</v>
      </c>
      <c r="D462" s="2" t="s">
        <v>1329</v>
      </c>
      <c r="E462" s="13">
        <v>0.05</v>
      </c>
      <c r="F462" s="23"/>
      <c r="G462" s="13">
        <v>0.05</v>
      </c>
      <c r="H462" s="2" t="s">
        <v>1330</v>
      </c>
      <c r="I462" s="2" t="s">
        <v>1331</v>
      </c>
      <c r="J462" s="2" t="s">
        <v>63</v>
      </c>
      <c r="K462" s="2" t="s">
        <v>2670</v>
      </c>
      <c r="L462" s="2" t="str">
        <f t="shared" si="101"/>
        <v>Chuyển tiếp</v>
      </c>
      <c r="M462" s="2" t="s">
        <v>1327</v>
      </c>
      <c r="N462" s="4" t="s">
        <v>59</v>
      </c>
      <c r="O462" s="2" t="s">
        <v>59</v>
      </c>
      <c r="P462" s="116"/>
      <c r="Q462" s="116"/>
      <c r="R462" s="113"/>
      <c r="S462" s="117">
        <f t="shared" si="99"/>
        <v>0</v>
      </c>
      <c r="T462" s="117">
        <f t="shared" si="95"/>
        <v>0.05</v>
      </c>
      <c r="U462" s="26"/>
      <c r="V462" s="26"/>
      <c r="W462" s="26"/>
      <c r="X462" s="26">
        <v>0.03</v>
      </c>
      <c r="Y462" s="26">
        <v>0.02</v>
      </c>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row>
    <row r="463" spans="1:57" s="6" customFormat="1">
      <c r="A463" s="106" t="s">
        <v>36</v>
      </c>
      <c r="B463" s="2" t="s">
        <v>1332</v>
      </c>
      <c r="C463" s="15" t="s">
        <v>1333</v>
      </c>
      <c r="D463" s="2" t="s">
        <v>277</v>
      </c>
      <c r="E463" s="13">
        <v>1.26</v>
      </c>
      <c r="F463" s="13">
        <v>1.26</v>
      </c>
      <c r="G463" s="13"/>
      <c r="H463" s="2" t="s">
        <v>36</v>
      </c>
      <c r="I463" s="5" t="str">
        <f t="shared" ref="I463:I468" si="104">H463</f>
        <v>DBV</v>
      </c>
      <c r="J463" s="2" t="s">
        <v>68</v>
      </c>
      <c r="K463" s="2" t="s">
        <v>2670</v>
      </c>
      <c r="L463" s="2" t="str">
        <f t="shared" si="101"/>
        <v>Chuyển tiếp</v>
      </c>
      <c r="M463" s="2" t="s">
        <v>1332</v>
      </c>
      <c r="N463" s="4" t="s">
        <v>59</v>
      </c>
      <c r="O463" s="2" t="s">
        <v>59</v>
      </c>
      <c r="P463" s="116"/>
      <c r="Q463" s="116"/>
      <c r="R463" s="113"/>
      <c r="S463" s="117">
        <f t="shared" si="99"/>
        <v>0</v>
      </c>
      <c r="T463" s="117">
        <f t="shared" si="95"/>
        <v>0</v>
      </c>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row>
    <row r="464" spans="1:57" s="6" customFormat="1" ht="78.75">
      <c r="A464" s="106" t="s">
        <v>36</v>
      </c>
      <c r="B464" s="2" t="s">
        <v>1334</v>
      </c>
      <c r="C464" s="15" t="s">
        <v>1328</v>
      </c>
      <c r="D464" s="2" t="s">
        <v>992</v>
      </c>
      <c r="E464" s="13">
        <v>0.1</v>
      </c>
      <c r="F464" s="13"/>
      <c r="G464" s="13">
        <v>0.1</v>
      </c>
      <c r="H464" s="2" t="s">
        <v>2876</v>
      </c>
      <c r="I464" s="5" t="s">
        <v>14</v>
      </c>
      <c r="J464" s="2" t="s">
        <v>68</v>
      </c>
      <c r="K464" s="2" t="s">
        <v>2670</v>
      </c>
      <c r="L464" s="2" t="str">
        <f t="shared" si="101"/>
        <v>Đăng ký mới (bổ sung theo văn bản đăng ký ngày 28/7/2022 của UBND xã)</v>
      </c>
      <c r="M464" s="2">
        <v>399</v>
      </c>
      <c r="N464" s="2" t="s">
        <v>82</v>
      </c>
      <c r="O464" s="2" t="s">
        <v>2742</v>
      </c>
      <c r="P464" s="116"/>
      <c r="Q464" s="116"/>
      <c r="R464" s="113"/>
      <c r="S464" s="117"/>
      <c r="T464" s="117"/>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row>
    <row r="465" spans="1:57" s="6" customFormat="1">
      <c r="A465" s="106" t="s">
        <v>36</v>
      </c>
      <c r="B465" s="2" t="s">
        <v>1337</v>
      </c>
      <c r="C465" s="15" t="s">
        <v>1335</v>
      </c>
      <c r="D465" s="2" t="s">
        <v>1336</v>
      </c>
      <c r="E465" s="13">
        <v>0.1</v>
      </c>
      <c r="F465" s="23"/>
      <c r="G465" s="13">
        <v>0.1</v>
      </c>
      <c r="H465" s="2" t="s">
        <v>67</v>
      </c>
      <c r="I465" s="5" t="str">
        <f t="shared" si="104"/>
        <v>NHK</v>
      </c>
      <c r="J465" s="2" t="s">
        <v>63</v>
      </c>
      <c r="K465" s="2" t="s">
        <v>2670</v>
      </c>
      <c r="L465" s="2" t="str">
        <f t="shared" si="101"/>
        <v>Chuyển tiếp</v>
      </c>
      <c r="M465" s="2" t="s">
        <v>1334</v>
      </c>
      <c r="N465" s="4" t="s">
        <v>59</v>
      </c>
      <c r="O465" s="2" t="s">
        <v>59</v>
      </c>
      <c r="P465" s="116"/>
      <c r="Q465" s="116"/>
      <c r="R465" s="113"/>
      <c r="S465" s="117">
        <f>G465-T465</f>
        <v>0</v>
      </c>
      <c r="T465" s="117">
        <f t="shared" si="95"/>
        <v>0.1</v>
      </c>
      <c r="U465" s="26"/>
      <c r="V465" s="26"/>
      <c r="W465" s="26"/>
      <c r="X465" s="26">
        <v>0.1</v>
      </c>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row>
    <row r="466" spans="1:57" s="6" customFormat="1">
      <c r="A466" s="106" t="s">
        <v>36</v>
      </c>
      <c r="B466" s="2" t="s">
        <v>1339</v>
      </c>
      <c r="C466" s="15" t="s">
        <v>1338</v>
      </c>
      <c r="D466" s="2" t="s">
        <v>349</v>
      </c>
      <c r="E466" s="13">
        <v>0.1</v>
      </c>
      <c r="F466" s="23"/>
      <c r="G466" s="13">
        <v>0.1</v>
      </c>
      <c r="H466" s="2" t="s">
        <v>20</v>
      </c>
      <c r="I466" s="5" t="str">
        <f t="shared" si="104"/>
        <v>RSX</v>
      </c>
      <c r="J466" s="2" t="s">
        <v>119</v>
      </c>
      <c r="K466" s="2" t="s">
        <v>2670</v>
      </c>
      <c r="L466" s="2" t="str">
        <f t="shared" si="101"/>
        <v>Chuyển tiếp</v>
      </c>
      <c r="M466" s="2" t="s">
        <v>1337</v>
      </c>
      <c r="N466" s="4" t="s">
        <v>59</v>
      </c>
      <c r="O466" s="2" t="s">
        <v>59</v>
      </c>
      <c r="P466" s="116"/>
      <c r="Q466" s="116"/>
      <c r="R466" s="113"/>
      <c r="S466" s="117">
        <f>G466-T466</f>
        <v>0</v>
      </c>
      <c r="T466" s="117">
        <f t="shared" si="95"/>
        <v>0.1</v>
      </c>
      <c r="U466" s="26"/>
      <c r="V466" s="26"/>
      <c r="W466" s="26"/>
      <c r="X466" s="26"/>
      <c r="Y466" s="26"/>
      <c r="Z466" s="26"/>
      <c r="AA466" s="26">
        <v>0.1</v>
      </c>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row>
    <row r="467" spans="1:57" s="6" customFormat="1">
      <c r="A467" s="106" t="s">
        <v>36</v>
      </c>
      <c r="B467" s="2" t="s">
        <v>1341</v>
      </c>
      <c r="C467" s="15" t="s">
        <v>1340</v>
      </c>
      <c r="D467" s="2" t="s">
        <v>237</v>
      </c>
      <c r="E467" s="13">
        <v>0.04</v>
      </c>
      <c r="F467" s="23"/>
      <c r="G467" s="13">
        <v>0.04</v>
      </c>
      <c r="H467" s="5" t="s">
        <v>445</v>
      </c>
      <c r="I467" s="5" t="str">
        <f t="shared" si="104"/>
        <v>BHK</v>
      </c>
      <c r="J467" s="2" t="s">
        <v>91</v>
      </c>
      <c r="K467" s="2" t="s">
        <v>2670</v>
      </c>
      <c r="L467" s="2" t="str">
        <f t="shared" si="101"/>
        <v>Chuyển tiếp</v>
      </c>
      <c r="M467" s="2" t="s">
        <v>1339</v>
      </c>
      <c r="N467" s="4" t="s">
        <v>59</v>
      </c>
      <c r="O467" s="2" t="s">
        <v>59</v>
      </c>
      <c r="P467" s="116"/>
      <c r="Q467" s="116"/>
      <c r="R467" s="113"/>
      <c r="S467" s="117">
        <f>G467-T467</f>
        <v>0</v>
      </c>
      <c r="T467" s="117">
        <f t="shared" si="95"/>
        <v>0.04</v>
      </c>
      <c r="U467" s="26"/>
      <c r="V467" s="26"/>
      <c r="W467" s="26"/>
      <c r="X467" s="118">
        <v>0.04</v>
      </c>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row>
    <row r="468" spans="1:57" s="6" customFormat="1">
      <c r="A468" s="106" t="s">
        <v>36</v>
      </c>
      <c r="B468" s="2" t="s">
        <v>2266</v>
      </c>
      <c r="C468" s="15" t="s">
        <v>1342</v>
      </c>
      <c r="D468" s="2" t="s">
        <v>149</v>
      </c>
      <c r="E468" s="13">
        <v>0.05</v>
      </c>
      <c r="F468" s="23"/>
      <c r="G468" s="13">
        <v>0.05</v>
      </c>
      <c r="H468" s="2" t="s">
        <v>20</v>
      </c>
      <c r="I468" s="5" t="str">
        <f t="shared" si="104"/>
        <v>RSX</v>
      </c>
      <c r="J468" s="2" t="s">
        <v>78</v>
      </c>
      <c r="K468" s="2" t="s">
        <v>2670</v>
      </c>
      <c r="L468" s="2" t="str">
        <f t="shared" si="101"/>
        <v>Chuyển tiếp</v>
      </c>
      <c r="M468" s="2" t="s">
        <v>1341</v>
      </c>
      <c r="N468" s="4" t="s">
        <v>59</v>
      </c>
      <c r="O468" s="2" t="s">
        <v>59</v>
      </c>
      <c r="P468" s="116"/>
      <c r="Q468" s="116"/>
      <c r="R468" s="113"/>
      <c r="S468" s="117">
        <f>G468-T468</f>
        <v>0</v>
      </c>
      <c r="T468" s="117">
        <f t="shared" si="95"/>
        <v>0.05</v>
      </c>
      <c r="U468" s="26"/>
      <c r="V468" s="26"/>
      <c r="W468" s="26"/>
      <c r="X468" s="26"/>
      <c r="Y468" s="26"/>
      <c r="Z468" s="26"/>
      <c r="AA468" s="26">
        <v>0.05</v>
      </c>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row>
    <row r="469" spans="1:57" s="6" customFormat="1" ht="31.5">
      <c r="A469" s="106" t="s">
        <v>36</v>
      </c>
      <c r="B469" s="2" t="s">
        <v>2831</v>
      </c>
      <c r="C469" s="15" t="s">
        <v>1343</v>
      </c>
      <c r="D469" s="2"/>
      <c r="E469" s="13">
        <v>1.06</v>
      </c>
      <c r="F469" s="23"/>
      <c r="G469" s="13">
        <v>1.06</v>
      </c>
      <c r="H469" s="2"/>
      <c r="I469" s="5" t="s">
        <v>2677</v>
      </c>
      <c r="J469" s="2" t="s">
        <v>145</v>
      </c>
      <c r="K469" s="2" t="s">
        <v>317</v>
      </c>
      <c r="L469" s="2" t="str">
        <f t="shared" si="101"/>
        <v>Đăng ký mới</v>
      </c>
      <c r="M469" s="2"/>
      <c r="N469" s="2" t="s">
        <v>82</v>
      </c>
      <c r="O469" s="2" t="s">
        <v>82</v>
      </c>
      <c r="P469" s="116"/>
      <c r="Q469" s="116"/>
      <c r="R469" s="113" t="s">
        <v>177</v>
      </c>
      <c r="S469" s="117"/>
      <c r="T469" s="117"/>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row>
    <row r="470" spans="1:57">
      <c r="A470" s="106" t="s">
        <v>30</v>
      </c>
      <c r="B470" s="107" t="s">
        <v>1344</v>
      </c>
      <c r="C470" s="108" t="s">
        <v>1345</v>
      </c>
      <c r="D470" s="131">
        <v>90.274000000000001</v>
      </c>
      <c r="E470" s="110">
        <f>SUM(E471:E502)</f>
        <v>18.065999999999995</v>
      </c>
      <c r="F470" s="110">
        <f>SUM(F471:F502)</f>
        <v>0</v>
      </c>
      <c r="G470" s="110">
        <f>SUM(G471:G502)</f>
        <v>18.065999999999995</v>
      </c>
      <c r="H470" s="109"/>
      <c r="I470" s="109"/>
      <c r="J470" s="111"/>
      <c r="K470" s="111"/>
      <c r="L470" s="2"/>
      <c r="M470" s="2"/>
      <c r="N470" s="2"/>
      <c r="O470" s="2"/>
      <c r="P470" s="116"/>
      <c r="Q470" s="116"/>
      <c r="R470" s="113"/>
      <c r="S470" s="117">
        <f t="shared" ref="S470:S501" si="105">G470-T470</f>
        <v>18.065999999999995</v>
      </c>
      <c r="T470" s="122">
        <f t="shared" si="95"/>
        <v>0</v>
      </c>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1:57" s="6" customFormat="1" ht="31.5">
      <c r="A471" s="106" t="s">
        <v>30</v>
      </c>
      <c r="B471" s="2" t="s">
        <v>1346</v>
      </c>
      <c r="C471" s="17" t="s">
        <v>1347</v>
      </c>
      <c r="D471" s="4" t="s">
        <v>974</v>
      </c>
      <c r="E471" s="13">
        <v>0.11600000000000001</v>
      </c>
      <c r="F471" s="23"/>
      <c r="G471" s="13">
        <v>0.11600000000000001</v>
      </c>
      <c r="H471" s="5" t="s">
        <v>122</v>
      </c>
      <c r="I471" s="5" t="s">
        <v>1348</v>
      </c>
      <c r="J471" s="2" t="s">
        <v>81</v>
      </c>
      <c r="K471" s="2" t="s">
        <v>2670</v>
      </c>
      <c r="L471" s="2" t="str">
        <f t="shared" si="101"/>
        <v>Chuyển tiếp</v>
      </c>
      <c r="M471" s="2" t="s">
        <v>1346</v>
      </c>
      <c r="N471" s="4" t="s">
        <v>59</v>
      </c>
      <c r="O471" s="2" t="s">
        <v>59</v>
      </c>
      <c r="P471" s="116"/>
      <c r="Q471" s="116"/>
      <c r="R471" s="113"/>
      <c r="S471" s="117">
        <f t="shared" si="105"/>
        <v>-4.0000000000000036E-3</v>
      </c>
      <c r="T471" s="117">
        <f t="shared" si="95"/>
        <v>0.12000000000000001</v>
      </c>
      <c r="U471" s="26"/>
      <c r="V471" s="26"/>
      <c r="W471" s="26"/>
      <c r="X471" s="26">
        <v>0.02</v>
      </c>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v>0.1</v>
      </c>
    </row>
    <row r="472" spans="1:57" s="6" customFormat="1" ht="31.5">
      <c r="A472" s="106" t="s">
        <v>30</v>
      </c>
      <c r="B472" s="2" t="s">
        <v>1349</v>
      </c>
      <c r="C472" s="15" t="s">
        <v>1350</v>
      </c>
      <c r="D472" s="159"/>
      <c r="E472" s="13">
        <v>0.48</v>
      </c>
      <c r="F472" s="23"/>
      <c r="G472" s="13">
        <v>0.48</v>
      </c>
      <c r="H472" s="5" t="s">
        <v>67</v>
      </c>
      <c r="I472" s="5" t="str">
        <f t="shared" ref="I472:I473" si="106">H472</f>
        <v>NHK</v>
      </c>
      <c r="J472" s="2" t="s">
        <v>81</v>
      </c>
      <c r="K472" s="2" t="s">
        <v>2670</v>
      </c>
      <c r="L472" s="2" t="str">
        <f t="shared" si="101"/>
        <v>Chuyển tiếp</v>
      </c>
      <c r="M472" s="2" t="s">
        <v>1349</v>
      </c>
      <c r="N472" s="4" t="s">
        <v>59</v>
      </c>
      <c r="O472" s="2" t="s">
        <v>59</v>
      </c>
      <c r="P472" s="116"/>
      <c r="Q472" s="116"/>
      <c r="R472" s="113"/>
      <c r="S472" s="117">
        <f t="shared" si="105"/>
        <v>0</v>
      </c>
      <c r="T472" s="117">
        <f t="shared" si="95"/>
        <v>0.48</v>
      </c>
      <c r="U472" s="26"/>
      <c r="V472" s="26"/>
      <c r="W472" s="26"/>
      <c r="X472" s="26">
        <v>0.48</v>
      </c>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row>
    <row r="473" spans="1:57" s="6" customFormat="1" ht="31.5">
      <c r="A473" s="106" t="s">
        <v>30</v>
      </c>
      <c r="B473" s="2" t="s">
        <v>1351</v>
      </c>
      <c r="C473" s="15" t="s">
        <v>1352</v>
      </c>
      <c r="D473" s="166" t="s">
        <v>1353</v>
      </c>
      <c r="E473" s="13">
        <v>0.2</v>
      </c>
      <c r="F473" s="23"/>
      <c r="G473" s="29">
        <v>0.2</v>
      </c>
      <c r="H473" s="2" t="s">
        <v>57</v>
      </c>
      <c r="I473" s="5" t="str">
        <f t="shared" si="106"/>
        <v>DCS</v>
      </c>
      <c r="J473" s="2" t="s">
        <v>81</v>
      </c>
      <c r="K473" s="2" t="s">
        <v>2670</v>
      </c>
      <c r="L473" s="2" t="str">
        <f t="shared" si="101"/>
        <v>Chuyển tiếp</v>
      </c>
      <c r="M473" s="2" t="s">
        <v>1351</v>
      </c>
      <c r="N473" s="4" t="s">
        <v>59</v>
      </c>
      <c r="O473" s="2" t="s">
        <v>59</v>
      </c>
      <c r="P473" s="116"/>
      <c r="Q473" s="116"/>
      <c r="R473" s="113"/>
      <c r="S473" s="117">
        <f t="shared" si="105"/>
        <v>0</v>
      </c>
      <c r="T473" s="117">
        <f t="shared" si="95"/>
        <v>0.2</v>
      </c>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v>0.2</v>
      </c>
    </row>
    <row r="474" spans="1:57" s="6" customFormat="1" ht="63">
      <c r="A474" s="106" t="s">
        <v>30</v>
      </c>
      <c r="B474" s="2" t="s">
        <v>1354</v>
      </c>
      <c r="C474" s="15" t="s">
        <v>1355</v>
      </c>
      <c r="D474" s="166"/>
      <c r="E474" s="13">
        <v>0.75</v>
      </c>
      <c r="F474" s="23"/>
      <c r="G474" s="13">
        <v>0.75</v>
      </c>
      <c r="H474" s="5" t="s">
        <v>1356</v>
      </c>
      <c r="I474" s="5" t="s">
        <v>2769</v>
      </c>
      <c r="J474" s="2" t="s">
        <v>68</v>
      </c>
      <c r="K474" s="2" t="s">
        <v>2670</v>
      </c>
      <c r="L474" s="2" t="str">
        <f t="shared" si="101"/>
        <v>Điều chỉnh quy mô giảm từ 7,15 ha xuống 0,75 ha, Chuyển tiếp</v>
      </c>
      <c r="M474" s="2" t="s">
        <v>1354</v>
      </c>
      <c r="N474" s="4" t="s">
        <v>2972</v>
      </c>
      <c r="O474" s="2" t="s">
        <v>2768</v>
      </c>
      <c r="P474" s="116"/>
      <c r="Q474" s="116"/>
      <c r="R474" s="140"/>
      <c r="S474" s="117">
        <f t="shared" si="105"/>
        <v>0</v>
      </c>
      <c r="T474" s="117">
        <f t="shared" si="95"/>
        <v>0.75</v>
      </c>
      <c r="U474" s="26"/>
      <c r="V474" s="26"/>
      <c r="W474" s="26"/>
      <c r="X474" s="26">
        <v>0.2</v>
      </c>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v>0.55000000000000004</v>
      </c>
    </row>
    <row r="475" spans="1:57" s="6" customFormat="1" ht="63">
      <c r="A475" s="106" t="s">
        <v>30</v>
      </c>
      <c r="B475" s="2" t="s">
        <v>1357</v>
      </c>
      <c r="C475" s="15" t="s">
        <v>1358</v>
      </c>
      <c r="D475" s="166"/>
      <c r="E475" s="13">
        <v>0.4</v>
      </c>
      <c r="F475" s="23"/>
      <c r="G475" s="29">
        <v>0.4</v>
      </c>
      <c r="H475" s="2" t="s">
        <v>1359</v>
      </c>
      <c r="I475" s="2" t="s">
        <v>2770</v>
      </c>
      <c r="J475" s="2" t="s">
        <v>68</v>
      </c>
      <c r="K475" s="2" t="s">
        <v>2670</v>
      </c>
      <c r="L475" s="2" t="str">
        <f t="shared" si="101"/>
        <v>Điều chỉnh quy mô giảm từ 6,4 ha xuống 0,4 ha, Chuyển tiếp</v>
      </c>
      <c r="M475" s="2" t="s">
        <v>1357</v>
      </c>
      <c r="N475" s="4" t="s">
        <v>2972</v>
      </c>
      <c r="O475" s="2" t="s">
        <v>2771</v>
      </c>
      <c r="P475" s="116"/>
      <c r="Q475" s="116"/>
      <c r="R475" s="140"/>
      <c r="S475" s="117">
        <f t="shared" si="105"/>
        <v>0</v>
      </c>
      <c r="T475" s="117">
        <f t="shared" si="95"/>
        <v>0.4</v>
      </c>
      <c r="U475" s="26"/>
      <c r="V475" s="26"/>
      <c r="W475" s="26"/>
      <c r="X475" s="26">
        <v>0.2</v>
      </c>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v>0.2</v>
      </c>
    </row>
    <row r="476" spans="1:57" s="6" customFormat="1" ht="63">
      <c r="A476" s="106" t="s">
        <v>30</v>
      </c>
      <c r="B476" s="2" t="s">
        <v>1360</v>
      </c>
      <c r="C476" s="168" t="s">
        <v>1361</v>
      </c>
      <c r="D476" s="4"/>
      <c r="E476" s="13">
        <v>0.6</v>
      </c>
      <c r="F476" s="23"/>
      <c r="G476" s="29">
        <v>0.6</v>
      </c>
      <c r="H476" s="5" t="s">
        <v>1362</v>
      </c>
      <c r="I476" s="5" t="s">
        <v>2773</v>
      </c>
      <c r="J476" s="2" t="s">
        <v>68</v>
      </c>
      <c r="K476" s="2" t="s">
        <v>2670</v>
      </c>
      <c r="L476" s="2" t="str">
        <f t="shared" si="101"/>
        <v>Điều chỉnh quy mô giảm từ 17,86 ha xuống 0,6 ha, Chuyển tiếp</v>
      </c>
      <c r="M476" s="2" t="s">
        <v>1360</v>
      </c>
      <c r="N476" s="4" t="s">
        <v>2972</v>
      </c>
      <c r="O476" s="2" t="s">
        <v>2772</v>
      </c>
      <c r="P476" s="116"/>
      <c r="Q476" s="116"/>
      <c r="R476" s="140"/>
      <c r="S476" s="117">
        <f t="shared" si="105"/>
        <v>0</v>
      </c>
      <c r="T476" s="117">
        <f t="shared" si="95"/>
        <v>0.60000000000000009</v>
      </c>
      <c r="U476" s="26"/>
      <c r="V476" s="26">
        <v>0.1</v>
      </c>
      <c r="W476" s="26"/>
      <c r="X476" s="26">
        <v>0.2</v>
      </c>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v>0.3</v>
      </c>
    </row>
    <row r="477" spans="1:57" s="6" customFormat="1" ht="47.25">
      <c r="A477" s="106" t="s">
        <v>30</v>
      </c>
      <c r="B477" s="2" t="s">
        <v>1363</v>
      </c>
      <c r="C477" s="15" t="s">
        <v>1364</v>
      </c>
      <c r="D477" s="2"/>
      <c r="E477" s="13">
        <v>0.3</v>
      </c>
      <c r="F477" s="23"/>
      <c r="G477" s="13">
        <v>0.3</v>
      </c>
      <c r="H477" s="2" t="s">
        <v>67</v>
      </c>
      <c r="I477" s="5" t="s">
        <v>17</v>
      </c>
      <c r="J477" s="4" t="s">
        <v>73</v>
      </c>
      <c r="K477" s="2" t="s">
        <v>2670</v>
      </c>
      <c r="L477" s="2" t="str">
        <f t="shared" si="101"/>
        <v>Chuyển tiếp. Điều chỉnh quy mô giảm từ 1,3 xuống 0,3 ha</v>
      </c>
      <c r="M477" s="2" t="s">
        <v>1363</v>
      </c>
      <c r="N477" s="4" t="s">
        <v>2972</v>
      </c>
      <c r="O477" s="2" t="s">
        <v>2774</v>
      </c>
      <c r="P477" s="116"/>
      <c r="Q477" s="116"/>
      <c r="R477" s="113"/>
      <c r="S477" s="117">
        <f t="shared" si="105"/>
        <v>0</v>
      </c>
      <c r="T477" s="117">
        <f t="shared" si="95"/>
        <v>0.3</v>
      </c>
      <c r="U477" s="26"/>
      <c r="V477" s="26"/>
      <c r="W477" s="26"/>
      <c r="X477" s="26">
        <v>0.3</v>
      </c>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row>
    <row r="478" spans="1:57" s="6" customFormat="1" ht="63">
      <c r="A478" s="106" t="s">
        <v>30</v>
      </c>
      <c r="B478" s="2" t="s">
        <v>1365</v>
      </c>
      <c r="C478" s="15" t="s">
        <v>1366</v>
      </c>
      <c r="D478" s="4" t="s">
        <v>1367</v>
      </c>
      <c r="E478" s="13">
        <v>0.5</v>
      </c>
      <c r="F478" s="12"/>
      <c r="G478" s="13">
        <v>0.5</v>
      </c>
      <c r="H478" s="5" t="s">
        <v>1368</v>
      </c>
      <c r="I478" s="5" t="s">
        <v>15</v>
      </c>
      <c r="J478" s="4" t="s">
        <v>73</v>
      </c>
      <c r="K478" s="2" t="s">
        <v>2670</v>
      </c>
      <c r="L478" s="2" t="str">
        <f t="shared" si="101"/>
        <v>Điều chỉnh quy mô giảm từ 5,0 ha xuống 0,5 ha, Chuyển tiếp</v>
      </c>
      <c r="M478" s="2" t="s">
        <v>1365</v>
      </c>
      <c r="N478" s="4" t="s">
        <v>2972</v>
      </c>
      <c r="O478" s="2" t="s">
        <v>2775</v>
      </c>
      <c r="P478" s="116"/>
      <c r="Q478" s="116"/>
      <c r="R478" s="140"/>
      <c r="S478" s="117">
        <f t="shared" si="105"/>
        <v>0</v>
      </c>
      <c r="T478" s="117">
        <f t="shared" si="95"/>
        <v>0.5</v>
      </c>
      <c r="U478" s="26"/>
      <c r="V478" s="26">
        <v>0.5</v>
      </c>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row>
    <row r="479" spans="1:57" s="6" customFormat="1" ht="31.5">
      <c r="A479" s="106" t="s">
        <v>30</v>
      </c>
      <c r="B479" s="2" t="s">
        <v>1369</v>
      </c>
      <c r="C479" s="17" t="s">
        <v>1370</v>
      </c>
      <c r="D479" s="16" t="s">
        <v>1367</v>
      </c>
      <c r="E479" s="13">
        <v>0.5</v>
      </c>
      <c r="F479" s="12"/>
      <c r="G479" s="29">
        <v>0.5</v>
      </c>
      <c r="H479" s="5" t="s">
        <v>14</v>
      </c>
      <c r="I479" s="5" t="str">
        <f t="shared" ref="I479" si="107">H479</f>
        <v>LUC</v>
      </c>
      <c r="J479" s="4" t="s">
        <v>73</v>
      </c>
      <c r="K479" s="2" t="s">
        <v>2670</v>
      </c>
      <c r="L479" s="2" t="str">
        <f t="shared" si="101"/>
        <v>Chuyển tiếp</v>
      </c>
      <c r="M479" s="2" t="s">
        <v>1369</v>
      </c>
      <c r="N479" s="4" t="s">
        <v>59</v>
      </c>
      <c r="O479" s="2" t="s">
        <v>59</v>
      </c>
      <c r="P479" s="116"/>
      <c r="Q479" s="116"/>
      <c r="R479" s="113"/>
      <c r="S479" s="117">
        <f t="shared" si="105"/>
        <v>0</v>
      </c>
      <c r="T479" s="117">
        <f t="shared" si="95"/>
        <v>0.5</v>
      </c>
      <c r="U479" s="26">
        <v>0.5</v>
      </c>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row>
    <row r="480" spans="1:57" s="6" customFormat="1" ht="31.5">
      <c r="A480" s="106" t="s">
        <v>30</v>
      </c>
      <c r="B480" s="2" t="s">
        <v>1371</v>
      </c>
      <c r="C480" s="17" t="s">
        <v>1372</v>
      </c>
      <c r="D480" s="16"/>
      <c r="E480" s="13">
        <v>0.82</v>
      </c>
      <c r="F480" s="12"/>
      <c r="G480" s="29">
        <v>0.82</v>
      </c>
      <c r="H480" s="5" t="s">
        <v>1373</v>
      </c>
      <c r="I480" s="5" t="s">
        <v>1374</v>
      </c>
      <c r="J480" s="2" t="s">
        <v>119</v>
      </c>
      <c r="K480" s="2" t="s">
        <v>2670</v>
      </c>
      <c r="L480" s="2" t="str">
        <f t="shared" si="101"/>
        <v>Chuyển tiếp</v>
      </c>
      <c r="M480" s="2" t="s">
        <v>1371</v>
      </c>
      <c r="N480" s="4" t="s">
        <v>59</v>
      </c>
      <c r="O480" s="2" t="s">
        <v>59</v>
      </c>
      <c r="P480" s="116"/>
      <c r="Q480" s="116"/>
      <c r="R480" s="113"/>
      <c r="S480" s="117">
        <f t="shared" si="105"/>
        <v>0</v>
      </c>
      <c r="T480" s="117">
        <f t="shared" si="95"/>
        <v>0.82000000000000006</v>
      </c>
      <c r="U480" s="26"/>
      <c r="V480" s="26">
        <v>0.1</v>
      </c>
      <c r="W480" s="26"/>
      <c r="X480" s="26">
        <v>0.2</v>
      </c>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v>0.2</v>
      </c>
      <c r="BC480" s="26"/>
      <c r="BD480" s="26"/>
      <c r="BE480" s="26">
        <v>0.32</v>
      </c>
    </row>
    <row r="481" spans="1:57" s="6" customFormat="1">
      <c r="A481" s="106" t="s">
        <v>30</v>
      </c>
      <c r="B481" s="2" t="s">
        <v>1375</v>
      </c>
      <c r="C481" s="15" t="s">
        <v>1376</v>
      </c>
      <c r="D481" s="4"/>
      <c r="E481" s="13">
        <v>0.6</v>
      </c>
      <c r="F481" s="23"/>
      <c r="G481" s="13">
        <v>0.6</v>
      </c>
      <c r="H481" s="5" t="s">
        <v>122</v>
      </c>
      <c r="I481" s="5" t="s">
        <v>1377</v>
      </c>
      <c r="J481" s="2" t="s">
        <v>119</v>
      </c>
      <c r="K481" s="2" t="s">
        <v>2670</v>
      </c>
      <c r="L481" s="2" t="str">
        <f t="shared" si="101"/>
        <v>Chuyển tiếp</v>
      </c>
      <c r="M481" s="2" t="s">
        <v>1375</v>
      </c>
      <c r="N481" s="4" t="s">
        <v>59</v>
      </c>
      <c r="O481" s="2" t="s">
        <v>59</v>
      </c>
      <c r="P481" s="116"/>
      <c r="Q481" s="116"/>
      <c r="R481" s="113"/>
      <c r="S481" s="117">
        <f t="shared" si="105"/>
        <v>0</v>
      </c>
      <c r="T481" s="117">
        <f t="shared" si="95"/>
        <v>0.6</v>
      </c>
      <c r="U481" s="26"/>
      <c r="V481" s="26"/>
      <c r="W481" s="26"/>
      <c r="X481" s="26">
        <v>0.3</v>
      </c>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v>0.3</v>
      </c>
    </row>
    <row r="482" spans="1:57" s="6" customFormat="1" ht="31.5">
      <c r="A482" s="106" t="s">
        <v>30</v>
      </c>
      <c r="B482" s="2" t="s">
        <v>1378</v>
      </c>
      <c r="C482" s="17" t="s">
        <v>1379</v>
      </c>
      <c r="D482" s="2" t="s">
        <v>89</v>
      </c>
      <c r="E482" s="13">
        <v>0.53</v>
      </c>
      <c r="F482" s="23"/>
      <c r="G482" s="29">
        <v>0.53</v>
      </c>
      <c r="H482" s="5" t="s">
        <v>1380</v>
      </c>
      <c r="I482" s="5" t="s">
        <v>1381</v>
      </c>
      <c r="J482" s="2" t="s">
        <v>110</v>
      </c>
      <c r="K482" s="2" t="s">
        <v>2670</v>
      </c>
      <c r="L482" s="2" t="str">
        <f t="shared" si="101"/>
        <v>Chuyển tiếp</v>
      </c>
      <c r="M482" s="2" t="s">
        <v>1378</v>
      </c>
      <c r="N482" s="4" t="s">
        <v>59</v>
      </c>
      <c r="O482" s="2" t="s">
        <v>59</v>
      </c>
      <c r="P482" s="116"/>
      <c r="Q482" s="116"/>
      <c r="R482" s="113"/>
      <c r="S482" s="117">
        <f t="shared" si="105"/>
        <v>0</v>
      </c>
      <c r="T482" s="117">
        <f t="shared" ref="T482:T530" si="108">SUM(U482:BE482)</f>
        <v>0.53</v>
      </c>
      <c r="U482" s="26">
        <v>0.15</v>
      </c>
      <c r="V482" s="26"/>
      <c r="W482" s="26"/>
      <c r="X482" s="26">
        <v>0.2</v>
      </c>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v>0.18</v>
      </c>
    </row>
    <row r="483" spans="1:57" s="6" customFormat="1" ht="31.5">
      <c r="A483" s="106" t="s">
        <v>30</v>
      </c>
      <c r="B483" s="2" t="s">
        <v>1382</v>
      </c>
      <c r="C483" s="17" t="s">
        <v>1383</v>
      </c>
      <c r="D483" s="2"/>
      <c r="E483" s="13">
        <v>0.4</v>
      </c>
      <c r="F483" s="23"/>
      <c r="G483" s="29">
        <v>0.4</v>
      </c>
      <c r="H483" s="5" t="s">
        <v>1384</v>
      </c>
      <c r="I483" s="5" t="s">
        <v>1385</v>
      </c>
      <c r="J483" s="2" t="s">
        <v>110</v>
      </c>
      <c r="K483" s="2" t="s">
        <v>2670</v>
      </c>
      <c r="L483" s="2" t="str">
        <f t="shared" si="101"/>
        <v>Chuyển tiếp</v>
      </c>
      <c r="M483" s="2" t="s">
        <v>1382</v>
      </c>
      <c r="N483" s="4" t="s">
        <v>59</v>
      </c>
      <c r="O483" s="2" t="s">
        <v>59</v>
      </c>
      <c r="P483" s="116"/>
      <c r="Q483" s="116"/>
      <c r="R483" s="113"/>
      <c r="S483" s="117">
        <f t="shared" si="105"/>
        <v>0</v>
      </c>
      <c r="T483" s="117">
        <f t="shared" si="108"/>
        <v>0.4</v>
      </c>
      <c r="U483" s="26">
        <v>0.2</v>
      </c>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v>0.2</v>
      </c>
      <c r="BC483" s="26"/>
      <c r="BD483" s="26"/>
      <c r="BE483" s="26"/>
    </row>
    <row r="484" spans="1:57" s="6" customFormat="1" ht="31.5">
      <c r="A484" s="106" t="s">
        <v>30</v>
      </c>
      <c r="B484" s="2" t="s">
        <v>1386</v>
      </c>
      <c r="C484" s="17" t="s">
        <v>1387</v>
      </c>
      <c r="D484" s="2"/>
      <c r="E484" s="13">
        <v>0.02</v>
      </c>
      <c r="F484" s="23"/>
      <c r="G484" s="29">
        <v>0.02</v>
      </c>
      <c r="H484" s="5" t="s">
        <v>67</v>
      </c>
      <c r="I484" s="5" t="str">
        <f t="shared" ref="I484" si="109">H484</f>
        <v>NHK</v>
      </c>
      <c r="J484" s="2" t="s">
        <v>102</v>
      </c>
      <c r="K484" s="2" t="s">
        <v>2670</v>
      </c>
      <c r="L484" s="2" t="str">
        <f t="shared" si="101"/>
        <v>Chuyển tiếp</v>
      </c>
      <c r="M484" s="2" t="s">
        <v>1386</v>
      </c>
      <c r="N484" s="4" t="s">
        <v>59</v>
      </c>
      <c r="O484" s="2" t="s">
        <v>59</v>
      </c>
      <c r="P484" s="116"/>
      <c r="Q484" s="116"/>
      <c r="R484" s="113"/>
      <c r="S484" s="117">
        <f t="shared" si="105"/>
        <v>0</v>
      </c>
      <c r="T484" s="117">
        <f t="shared" si="108"/>
        <v>0.02</v>
      </c>
      <c r="U484" s="26"/>
      <c r="V484" s="26"/>
      <c r="W484" s="26"/>
      <c r="X484" s="26">
        <v>0.02</v>
      </c>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row>
    <row r="485" spans="1:57" s="6" customFormat="1" ht="63">
      <c r="A485" s="106" t="s">
        <v>30</v>
      </c>
      <c r="B485" s="2" t="s">
        <v>1388</v>
      </c>
      <c r="C485" s="15" t="s">
        <v>1389</v>
      </c>
      <c r="D485" s="4"/>
      <c r="E485" s="13">
        <v>0.3</v>
      </c>
      <c r="F485" s="23"/>
      <c r="G485" s="13">
        <v>0.3</v>
      </c>
      <c r="H485" s="5" t="s">
        <v>1195</v>
      </c>
      <c r="I485" s="5" t="s">
        <v>2777</v>
      </c>
      <c r="J485" s="2" t="s">
        <v>102</v>
      </c>
      <c r="K485" s="2" t="s">
        <v>2670</v>
      </c>
      <c r="L485" s="2" t="str">
        <f t="shared" si="101"/>
        <v>Điều chỉnh quy mô giảm từ 2,7 ha xuống 0,3 ha, Chuyển tiếp</v>
      </c>
      <c r="M485" s="2" t="s">
        <v>1388</v>
      </c>
      <c r="N485" s="4" t="s">
        <v>2972</v>
      </c>
      <c r="O485" s="2" t="s">
        <v>2776</v>
      </c>
      <c r="P485" s="116"/>
      <c r="Q485" s="116"/>
      <c r="R485" s="113"/>
      <c r="S485" s="117">
        <f t="shared" si="105"/>
        <v>0</v>
      </c>
      <c r="T485" s="117">
        <f t="shared" si="108"/>
        <v>0.30000000000000004</v>
      </c>
      <c r="U485" s="26"/>
      <c r="V485" s="26"/>
      <c r="W485" s="26"/>
      <c r="X485" s="26">
        <v>0.2</v>
      </c>
      <c r="Y485" s="26">
        <v>0.1</v>
      </c>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row>
    <row r="486" spans="1:57" s="6" customFormat="1" ht="31.5">
      <c r="A486" s="106" t="s">
        <v>30</v>
      </c>
      <c r="B486" s="2" t="s">
        <v>1390</v>
      </c>
      <c r="C486" s="17" t="s">
        <v>1391</v>
      </c>
      <c r="D486" s="4"/>
      <c r="E486" s="13">
        <v>0.6</v>
      </c>
      <c r="F486" s="23"/>
      <c r="G486" s="13">
        <v>0.6</v>
      </c>
      <c r="H486" s="5" t="s">
        <v>1392</v>
      </c>
      <c r="I486" s="5" t="s">
        <v>1393</v>
      </c>
      <c r="J486" s="2" t="s">
        <v>102</v>
      </c>
      <c r="K486" s="2" t="s">
        <v>2670</v>
      </c>
      <c r="L486" s="2" t="str">
        <f t="shared" si="101"/>
        <v>Chuyển tiếp</v>
      </c>
      <c r="M486" s="2" t="s">
        <v>1390</v>
      </c>
      <c r="N486" s="4" t="s">
        <v>59</v>
      </c>
      <c r="O486" s="2" t="s">
        <v>59</v>
      </c>
      <c r="P486" s="116"/>
      <c r="Q486" s="116"/>
      <c r="R486" s="113"/>
      <c r="S486" s="117">
        <f t="shared" si="105"/>
        <v>0</v>
      </c>
      <c r="T486" s="117">
        <f t="shared" si="108"/>
        <v>0.6</v>
      </c>
      <c r="U486" s="26"/>
      <c r="V486" s="26">
        <v>0.3</v>
      </c>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v>0.3</v>
      </c>
    </row>
    <row r="487" spans="1:57" s="6" customFormat="1" ht="31.5">
      <c r="A487" s="106" t="s">
        <v>30</v>
      </c>
      <c r="B487" s="2" t="s">
        <v>1394</v>
      </c>
      <c r="C487" s="15" t="s">
        <v>1395</v>
      </c>
      <c r="D487" s="4"/>
      <c r="E487" s="13">
        <v>0.81</v>
      </c>
      <c r="F487" s="23"/>
      <c r="G487" s="13">
        <v>0.81</v>
      </c>
      <c r="H487" s="2" t="s">
        <v>1396</v>
      </c>
      <c r="I487" s="2" t="s">
        <v>1397</v>
      </c>
      <c r="J487" s="2" t="s">
        <v>102</v>
      </c>
      <c r="K487" s="2" t="s">
        <v>2670</v>
      </c>
      <c r="L487" s="2" t="str">
        <f t="shared" si="101"/>
        <v>Chuyển tiếp</v>
      </c>
      <c r="M487" s="2" t="s">
        <v>1394</v>
      </c>
      <c r="N487" s="4" t="s">
        <v>59</v>
      </c>
      <c r="O487" s="2" t="s">
        <v>59</v>
      </c>
      <c r="P487" s="116"/>
      <c r="Q487" s="116"/>
      <c r="R487" s="113"/>
      <c r="S487" s="117">
        <f t="shared" si="105"/>
        <v>0</v>
      </c>
      <c r="T487" s="117">
        <f t="shared" si="108"/>
        <v>0.81</v>
      </c>
      <c r="U487" s="26">
        <v>0.2</v>
      </c>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v>0.3</v>
      </c>
      <c r="BC487" s="26"/>
      <c r="BD487" s="26"/>
      <c r="BE487" s="26">
        <v>0.31</v>
      </c>
    </row>
    <row r="488" spans="1:57" s="6" customFormat="1" ht="31.5">
      <c r="A488" s="106" t="s">
        <v>30</v>
      </c>
      <c r="B488" s="2" t="s">
        <v>1398</v>
      </c>
      <c r="C488" s="15" t="s">
        <v>1399</v>
      </c>
      <c r="D488" s="2"/>
      <c r="E488" s="13">
        <v>0.67</v>
      </c>
      <c r="F488" s="23"/>
      <c r="G488" s="29">
        <v>0.67</v>
      </c>
      <c r="H488" s="2" t="s">
        <v>1400</v>
      </c>
      <c r="I488" s="2" t="s">
        <v>1401</v>
      </c>
      <c r="J488" s="2" t="s">
        <v>63</v>
      </c>
      <c r="K488" s="2" t="s">
        <v>2670</v>
      </c>
      <c r="L488" s="2" t="str">
        <f t="shared" si="101"/>
        <v>Chuyển tiếp</v>
      </c>
      <c r="M488" s="2" t="s">
        <v>1398</v>
      </c>
      <c r="N488" s="4" t="s">
        <v>59</v>
      </c>
      <c r="O488" s="2" t="s">
        <v>59</v>
      </c>
      <c r="P488" s="116"/>
      <c r="Q488" s="116"/>
      <c r="R488" s="113"/>
      <c r="S488" s="117">
        <f t="shared" si="105"/>
        <v>0</v>
      </c>
      <c r="T488" s="117">
        <f t="shared" si="108"/>
        <v>0.66999999999999993</v>
      </c>
      <c r="U488" s="26"/>
      <c r="V488" s="26">
        <v>0.47</v>
      </c>
      <c r="W488" s="26"/>
      <c r="X488" s="26"/>
      <c r="Y488" s="26"/>
      <c r="Z488" s="26">
        <v>0.2</v>
      </c>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row>
    <row r="489" spans="1:57" s="6" customFormat="1" ht="63">
      <c r="A489" s="106" t="s">
        <v>30</v>
      </c>
      <c r="B489" s="2" t="s">
        <v>1402</v>
      </c>
      <c r="C489" s="17" t="s">
        <v>1403</v>
      </c>
      <c r="D489" s="4"/>
      <c r="E489" s="13">
        <v>0.4</v>
      </c>
      <c r="F489" s="23"/>
      <c r="G489" s="13">
        <v>0.4</v>
      </c>
      <c r="H489" s="5" t="s">
        <v>605</v>
      </c>
      <c r="I489" s="5" t="s">
        <v>2779</v>
      </c>
      <c r="J489" s="2" t="s">
        <v>91</v>
      </c>
      <c r="K489" s="2" t="s">
        <v>2670</v>
      </c>
      <c r="L489" s="2" t="str">
        <f t="shared" si="101"/>
        <v>Điều chỉnh quy mô giảm từ 6,93 ha xuống 0,4 ha, Chuyển tiếp</v>
      </c>
      <c r="M489" s="2" t="s">
        <v>1402</v>
      </c>
      <c r="N489" s="4" t="s">
        <v>2972</v>
      </c>
      <c r="O489" s="2" t="s">
        <v>2778</v>
      </c>
      <c r="P489" s="116"/>
      <c r="Q489" s="116"/>
      <c r="R489" s="140"/>
      <c r="S489" s="117">
        <f t="shared" si="105"/>
        <v>0</v>
      </c>
      <c r="T489" s="117">
        <f t="shared" si="108"/>
        <v>0.4</v>
      </c>
      <c r="U489" s="26"/>
      <c r="V489" s="26"/>
      <c r="W489" s="26"/>
      <c r="X489" s="26">
        <v>0.2</v>
      </c>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v>0.2</v>
      </c>
      <c r="BC489" s="26"/>
      <c r="BD489" s="26"/>
      <c r="BE489" s="26"/>
    </row>
    <row r="490" spans="1:57" s="6" customFormat="1" ht="63">
      <c r="A490" s="106" t="s">
        <v>30</v>
      </c>
      <c r="B490" s="2" t="s">
        <v>1404</v>
      </c>
      <c r="C490" s="15" t="s">
        <v>1405</v>
      </c>
      <c r="D490" s="4"/>
      <c r="E490" s="13">
        <v>0.2</v>
      </c>
      <c r="F490" s="23"/>
      <c r="G490" s="13">
        <v>0.2</v>
      </c>
      <c r="H490" s="5" t="s">
        <v>1406</v>
      </c>
      <c r="I490" s="5" t="s">
        <v>2781</v>
      </c>
      <c r="J490" s="2" t="s">
        <v>91</v>
      </c>
      <c r="K490" s="2" t="s">
        <v>2670</v>
      </c>
      <c r="L490" s="2" t="str">
        <f t="shared" si="101"/>
        <v>Điều chỉnh quy mô giảm từ 6,20 ha xuống 0,20 ha, Chuyển tiếp</v>
      </c>
      <c r="M490" s="2" t="s">
        <v>1404</v>
      </c>
      <c r="N490" s="4" t="s">
        <v>2972</v>
      </c>
      <c r="O490" s="2" t="s">
        <v>2780</v>
      </c>
      <c r="P490" s="116"/>
      <c r="Q490" s="116"/>
      <c r="R490" s="140"/>
      <c r="S490" s="117">
        <f t="shared" si="105"/>
        <v>0</v>
      </c>
      <c r="T490" s="117">
        <f t="shared" si="108"/>
        <v>0.2</v>
      </c>
      <c r="U490" s="26"/>
      <c r="V490" s="26"/>
      <c r="W490" s="26"/>
      <c r="X490" s="26">
        <v>0.1</v>
      </c>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v>0.1</v>
      </c>
    </row>
    <row r="491" spans="1:57" s="6" customFormat="1" ht="31.5">
      <c r="A491" s="106" t="s">
        <v>30</v>
      </c>
      <c r="B491" s="2" t="s">
        <v>1407</v>
      </c>
      <c r="C491" s="17" t="s">
        <v>1408</v>
      </c>
      <c r="D491" s="2"/>
      <c r="E491" s="13">
        <v>0.33</v>
      </c>
      <c r="F491" s="23"/>
      <c r="G491" s="29">
        <v>0.33</v>
      </c>
      <c r="H491" s="2" t="s">
        <v>1409</v>
      </c>
      <c r="I491" s="2" t="s">
        <v>1410</v>
      </c>
      <c r="J491" s="2" t="s">
        <v>91</v>
      </c>
      <c r="K491" s="2" t="s">
        <v>317</v>
      </c>
      <c r="L491" s="2" t="str">
        <f t="shared" si="101"/>
        <v>Chuyển tiếp</v>
      </c>
      <c r="M491" s="2" t="s">
        <v>1407</v>
      </c>
      <c r="N491" s="4" t="s">
        <v>59</v>
      </c>
      <c r="O491" s="2" t="s">
        <v>59</v>
      </c>
      <c r="P491" s="116"/>
      <c r="Q491" s="116"/>
      <c r="R491" s="113"/>
      <c r="S491" s="117">
        <f t="shared" si="105"/>
        <v>0</v>
      </c>
      <c r="T491" s="117">
        <f t="shared" si="108"/>
        <v>0.33</v>
      </c>
      <c r="U491" s="26">
        <v>0.1</v>
      </c>
      <c r="V491" s="26"/>
      <c r="W491" s="26"/>
      <c r="X491" s="26">
        <v>0.1</v>
      </c>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v>0.13</v>
      </c>
    </row>
    <row r="492" spans="1:57" s="6" customFormat="1" ht="31.5">
      <c r="A492" s="106" t="s">
        <v>30</v>
      </c>
      <c r="B492" s="2" t="s">
        <v>1411</v>
      </c>
      <c r="C492" s="17" t="s">
        <v>1412</v>
      </c>
      <c r="D492" s="2" t="s">
        <v>1089</v>
      </c>
      <c r="E492" s="13">
        <v>0.12</v>
      </c>
      <c r="F492" s="23"/>
      <c r="G492" s="29">
        <v>0.12</v>
      </c>
      <c r="H492" s="2" t="s">
        <v>1090</v>
      </c>
      <c r="I492" s="2" t="s">
        <v>1413</v>
      </c>
      <c r="J492" s="2" t="s">
        <v>91</v>
      </c>
      <c r="K492" s="2" t="s">
        <v>2670</v>
      </c>
      <c r="L492" s="2" t="str">
        <f t="shared" si="101"/>
        <v>Chuyển tiếp</v>
      </c>
      <c r="M492" s="2" t="s">
        <v>1411</v>
      </c>
      <c r="N492" s="4" t="s">
        <v>59</v>
      </c>
      <c r="O492" s="2" t="s">
        <v>59</v>
      </c>
      <c r="P492" s="116"/>
      <c r="Q492" s="116"/>
      <c r="R492" s="113"/>
      <c r="S492" s="117">
        <f t="shared" si="105"/>
        <v>0</v>
      </c>
      <c r="T492" s="117">
        <f t="shared" si="108"/>
        <v>0.12</v>
      </c>
      <c r="U492" s="26">
        <v>0.06</v>
      </c>
      <c r="V492" s="26"/>
      <c r="W492" s="26"/>
      <c r="X492" s="26">
        <v>0.06</v>
      </c>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row>
    <row r="493" spans="1:57" s="6" customFormat="1" ht="31.5">
      <c r="A493" s="106" t="s">
        <v>30</v>
      </c>
      <c r="B493" s="2" t="s">
        <v>1414</v>
      </c>
      <c r="C493" s="15" t="s">
        <v>1415</v>
      </c>
      <c r="D493" s="2"/>
      <c r="E493" s="13">
        <v>0.15</v>
      </c>
      <c r="F493" s="23"/>
      <c r="G493" s="29">
        <v>0.15</v>
      </c>
      <c r="H493" s="5" t="s">
        <v>1416</v>
      </c>
      <c r="I493" s="5" t="s">
        <v>1417</v>
      </c>
      <c r="J493" s="2" t="s">
        <v>58</v>
      </c>
      <c r="K493" s="2" t="s">
        <v>2670</v>
      </c>
      <c r="L493" s="2" t="str">
        <f t="shared" si="101"/>
        <v>Chuyển tiếp</v>
      </c>
      <c r="M493" s="2" t="s">
        <v>1414</v>
      </c>
      <c r="N493" s="4" t="s">
        <v>59</v>
      </c>
      <c r="O493" s="2" t="s">
        <v>59</v>
      </c>
      <c r="P493" s="116"/>
      <c r="Q493" s="116"/>
      <c r="R493" s="113"/>
      <c r="S493" s="117">
        <f t="shared" si="105"/>
        <v>0</v>
      </c>
      <c r="T493" s="117">
        <f t="shared" si="108"/>
        <v>0.15</v>
      </c>
      <c r="U493" s="26">
        <v>0.02</v>
      </c>
      <c r="V493" s="26"/>
      <c r="W493" s="26"/>
      <c r="X493" s="26">
        <v>0.02</v>
      </c>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v>0.02</v>
      </c>
      <c r="BC493" s="26"/>
      <c r="BD493" s="26"/>
      <c r="BE493" s="26">
        <v>0.09</v>
      </c>
    </row>
    <row r="494" spans="1:57" s="6" customFormat="1" ht="63">
      <c r="A494" s="106" t="s">
        <v>30</v>
      </c>
      <c r="B494" s="2" t="s">
        <v>1418</v>
      </c>
      <c r="C494" s="167" t="s">
        <v>1419</v>
      </c>
      <c r="D494" s="4"/>
      <c r="E494" s="13">
        <v>0.3</v>
      </c>
      <c r="F494" s="23"/>
      <c r="G494" s="13">
        <v>0.3</v>
      </c>
      <c r="H494" s="5" t="s">
        <v>1380</v>
      </c>
      <c r="I494" s="5" t="s">
        <v>2783</v>
      </c>
      <c r="J494" s="2" t="s">
        <v>58</v>
      </c>
      <c r="K494" s="2" t="s">
        <v>2670</v>
      </c>
      <c r="L494" s="2" t="str">
        <f t="shared" si="101"/>
        <v>Điều chỉnh quy mô giảm từ 2,21 ha xuống 0,30 ha, Chuyển tiếp</v>
      </c>
      <c r="M494" s="2" t="s">
        <v>1418</v>
      </c>
      <c r="N494" s="4" t="s">
        <v>2972</v>
      </c>
      <c r="O494" s="2" t="s">
        <v>2782</v>
      </c>
      <c r="P494" s="116"/>
      <c r="Q494" s="116"/>
      <c r="R494" s="113"/>
      <c r="S494" s="117">
        <f t="shared" si="105"/>
        <v>0</v>
      </c>
      <c r="T494" s="117">
        <f t="shared" si="108"/>
        <v>0.30000000000000004</v>
      </c>
      <c r="U494" s="26"/>
      <c r="V494" s="26"/>
      <c r="W494" s="26"/>
      <c r="X494" s="26">
        <v>0.1</v>
      </c>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v>0.2</v>
      </c>
    </row>
    <row r="495" spans="1:57" s="6" customFormat="1" ht="63">
      <c r="A495" s="106" t="s">
        <v>30</v>
      </c>
      <c r="B495" s="2" t="s">
        <v>1420</v>
      </c>
      <c r="C495" s="15" t="s">
        <v>1422</v>
      </c>
      <c r="D495" s="165"/>
      <c r="E495" s="13">
        <v>0.2</v>
      </c>
      <c r="F495" s="23"/>
      <c r="G495" s="30">
        <v>0.2</v>
      </c>
      <c r="H495" s="2" t="s">
        <v>1396</v>
      </c>
      <c r="I495" s="2" t="s">
        <v>2785</v>
      </c>
      <c r="J495" s="2" t="s">
        <v>90</v>
      </c>
      <c r="K495" s="2" t="s">
        <v>2670</v>
      </c>
      <c r="L495" s="2" t="str">
        <f>O495</f>
        <v>Điều chỉnh quy mô giảm từ 0,9 ha xuống 0,20 ha, Chuyển tiếp</v>
      </c>
      <c r="M495" s="2" t="s">
        <v>1421</v>
      </c>
      <c r="N495" s="4" t="s">
        <v>2972</v>
      </c>
      <c r="O495" s="2" t="s">
        <v>2784</v>
      </c>
      <c r="P495" s="116"/>
      <c r="Q495" s="116"/>
      <c r="R495" s="113" t="s">
        <v>451</v>
      </c>
      <c r="S495" s="117">
        <f t="shared" si="105"/>
        <v>0</v>
      </c>
      <c r="T495" s="117">
        <f t="shared" si="108"/>
        <v>0.2</v>
      </c>
      <c r="U495" s="26">
        <v>0.1</v>
      </c>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v>0.1</v>
      </c>
    </row>
    <row r="496" spans="1:57" s="6" customFormat="1" ht="63">
      <c r="A496" s="106" t="s">
        <v>30</v>
      </c>
      <c r="B496" s="2" t="s">
        <v>1421</v>
      </c>
      <c r="C496" s="168" t="s">
        <v>1424</v>
      </c>
      <c r="D496" s="2"/>
      <c r="E496" s="13">
        <v>0.2</v>
      </c>
      <c r="F496" s="23"/>
      <c r="G496" s="30">
        <v>0.2</v>
      </c>
      <c r="H496" s="2" t="s">
        <v>14</v>
      </c>
      <c r="I496" s="5" t="str">
        <f t="shared" ref="I496" si="110">H496</f>
        <v>LUC</v>
      </c>
      <c r="J496" s="2" t="s">
        <v>90</v>
      </c>
      <c r="K496" s="2" t="s">
        <v>2670</v>
      </c>
      <c r="L496" s="2" t="str">
        <f t="shared" si="101"/>
        <v>Điều chỉnh quy mô giảm từ 0,76 ha xuống 0,20 ha, Chuyển tiếp</v>
      </c>
      <c r="M496" s="2" t="s">
        <v>1423</v>
      </c>
      <c r="N496" s="4" t="s">
        <v>2972</v>
      </c>
      <c r="O496" s="2" t="s">
        <v>2786</v>
      </c>
      <c r="P496" s="116"/>
      <c r="Q496" s="116"/>
      <c r="R496" s="113"/>
      <c r="S496" s="117">
        <f t="shared" si="105"/>
        <v>0</v>
      </c>
      <c r="T496" s="117">
        <f t="shared" si="108"/>
        <v>0.2</v>
      </c>
      <c r="U496" s="26">
        <v>0.2</v>
      </c>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row>
    <row r="497" spans="1:57" s="6" customFormat="1" ht="31.5">
      <c r="A497" s="106" t="s">
        <v>30</v>
      </c>
      <c r="B497" s="2" t="s">
        <v>1423</v>
      </c>
      <c r="C497" s="17" t="s">
        <v>1426</v>
      </c>
      <c r="D497" s="4" t="s">
        <v>1427</v>
      </c>
      <c r="E497" s="13">
        <v>0.35</v>
      </c>
      <c r="F497" s="23"/>
      <c r="G497" s="13">
        <v>0.35</v>
      </c>
      <c r="H497" s="5" t="s">
        <v>1428</v>
      </c>
      <c r="I497" s="5" t="s">
        <v>1429</v>
      </c>
      <c r="J497" s="2" t="s">
        <v>90</v>
      </c>
      <c r="K497" s="2" t="s">
        <v>2670</v>
      </c>
      <c r="L497" s="2" t="str">
        <f t="shared" si="101"/>
        <v>Chuyển tiếp</v>
      </c>
      <c r="M497" s="2" t="s">
        <v>1425</v>
      </c>
      <c r="N497" s="4" t="s">
        <v>59</v>
      </c>
      <c r="O497" s="2" t="s">
        <v>59</v>
      </c>
      <c r="P497" s="116"/>
      <c r="Q497" s="116"/>
      <c r="R497" s="113"/>
      <c r="S497" s="117">
        <f t="shared" si="105"/>
        <v>0</v>
      </c>
      <c r="T497" s="117">
        <f t="shared" si="108"/>
        <v>0.35</v>
      </c>
      <c r="U497" s="26"/>
      <c r="V497" s="26"/>
      <c r="W497" s="26"/>
      <c r="X497" s="26">
        <f>0.05+0.05</f>
        <v>0.1</v>
      </c>
      <c r="Y497" s="26"/>
      <c r="Z497" s="26"/>
      <c r="AA497" s="26"/>
      <c r="AB497" s="26"/>
      <c r="AC497" s="26"/>
      <c r="AD497" s="26"/>
      <c r="AE497" s="26"/>
      <c r="AF497" s="26"/>
      <c r="AG497" s="26"/>
      <c r="AH497" s="26"/>
      <c r="AI497" s="26"/>
      <c r="AJ497" s="26">
        <v>0.1</v>
      </c>
      <c r="AK497" s="26"/>
      <c r="AL497" s="26"/>
      <c r="AM497" s="26"/>
      <c r="AN497" s="26"/>
      <c r="AO497" s="26"/>
      <c r="AP497" s="26"/>
      <c r="AQ497" s="26"/>
      <c r="AR497" s="26"/>
      <c r="AS497" s="26"/>
      <c r="AT497" s="26"/>
      <c r="AU497" s="26"/>
      <c r="AV497" s="26"/>
      <c r="AW497" s="26"/>
      <c r="AX497" s="26"/>
      <c r="AY497" s="26"/>
      <c r="AZ497" s="26"/>
      <c r="BA497" s="26"/>
      <c r="BB497" s="26"/>
      <c r="BC497" s="26"/>
      <c r="BD497" s="26"/>
      <c r="BE497" s="26">
        <v>0.15</v>
      </c>
    </row>
    <row r="498" spans="1:57" s="6" customFormat="1">
      <c r="A498" s="106" t="s">
        <v>30</v>
      </c>
      <c r="B498" s="2" t="s">
        <v>1425</v>
      </c>
      <c r="C498" s="15" t="s">
        <v>1431</v>
      </c>
      <c r="D498" s="4" t="s">
        <v>1432</v>
      </c>
      <c r="E498" s="13">
        <v>0.5</v>
      </c>
      <c r="F498" s="23"/>
      <c r="G498" s="13">
        <v>0.5</v>
      </c>
      <c r="H498" s="5" t="s">
        <v>14</v>
      </c>
      <c r="I498" s="5" t="str">
        <f t="shared" ref="I498:I499" si="111">H498</f>
        <v>LUC</v>
      </c>
      <c r="J498" s="2" t="s">
        <v>78</v>
      </c>
      <c r="K498" s="2" t="s">
        <v>2670</v>
      </c>
      <c r="L498" s="2" t="str">
        <f t="shared" si="101"/>
        <v>Chuyển tiếp</v>
      </c>
      <c r="M498" s="2" t="s">
        <v>1430</v>
      </c>
      <c r="N498" s="4" t="s">
        <v>59</v>
      </c>
      <c r="O498" s="2" t="s">
        <v>59</v>
      </c>
      <c r="P498" s="116"/>
      <c r="Q498" s="116"/>
      <c r="R498" s="113"/>
      <c r="S498" s="117">
        <f t="shared" si="105"/>
        <v>0</v>
      </c>
      <c r="T498" s="117">
        <f t="shared" si="108"/>
        <v>0.5</v>
      </c>
      <c r="U498" s="26">
        <v>0.5</v>
      </c>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row>
    <row r="499" spans="1:57" s="6" customFormat="1" ht="31.5">
      <c r="A499" s="106" t="s">
        <v>30</v>
      </c>
      <c r="B499" s="2" t="s">
        <v>1430</v>
      </c>
      <c r="C499" s="15" t="s">
        <v>1434</v>
      </c>
      <c r="D499" s="4" t="s">
        <v>306</v>
      </c>
      <c r="E499" s="13">
        <v>0.2</v>
      </c>
      <c r="F499" s="23"/>
      <c r="G499" s="13">
        <v>0.2</v>
      </c>
      <c r="H499" s="5" t="s">
        <v>48</v>
      </c>
      <c r="I499" s="5" t="str">
        <f t="shared" si="111"/>
        <v>MNC</v>
      </c>
      <c r="J499" s="2" t="s">
        <v>96</v>
      </c>
      <c r="K499" s="2" t="s">
        <v>2670</v>
      </c>
      <c r="L499" s="2" t="str">
        <f t="shared" si="101"/>
        <v>Chuyển tiếp</v>
      </c>
      <c r="M499" s="2" t="s">
        <v>1433</v>
      </c>
      <c r="N499" s="4" t="s">
        <v>59</v>
      </c>
      <c r="O499" s="2" t="s">
        <v>59</v>
      </c>
      <c r="P499" s="116"/>
      <c r="Q499" s="116"/>
      <c r="R499" s="113"/>
      <c r="S499" s="117">
        <f t="shared" si="105"/>
        <v>0</v>
      </c>
      <c r="T499" s="117">
        <f t="shared" si="108"/>
        <v>0.2</v>
      </c>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118">
        <v>0.2</v>
      </c>
      <c r="BD499" s="26"/>
      <c r="BE499" s="26"/>
    </row>
    <row r="500" spans="1:57" s="6" customFormat="1" ht="31.5">
      <c r="A500" s="106" t="s">
        <v>30</v>
      </c>
      <c r="B500" s="2" t="s">
        <v>1433</v>
      </c>
      <c r="C500" s="128" t="s">
        <v>2664</v>
      </c>
      <c r="D500" s="4"/>
      <c r="E500" s="13">
        <v>0.7</v>
      </c>
      <c r="F500" s="23"/>
      <c r="G500" s="13">
        <v>0.7</v>
      </c>
      <c r="H500" s="5" t="s">
        <v>48</v>
      </c>
      <c r="I500" s="5" t="s">
        <v>1436</v>
      </c>
      <c r="J500" s="2" t="s">
        <v>96</v>
      </c>
      <c r="K500" s="2" t="s">
        <v>2670</v>
      </c>
      <c r="L500" s="2" t="str">
        <f t="shared" si="101"/>
        <v>Điều chỉnh tên gọi, quy mô, chuyển tiếp</v>
      </c>
      <c r="M500" s="2" t="s">
        <v>1435</v>
      </c>
      <c r="N500" s="2" t="s">
        <v>59</v>
      </c>
      <c r="O500" s="2" t="s">
        <v>1437</v>
      </c>
      <c r="P500" s="116"/>
      <c r="Q500" s="116"/>
      <c r="R500" s="113"/>
      <c r="S500" s="117">
        <f t="shared" si="105"/>
        <v>0</v>
      </c>
      <c r="T500" s="117">
        <f t="shared" si="108"/>
        <v>0.7</v>
      </c>
      <c r="U500" s="26">
        <v>0.2</v>
      </c>
      <c r="V500" s="26"/>
      <c r="W500" s="26"/>
      <c r="X500" s="26">
        <v>0.3</v>
      </c>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v>0.2</v>
      </c>
      <c r="BC500" s="118"/>
      <c r="BD500" s="26"/>
      <c r="BE500" s="26"/>
    </row>
    <row r="501" spans="1:57" s="6" customFormat="1" ht="126">
      <c r="A501" s="106" t="s">
        <v>30</v>
      </c>
      <c r="B501" s="2" t="s">
        <v>1435</v>
      </c>
      <c r="C501" s="33" t="s">
        <v>1438</v>
      </c>
      <c r="D501" s="4"/>
      <c r="E501" s="30">
        <v>4.32</v>
      </c>
      <c r="F501" s="23"/>
      <c r="G501" s="30">
        <v>4.32</v>
      </c>
      <c r="H501" s="5"/>
      <c r="I501" s="4" t="s">
        <v>1439</v>
      </c>
      <c r="J501" s="191" t="s">
        <v>1440</v>
      </c>
      <c r="K501" s="2" t="s">
        <v>2670</v>
      </c>
      <c r="L501" s="2" t="str">
        <f t="shared" si="101"/>
        <v>Đăng ký mới</v>
      </c>
      <c r="M501" s="2">
        <v>377</v>
      </c>
      <c r="N501" s="2" t="s">
        <v>82</v>
      </c>
      <c r="O501" s="2" t="s">
        <v>82</v>
      </c>
      <c r="P501" s="116"/>
      <c r="Q501" s="116"/>
      <c r="R501" s="134" t="s">
        <v>1441</v>
      </c>
      <c r="S501" s="117">
        <f t="shared" si="105"/>
        <v>-1.000000000000334E-3</v>
      </c>
      <c r="T501" s="117">
        <f t="shared" si="108"/>
        <v>4.3210000000000006</v>
      </c>
      <c r="U501" s="26">
        <v>0.77</v>
      </c>
      <c r="V501" s="26">
        <v>0.40200000000000002</v>
      </c>
      <c r="W501" s="26"/>
      <c r="X501" s="26">
        <v>1.379</v>
      </c>
      <c r="Y501" s="26">
        <v>9.4E-2</v>
      </c>
      <c r="Z501" s="26"/>
      <c r="AA501" s="26"/>
      <c r="AB501" s="26">
        <v>0.63500000000000001</v>
      </c>
      <c r="AC501" s="26"/>
      <c r="AD501" s="26"/>
      <c r="AE501" s="26"/>
      <c r="AF501" s="26"/>
      <c r="AG501" s="26"/>
      <c r="AH501" s="26"/>
      <c r="AI501" s="26">
        <v>0.20799999999999999</v>
      </c>
      <c r="AJ501" s="26">
        <v>1.4999999999999999E-2</v>
      </c>
      <c r="AK501" s="26"/>
      <c r="AL501" s="26"/>
      <c r="AM501" s="26"/>
      <c r="AN501" s="26"/>
      <c r="AO501" s="26"/>
      <c r="AP501" s="26"/>
      <c r="AQ501" s="26"/>
      <c r="AR501" s="26"/>
      <c r="AS501" s="26"/>
      <c r="AT501" s="26"/>
      <c r="AU501" s="26">
        <v>3.0000000000000001E-3</v>
      </c>
      <c r="AV501" s="26"/>
      <c r="AW501" s="26"/>
      <c r="AX501" s="26">
        <v>0.26200000000000001</v>
      </c>
      <c r="AY501" s="26"/>
      <c r="AZ501" s="26"/>
      <c r="BA501" s="26"/>
      <c r="BB501" s="26">
        <v>0.34</v>
      </c>
      <c r="BC501" s="118"/>
      <c r="BD501" s="26"/>
      <c r="BE501" s="26">
        <v>0.21299999999999999</v>
      </c>
    </row>
    <row r="502" spans="1:57" s="6" customFormat="1" ht="78.75">
      <c r="A502" s="106" t="s">
        <v>30</v>
      </c>
      <c r="B502" s="2" t="s">
        <v>2267</v>
      </c>
      <c r="C502" s="9" t="s">
        <v>1443</v>
      </c>
      <c r="D502" s="2"/>
      <c r="E502" s="13">
        <v>1.5</v>
      </c>
      <c r="F502" s="23"/>
      <c r="G502" s="29">
        <v>1.5</v>
      </c>
      <c r="H502" s="2" t="s">
        <v>1444</v>
      </c>
      <c r="I502" s="2" t="s">
        <v>2767</v>
      </c>
      <c r="J502" s="2" t="s">
        <v>1445</v>
      </c>
      <c r="K502" s="2" t="s">
        <v>2670</v>
      </c>
      <c r="L502" s="2" t="str">
        <f t="shared" si="101"/>
        <v>Chuyển tiếp. Điều chỉnh quy mô giảm từ 7,22 ha xuống 1,5 ha</v>
      </c>
      <c r="M502" s="2" t="s">
        <v>1442</v>
      </c>
      <c r="N502" s="4" t="s">
        <v>2972</v>
      </c>
      <c r="O502" s="2" t="s">
        <v>2766</v>
      </c>
      <c r="P502" s="116"/>
      <c r="Q502" s="116"/>
      <c r="R502" s="140"/>
      <c r="S502" s="117">
        <f t="shared" ref="S502:S528" si="112">G502-T502</f>
        <v>0</v>
      </c>
      <c r="T502" s="117">
        <f t="shared" si="108"/>
        <v>1.5</v>
      </c>
      <c r="U502" s="26">
        <v>0.05</v>
      </c>
      <c r="V502" s="26">
        <v>0.05</v>
      </c>
      <c r="W502" s="26"/>
      <c r="X502" s="26">
        <v>0.42</v>
      </c>
      <c r="Y502" s="26">
        <v>0.05</v>
      </c>
      <c r="Z502" s="26"/>
      <c r="AA502" s="26"/>
      <c r="AB502" s="26">
        <v>0.08</v>
      </c>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v>0.05</v>
      </c>
      <c r="AY502" s="26"/>
      <c r="AZ502" s="26"/>
      <c r="BA502" s="26"/>
      <c r="BB502" s="26"/>
      <c r="BC502" s="26"/>
      <c r="BD502" s="26"/>
      <c r="BE502" s="26">
        <v>0.8</v>
      </c>
    </row>
    <row r="503" spans="1:57" s="6" customFormat="1">
      <c r="A503" s="106" t="s">
        <v>41</v>
      </c>
      <c r="B503" s="107" t="s">
        <v>1446</v>
      </c>
      <c r="C503" s="108" t="s">
        <v>1447</v>
      </c>
      <c r="D503" s="109"/>
      <c r="E503" s="110">
        <f>SUM(E504:E508)</f>
        <v>3.1</v>
      </c>
      <c r="F503" s="110">
        <f t="shared" ref="F503:G503" si="113">SUM(F504:F508)</f>
        <v>0</v>
      </c>
      <c r="G503" s="110">
        <f t="shared" si="113"/>
        <v>3.1</v>
      </c>
      <c r="H503" s="111"/>
      <c r="I503" s="111"/>
      <c r="J503" s="109"/>
      <c r="K503" s="111"/>
      <c r="L503" s="2"/>
      <c r="M503" s="2"/>
      <c r="N503" s="2"/>
      <c r="O503" s="2"/>
      <c r="P503" s="116"/>
      <c r="Q503" s="116"/>
      <c r="R503" s="113"/>
      <c r="S503" s="117">
        <f t="shared" si="112"/>
        <v>3.1</v>
      </c>
      <c r="T503" s="122">
        <f t="shared" si="108"/>
        <v>0</v>
      </c>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row>
    <row r="504" spans="1:57" s="6" customFormat="1" ht="31.5">
      <c r="A504" s="106" t="s">
        <v>41</v>
      </c>
      <c r="B504" s="192" t="s">
        <v>1448</v>
      </c>
      <c r="C504" s="190" t="s">
        <v>1449</v>
      </c>
      <c r="D504" s="158" t="s">
        <v>737</v>
      </c>
      <c r="E504" s="13">
        <v>0.5</v>
      </c>
      <c r="F504" s="23"/>
      <c r="G504" s="13">
        <v>0.5</v>
      </c>
      <c r="H504" s="158" t="s">
        <v>1450</v>
      </c>
      <c r="I504" s="158" t="s">
        <v>2927</v>
      </c>
      <c r="J504" s="2" t="s">
        <v>63</v>
      </c>
      <c r="K504" s="2" t="s">
        <v>2670</v>
      </c>
      <c r="L504" s="2" t="str">
        <f t="shared" si="101"/>
        <v>Chuyển tiếp</v>
      </c>
      <c r="M504" s="2" t="s">
        <v>1448</v>
      </c>
      <c r="N504" s="4" t="s">
        <v>59</v>
      </c>
      <c r="O504" s="2" t="s">
        <v>59</v>
      </c>
      <c r="P504" s="116"/>
      <c r="Q504" s="116" t="s">
        <v>2926</v>
      </c>
      <c r="R504" s="113"/>
      <c r="S504" s="117">
        <f t="shared" si="112"/>
        <v>0.25</v>
      </c>
      <c r="T504" s="117">
        <f t="shared" si="108"/>
        <v>0.25</v>
      </c>
      <c r="U504" s="26"/>
      <c r="V504" s="26">
        <v>0.1</v>
      </c>
      <c r="W504" s="26"/>
      <c r="X504" s="26"/>
      <c r="Y504" s="26"/>
      <c r="Z504" s="26"/>
      <c r="AA504" s="26"/>
      <c r="AB504" s="26">
        <v>0.03</v>
      </c>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v>0.12</v>
      </c>
    </row>
    <row r="505" spans="1:57" s="6" customFormat="1">
      <c r="A505" s="106" t="s">
        <v>41</v>
      </c>
      <c r="B505" s="192" t="s">
        <v>1451</v>
      </c>
      <c r="C505" s="190" t="s">
        <v>2912</v>
      </c>
      <c r="D505" s="158"/>
      <c r="E505" s="13">
        <v>1.5</v>
      </c>
      <c r="F505" s="23"/>
      <c r="G505" s="13">
        <v>1.5</v>
      </c>
      <c r="H505" s="2" t="s">
        <v>2876</v>
      </c>
      <c r="I505" s="158" t="s">
        <v>15</v>
      </c>
      <c r="J505" s="2" t="s">
        <v>102</v>
      </c>
      <c r="K505" s="2" t="s">
        <v>2670</v>
      </c>
      <c r="L505" s="2"/>
      <c r="M505" s="2"/>
      <c r="N505" s="2" t="s">
        <v>82</v>
      </c>
      <c r="O505" s="2" t="s">
        <v>82</v>
      </c>
      <c r="P505" s="116"/>
      <c r="Q505" s="116" t="s">
        <v>2888</v>
      </c>
      <c r="R505" s="113"/>
      <c r="S505" s="117"/>
      <c r="T505" s="117"/>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row>
    <row r="506" spans="1:57" s="6" customFormat="1" ht="31.5">
      <c r="A506" s="106" t="s">
        <v>41</v>
      </c>
      <c r="B506" s="192" t="s">
        <v>1455</v>
      </c>
      <c r="C506" s="190" t="s">
        <v>1452</v>
      </c>
      <c r="D506" s="158" t="s">
        <v>759</v>
      </c>
      <c r="E506" s="13">
        <v>0.4</v>
      </c>
      <c r="F506" s="23"/>
      <c r="G506" s="13">
        <v>0.4</v>
      </c>
      <c r="H506" s="158" t="s">
        <v>812</v>
      </c>
      <c r="I506" s="5" t="str">
        <f t="shared" ref="I506:I508" si="114">H506</f>
        <v>BCS</v>
      </c>
      <c r="J506" s="2" t="s">
        <v>68</v>
      </c>
      <c r="K506" s="2" t="s">
        <v>2670</v>
      </c>
      <c r="L506" s="2" t="str">
        <f t="shared" si="101"/>
        <v>Chuyển tiếp, điều chỉnh vị trí</v>
      </c>
      <c r="M506" s="2" t="s">
        <v>1451</v>
      </c>
      <c r="N506" s="4" t="s">
        <v>2972</v>
      </c>
      <c r="O506" s="2" t="s">
        <v>2911</v>
      </c>
      <c r="P506" s="116"/>
      <c r="Q506" s="116" t="s">
        <v>2845</v>
      </c>
      <c r="R506" s="113"/>
      <c r="S506" s="117">
        <f t="shared" si="112"/>
        <v>-0.29999999999999993</v>
      </c>
      <c r="T506" s="117">
        <f t="shared" si="108"/>
        <v>0.7</v>
      </c>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v>0.7</v>
      </c>
    </row>
    <row r="507" spans="1:57" s="6" customFormat="1" ht="31.5">
      <c r="A507" s="106" t="s">
        <v>41</v>
      </c>
      <c r="B507" s="192" t="s">
        <v>2268</v>
      </c>
      <c r="C507" s="25" t="s">
        <v>1453</v>
      </c>
      <c r="D507" s="158"/>
      <c r="E507" s="125">
        <v>0.5</v>
      </c>
      <c r="F507" s="23"/>
      <c r="G507" s="125">
        <v>0.5</v>
      </c>
      <c r="H507" s="158"/>
      <c r="I507" s="2" t="s">
        <v>1454</v>
      </c>
      <c r="J507" s="2" t="s">
        <v>78</v>
      </c>
      <c r="K507" s="2" t="s">
        <v>2670</v>
      </c>
      <c r="L507" s="2" t="str">
        <f t="shared" si="101"/>
        <v>Đăng ký mới</v>
      </c>
      <c r="M507" s="2">
        <v>237</v>
      </c>
      <c r="N507" s="2" t="s">
        <v>82</v>
      </c>
      <c r="O507" s="2" t="s">
        <v>82</v>
      </c>
      <c r="P507" s="116"/>
      <c r="Q507" s="116"/>
      <c r="R507" s="113" t="s">
        <v>132</v>
      </c>
      <c r="S507" s="117">
        <f t="shared" si="112"/>
        <v>0</v>
      </c>
      <c r="T507" s="122">
        <f t="shared" si="108"/>
        <v>0.5</v>
      </c>
      <c r="U507" s="88"/>
      <c r="V507" s="88"/>
      <c r="W507" s="88"/>
      <c r="X507" s="88">
        <v>0.15</v>
      </c>
      <c r="Y507" s="88"/>
      <c r="Z507" s="88"/>
      <c r="AA507" s="88">
        <v>0.17</v>
      </c>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v>0.18</v>
      </c>
    </row>
    <row r="508" spans="1:57" s="6" customFormat="1">
      <c r="A508" s="106" t="s">
        <v>41</v>
      </c>
      <c r="B508" s="192" t="s">
        <v>2941</v>
      </c>
      <c r="C508" s="15" t="s">
        <v>1456</v>
      </c>
      <c r="D508" s="16" t="s">
        <v>80</v>
      </c>
      <c r="E508" s="13">
        <v>0.2</v>
      </c>
      <c r="F508" s="23"/>
      <c r="G508" s="30">
        <v>0.2</v>
      </c>
      <c r="H508" s="5" t="s">
        <v>445</v>
      </c>
      <c r="I508" s="5" t="str">
        <f t="shared" si="114"/>
        <v>BHK</v>
      </c>
      <c r="J508" s="2" t="s">
        <v>81</v>
      </c>
      <c r="K508" s="2" t="s">
        <v>2670</v>
      </c>
      <c r="L508" s="2" t="str">
        <f t="shared" si="101"/>
        <v>Chuyển tiếp</v>
      </c>
      <c r="M508" s="2" t="s">
        <v>1455</v>
      </c>
      <c r="N508" s="4" t="s">
        <v>59</v>
      </c>
      <c r="O508" s="2" t="s">
        <v>59</v>
      </c>
      <c r="P508" s="116"/>
      <c r="Q508" s="116"/>
      <c r="R508" s="113"/>
      <c r="S508" s="117">
        <f t="shared" si="112"/>
        <v>0</v>
      </c>
      <c r="T508" s="117">
        <f t="shared" si="108"/>
        <v>0.2</v>
      </c>
      <c r="U508" s="26"/>
      <c r="V508" s="26"/>
      <c r="W508" s="26"/>
      <c r="X508" s="185">
        <v>0.2</v>
      </c>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row>
    <row r="509" spans="1:57" s="6" customFormat="1">
      <c r="A509" s="106" t="s">
        <v>39</v>
      </c>
      <c r="B509" s="107" t="s">
        <v>1457</v>
      </c>
      <c r="C509" s="108" t="s">
        <v>1458</v>
      </c>
      <c r="D509" s="109"/>
      <c r="E509" s="110">
        <f>E510+E511</f>
        <v>1</v>
      </c>
      <c r="F509" s="110">
        <f t="shared" ref="F509:G509" si="115">F510+F511</f>
        <v>0</v>
      </c>
      <c r="G509" s="110">
        <f t="shared" si="115"/>
        <v>1</v>
      </c>
      <c r="H509" s="111"/>
      <c r="I509" s="111"/>
      <c r="J509" s="109"/>
      <c r="K509" s="111"/>
      <c r="L509" s="2"/>
      <c r="M509" s="2"/>
      <c r="N509" s="2"/>
      <c r="O509" s="2"/>
      <c r="P509" s="116"/>
      <c r="Q509" s="116"/>
      <c r="R509" s="113"/>
      <c r="S509" s="117">
        <f t="shared" si="112"/>
        <v>1</v>
      </c>
      <c r="T509" s="122">
        <f t="shared" si="108"/>
        <v>0</v>
      </c>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row>
    <row r="510" spans="1:57" s="6" customFormat="1" ht="31.5">
      <c r="A510" s="106" t="s">
        <v>39</v>
      </c>
      <c r="B510" s="192" t="s">
        <v>1462</v>
      </c>
      <c r="C510" s="15" t="s">
        <v>1459</v>
      </c>
      <c r="D510" s="16"/>
      <c r="E510" s="13">
        <v>0.5</v>
      </c>
      <c r="F510" s="23"/>
      <c r="G510" s="13">
        <v>0.5</v>
      </c>
      <c r="H510" s="2" t="s">
        <v>20</v>
      </c>
      <c r="I510" s="5" t="s">
        <v>20</v>
      </c>
      <c r="J510" s="2" t="s">
        <v>102</v>
      </c>
      <c r="K510" s="2" t="s">
        <v>2670</v>
      </c>
      <c r="L510" s="2" t="str">
        <f t="shared" si="101"/>
        <v>Đăng ký mới</v>
      </c>
      <c r="M510" s="2">
        <v>378</v>
      </c>
      <c r="N510" s="2" t="s">
        <v>82</v>
      </c>
      <c r="O510" s="2" t="s">
        <v>82</v>
      </c>
      <c r="P510" s="116" t="s">
        <v>2954</v>
      </c>
      <c r="Q510" s="116"/>
      <c r="R510" s="113" t="s">
        <v>227</v>
      </c>
      <c r="S510" s="117">
        <f t="shared" si="112"/>
        <v>0</v>
      </c>
      <c r="T510" s="122">
        <f t="shared" si="108"/>
        <v>0.5</v>
      </c>
      <c r="U510" s="88"/>
      <c r="V510" s="88"/>
      <c r="W510" s="88"/>
      <c r="X510" s="30"/>
      <c r="Y510" s="88"/>
      <c r="Z510" s="88"/>
      <c r="AA510" s="13">
        <v>0.5</v>
      </c>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row>
    <row r="511" spans="1:57" s="6" customFormat="1" ht="31.5">
      <c r="A511" s="106" t="s">
        <v>39</v>
      </c>
      <c r="B511" s="192" t="s">
        <v>1467</v>
      </c>
      <c r="C511" s="15" t="s">
        <v>1460</v>
      </c>
      <c r="D511" s="16"/>
      <c r="E511" s="13">
        <v>0.5</v>
      </c>
      <c r="F511" s="23"/>
      <c r="G511" s="13">
        <v>0.5</v>
      </c>
      <c r="H511" s="2" t="s">
        <v>20</v>
      </c>
      <c r="I511" s="5" t="s">
        <v>20</v>
      </c>
      <c r="J511" s="2" t="s">
        <v>96</v>
      </c>
      <c r="K511" s="2" t="s">
        <v>2670</v>
      </c>
      <c r="L511" s="2" t="str">
        <f t="shared" si="101"/>
        <v>Đăng ký mới</v>
      </c>
      <c r="M511" s="2">
        <v>379</v>
      </c>
      <c r="N511" s="2" t="s">
        <v>82</v>
      </c>
      <c r="O511" s="2" t="s">
        <v>82</v>
      </c>
      <c r="P511" s="116" t="s">
        <v>2954</v>
      </c>
      <c r="Q511" s="116"/>
      <c r="R511" s="113" t="s">
        <v>227</v>
      </c>
      <c r="S511" s="117">
        <f t="shared" si="112"/>
        <v>0</v>
      </c>
      <c r="T511" s="122">
        <f t="shared" si="108"/>
        <v>0.5</v>
      </c>
      <c r="U511" s="88"/>
      <c r="V511" s="88"/>
      <c r="W511" s="88"/>
      <c r="X511" s="30"/>
      <c r="Y511" s="88"/>
      <c r="Z511" s="88"/>
      <c r="AA511" s="13">
        <v>0.5</v>
      </c>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row>
    <row r="512" spans="1:57" s="6" customFormat="1">
      <c r="A512" s="106" t="s">
        <v>37</v>
      </c>
      <c r="B512" s="107" t="s">
        <v>1471</v>
      </c>
      <c r="C512" s="108" t="s">
        <v>1461</v>
      </c>
      <c r="D512" s="109"/>
      <c r="E512" s="110">
        <f>SUM(E513:E514)</f>
        <v>30.5</v>
      </c>
      <c r="F512" s="110">
        <f t="shared" ref="F512:G512" si="116">SUM(F513:F514)</f>
        <v>0</v>
      </c>
      <c r="G512" s="110">
        <f t="shared" si="116"/>
        <v>30.5</v>
      </c>
      <c r="H512" s="111"/>
      <c r="I512" s="111"/>
      <c r="J512" s="109"/>
      <c r="K512" s="111"/>
      <c r="L512" s="2"/>
      <c r="M512" s="2"/>
      <c r="N512" s="2"/>
      <c r="O512" s="2"/>
      <c r="P512" s="116"/>
      <c r="Q512" s="116"/>
      <c r="R512" s="113"/>
      <c r="S512" s="117">
        <f t="shared" si="112"/>
        <v>30.5</v>
      </c>
      <c r="T512" s="122">
        <f t="shared" si="108"/>
        <v>0</v>
      </c>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row>
    <row r="513" spans="1:57" s="6" customFormat="1" ht="63">
      <c r="A513" s="106" t="s">
        <v>37</v>
      </c>
      <c r="B513" s="2" t="s">
        <v>1473</v>
      </c>
      <c r="C513" s="15" t="s">
        <v>1463</v>
      </c>
      <c r="D513" s="4" t="s">
        <v>1464</v>
      </c>
      <c r="E513" s="13">
        <v>24</v>
      </c>
      <c r="F513" s="23"/>
      <c r="G513" s="13">
        <v>24</v>
      </c>
      <c r="H513" s="4" t="s">
        <v>1465</v>
      </c>
      <c r="I513" s="4" t="s">
        <v>1466</v>
      </c>
      <c r="J513" s="2" t="s">
        <v>68</v>
      </c>
      <c r="K513" s="2" t="s">
        <v>2670</v>
      </c>
      <c r="L513" s="2" t="str">
        <f t="shared" si="101"/>
        <v>Chuyển tiếp</v>
      </c>
      <c r="M513" s="2" t="s">
        <v>1462</v>
      </c>
      <c r="N513" s="4" t="s">
        <v>59</v>
      </c>
      <c r="O513" s="2" t="s">
        <v>59</v>
      </c>
      <c r="P513" s="116"/>
      <c r="Q513" s="116"/>
      <c r="R513" s="113"/>
      <c r="S513" s="117">
        <f t="shared" si="112"/>
        <v>0</v>
      </c>
      <c r="T513" s="117">
        <f t="shared" si="108"/>
        <v>24</v>
      </c>
      <c r="U513" s="26">
        <v>2</v>
      </c>
      <c r="V513" s="26"/>
      <c r="W513" s="26"/>
      <c r="X513" s="26">
        <v>0.81</v>
      </c>
      <c r="Y513" s="26">
        <v>0.3</v>
      </c>
      <c r="Z513" s="26"/>
      <c r="AA513" s="26"/>
      <c r="AB513" s="26">
        <v>0.27</v>
      </c>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v>0.24</v>
      </c>
      <c r="AY513" s="26"/>
      <c r="AZ513" s="26"/>
      <c r="BA513" s="26"/>
      <c r="BB513" s="26"/>
      <c r="BC513" s="26"/>
      <c r="BD513" s="26"/>
      <c r="BE513" s="26">
        <v>20.38</v>
      </c>
    </row>
    <row r="514" spans="1:57" s="6" customFormat="1" ht="63">
      <c r="A514" s="106" t="s">
        <v>37</v>
      </c>
      <c r="B514" s="2" t="s">
        <v>1477</v>
      </c>
      <c r="C514" s="15" t="s">
        <v>1468</v>
      </c>
      <c r="D514" s="4" t="s">
        <v>752</v>
      </c>
      <c r="E514" s="13">
        <v>6.5</v>
      </c>
      <c r="F514" s="23"/>
      <c r="G514" s="13">
        <v>6.5</v>
      </c>
      <c r="H514" s="2" t="s">
        <v>1469</v>
      </c>
      <c r="I514" s="2" t="s">
        <v>1470</v>
      </c>
      <c r="J514" s="2" t="s">
        <v>68</v>
      </c>
      <c r="K514" s="2" t="s">
        <v>2670</v>
      </c>
      <c r="L514" s="2" t="str">
        <f t="shared" si="101"/>
        <v>Chuyển tiếp</v>
      </c>
      <c r="M514" s="2" t="s">
        <v>1467</v>
      </c>
      <c r="N514" s="4" t="s">
        <v>59</v>
      </c>
      <c r="O514" s="2" t="s">
        <v>59</v>
      </c>
      <c r="P514" s="116"/>
      <c r="Q514" s="116"/>
      <c r="R514" s="113"/>
      <c r="S514" s="117">
        <f t="shared" si="112"/>
        <v>0</v>
      </c>
      <c r="T514" s="117">
        <f t="shared" si="108"/>
        <v>6.5</v>
      </c>
      <c r="U514" s="26"/>
      <c r="V514" s="26">
        <v>1.3</v>
      </c>
      <c r="W514" s="26"/>
      <c r="X514" s="26">
        <v>0.65</v>
      </c>
      <c r="Y514" s="26">
        <v>0.82</v>
      </c>
      <c r="Z514" s="26"/>
      <c r="AA514" s="26">
        <v>0.76</v>
      </c>
      <c r="AB514" s="26"/>
      <c r="AC514" s="26"/>
      <c r="AD514" s="26"/>
      <c r="AE514" s="26"/>
      <c r="AF514" s="26"/>
      <c r="AG514" s="26"/>
      <c r="AH514" s="26"/>
      <c r="AI514" s="26"/>
      <c r="AJ514" s="26">
        <v>0.11</v>
      </c>
      <c r="AK514" s="26"/>
      <c r="AL514" s="26"/>
      <c r="AM514" s="26"/>
      <c r="AN514" s="26"/>
      <c r="AO514" s="26"/>
      <c r="AP514" s="26"/>
      <c r="AQ514" s="26"/>
      <c r="AR514" s="26"/>
      <c r="AS514" s="26"/>
      <c r="AT514" s="26"/>
      <c r="AU514" s="26"/>
      <c r="AV514" s="26"/>
      <c r="AW514" s="26"/>
      <c r="AX514" s="26"/>
      <c r="AY514" s="26"/>
      <c r="AZ514" s="26"/>
      <c r="BA514" s="26"/>
      <c r="BB514" s="26"/>
      <c r="BC514" s="26"/>
      <c r="BD514" s="26"/>
      <c r="BE514" s="26">
        <v>2.86</v>
      </c>
    </row>
    <row r="515" spans="1:57" s="6" customFormat="1">
      <c r="A515" s="106" t="s">
        <v>42</v>
      </c>
      <c r="B515" s="107" t="s">
        <v>1491</v>
      </c>
      <c r="C515" s="108" t="s">
        <v>1472</v>
      </c>
      <c r="D515" s="109"/>
      <c r="E515" s="110">
        <f>SUM(E516:E520)</f>
        <v>55.59</v>
      </c>
      <c r="F515" s="110">
        <f t="shared" ref="F515:G515" si="117">SUM(F516:F520)</f>
        <v>0</v>
      </c>
      <c r="G515" s="110">
        <f t="shared" si="117"/>
        <v>55.59</v>
      </c>
      <c r="H515" s="111"/>
      <c r="I515" s="111"/>
      <c r="J515" s="109"/>
      <c r="K515" s="111"/>
      <c r="L515" s="2"/>
      <c r="M515" s="2"/>
      <c r="N515" s="2"/>
      <c r="O515" s="2"/>
      <c r="P515" s="116"/>
      <c r="Q515" s="116"/>
      <c r="R515" s="113"/>
      <c r="S515" s="117">
        <f t="shared" si="112"/>
        <v>55.59</v>
      </c>
      <c r="T515" s="122">
        <f t="shared" si="108"/>
        <v>0</v>
      </c>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row>
    <row r="516" spans="1:57" s="6" customFormat="1" ht="63">
      <c r="A516" s="106" t="s">
        <v>42</v>
      </c>
      <c r="B516" s="121" t="s">
        <v>1493</v>
      </c>
      <c r="C516" s="15" t="s">
        <v>1474</v>
      </c>
      <c r="D516" s="4" t="s">
        <v>354</v>
      </c>
      <c r="E516" s="12">
        <v>25.32</v>
      </c>
      <c r="F516" s="12"/>
      <c r="G516" s="125">
        <v>25.32</v>
      </c>
      <c r="H516" s="2" t="s">
        <v>1475</v>
      </c>
      <c r="I516" s="2" t="s">
        <v>1476</v>
      </c>
      <c r="J516" s="4" t="s">
        <v>102</v>
      </c>
      <c r="K516" s="2" t="s">
        <v>2670</v>
      </c>
      <c r="L516" s="2" t="str">
        <f t="shared" si="101"/>
        <v>Chuyển tiếp</v>
      </c>
      <c r="M516" s="2" t="s">
        <v>1473</v>
      </c>
      <c r="N516" s="4" t="s">
        <v>59</v>
      </c>
      <c r="O516" s="2" t="s">
        <v>59</v>
      </c>
      <c r="P516" s="116"/>
      <c r="Q516" s="116"/>
      <c r="R516" s="113"/>
      <c r="S516" s="117">
        <f t="shared" si="112"/>
        <v>0</v>
      </c>
      <c r="T516" s="117">
        <f t="shared" si="108"/>
        <v>25.32</v>
      </c>
      <c r="U516" s="26"/>
      <c r="V516" s="26">
        <v>0.85</v>
      </c>
      <c r="W516" s="26"/>
      <c r="X516" s="26">
        <v>4.1399999999999997</v>
      </c>
      <c r="Y516" s="26">
        <v>2.66</v>
      </c>
      <c r="Z516" s="26"/>
      <c r="AA516" s="26">
        <v>14.74</v>
      </c>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v>2.93</v>
      </c>
    </row>
    <row r="517" spans="1:57" s="6" customFormat="1" ht="78.75">
      <c r="A517" s="106" t="s">
        <v>42</v>
      </c>
      <c r="B517" s="121" t="s">
        <v>1494</v>
      </c>
      <c r="C517" s="15" t="s">
        <v>1478</v>
      </c>
      <c r="D517" s="4" t="s">
        <v>1479</v>
      </c>
      <c r="E517" s="12">
        <v>18.82</v>
      </c>
      <c r="F517" s="23"/>
      <c r="G517" s="125">
        <v>18.82</v>
      </c>
      <c r="H517" s="2" t="s">
        <v>1480</v>
      </c>
      <c r="I517" s="2" t="s">
        <v>1481</v>
      </c>
      <c r="J517" s="2" t="s">
        <v>96</v>
      </c>
      <c r="K517" s="2" t="s">
        <v>2670</v>
      </c>
      <c r="L517" s="2" t="str">
        <f t="shared" ref="L517:L583" si="118">O517</f>
        <v>Chuyển tiếp</v>
      </c>
      <c r="M517" s="2" t="s">
        <v>1477</v>
      </c>
      <c r="N517" s="4" t="s">
        <v>59</v>
      </c>
      <c r="O517" s="2" t="s">
        <v>59</v>
      </c>
      <c r="P517" s="116"/>
      <c r="Q517" s="116"/>
      <c r="R517" s="113"/>
      <c r="S517" s="117">
        <f t="shared" si="112"/>
        <v>0</v>
      </c>
      <c r="T517" s="117">
        <f t="shared" si="108"/>
        <v>18.82</v>
      </c>
      <c r="U517" s="26"/>
      <c r="V517" s="26"/>
      <c r="W517" s="26"/>
      <c r="X517" s="26">
        <v>0.46</v>
      </c>
      <c r="Y517" s="26"/>
      <c r="Z517" s="26"/>
      <c r="AA517" s="26">
        <v>12.86</v>
      </c>
      <c r="AB517" s="26">
        <v>0.3</v>
      </c>
      <c r="AC517" s="26"/>
      <c r="AD517" s="26"/>
      <c r="AE517" s="26"/>
      <c r="AF517" s="26"/>
      <c r="AG517" s="26"/>
      <c r="AH517" s="26"/>
      <c r="AI517" s="26"/>
      <c r="AJ517" s="26">
        <v>0.04</v>
      </c>
      <c r="AK517" s="26">
        <v>0.03</v>
      </c>
      <c r="AL517" s="26"/>
      <c r="AM517" s="26"/>
      <c r="AN517" s="26"/>
      <c r="AO517" s="26"/>
      <c r="AP517" s="26"/>
      <c r="AQ517" s="26"/>
      <c r="AR517" s="26"/>
      <c r="AS517" s="26"/>
      <c r="AT517" s="26"/>
      <c r="AU517" s="26"/>
      <c r="AV517" s="26"/>
      <c r="AW517" s="26"/>
      <c r="AX517" s="26"/>
      <c r="AY517" s="26">
        <v>0.83</v>
      </c>
      <c r="AZ517" s="26"/>
      <c r="BA517" s="26"/>
      <c r="BB517" s="26"/>
      <c r="BC517" s="26"/>
      <c r="BD517" s="26"/>
      <c r="BE517" s="26">
        <v>4.3</v>
      </c>
    </row>
    <row r="518" spans="1:57" s="6" customFormat="1" ht="47.25">
      <c r="A518" s="106" t="s">
        <v>42</v>
      </c>
      <c r="B518" s="121" t="s">
        <v>1496</v>
      </c>
      <c r="C518" s="15" t="s">
        <v>1483</v>
      </c>
      <c r="D518" s="4" t="s">
        <v>914</v>
      </c>
      <c r="E518" s="12">
        <v>8.4499999999999993</v>
      </c>
      <c r="F518" s="23"/>
      <c r="G518" s="13">
        <v>8.4499999999999993</v>
      </c>
      <c r="H518" s="4" t="s">
        <v>1484</v>
      </c>
      <c r="I518" s="4" t="s">
        <v>1485</v>
      </c>
      <c r="J518" s="2" t="s">
        <v>119</v>
      </c>
      <c r="K518" s="2" t="s">
        <v>317</v>
      </c>
      <c r="L518" s="2" t="str">
        <f t="shared" si="118"/>
        <v>Chuyển tiếp</v>
      </c>
      <c r="M518" s="2" t="s">
        <v>1482</v>
      </c>
      <c r="N518" s="4" t="s">
        <v>59</v>
      </c>
      <c r="O518" s="2" t="s">
        <v>59</v>
      </c>
      <c r="P518" s="116"/>
      <c r="Q518" s="116"/>
      <c r="R518" s="113"/>
      <c r="S518" s="117">
        <f t="shared" si="112"/>
        <v>0</v>
      </c>
      <c r="T518" s="117">
        <f t="shared" si="108"/>
        <v>8.4499999999999993</v>
      </c>
      <c r="U518" s="26">
        <v>1.2</v>
      </c>
      <c r="V518" s="26"/>
      <c r="W518" s="26"/>
      <c r="X518" s="26"/>
      <c r="Y518" s="26"/>
      <c r="Z518" s="26"/>
      <c r="AA518" s="26">
        <v>4.9000000000000004</v>
      </c>
      <c r="AB518" s="26"/>
      <c r="AC518" s="26"/>
      <c r="AD518" s="26"/>
      <c r="AE518" s="26"/>
      <c r="AF518" s="26"/>
      <c r="AG518" s="26"/>
      <c r="AH518" s="26"/>
      <c r="AI518" s="26"/>
      <c r="AJ518" s="26"/>
      <c r="AK518" s="26">
        <v>0.3</v>
      </c>
      <c r="AL518" s="26"/>
      <c r="AM518" s="26"/>
      <c r="AN518" s="26"/>
      <c r="AO518" s="26"/>
      <c r="AP518" s="26"/>
      <c r="AQ518" s="26"/>
      <c r="AR518" s="26"/>
      <c r="AS518" s="26"/>
      <c r="AT518" s="26"/>
      <c r="AU518" s="26"/>
      <c r="AV518" s="26"/>
      <c r="AW518" s="26"/>
      <c r="AX518" s="26"/>
      <c r="AY518" s="26"/>
      <c r="AZ518" s="26"/>
      <c r="BA518" s="26"/>
      <c r="BB518" s="26">
        <v>0.8</v>
      </c>
      <c r="BC518" s="26"/>
      <c r="BD518" s="26"/>
      <c r="BE518" s="26">
        <v>1.25</v>
      </c>
    </row>
    <row r="519" spans="1:57" s="6" customFormat="1" ht="31.5">
      <c r="A519" s="106" t="s">
        <v>42</v>
      </c>
      <c r="B519" s="121" t="s">
        <v>1497</v>
      </c>
      <c r="C519" s="15" t="s">
        <v>1487</v>
      </c>
      <c r="D519" s="4" t="s">
        <v>345</v>
      </c>
      <c r="E519" s="13">
        <v>2.4500000000000002</v>
      </c>
      <c r="F519" s="23"/>
      <c r="G519" s="13">
        <v>2.4500000000000002</v>
      </c>
      <c r="H519" s="4" t="s">
        <v>118</v>
      </c>
      <c r="I519" s="4" t="s">
        <v>2928</v>
      </c>
      <c r="J519" s="2" t="s">
        <v>119</v>
      </c>
      <c r="K519" s="2" t="s">
        <v>2670</v>
      </c>
      <c r="L519" s="2" t="str">
        <f t="shared" si="118"/>
        <v>Chuyển tiếp</v>
      </c>
      <c r="M519" s="2" t="s">
        <v>1486</v>
      </c>
      <c r="N519" s="4" t="s">
        <v>59</v>
      </c>
      <c r="O519" s="2" t="s">
        <v>59</v>
      </c>
      <c r="P519" s="116"/>
      <c r="Q519" s="116"/>
      <c r="R519" s="113"/>
      <c r="S519" s="117">
        <f t="shared" si="112"/>
        <v>0.45000000000000018</v>
      </c>
      <c r="T519" s="117">
        <f t="shared" si="108"/>
        <v>2</v>
      </c>
      <c r="U519" s="26"/>
      <c r="V519" s="26"/>
      <c r="W519" s="26"/>
      <c r="X519" s="26"/>
      <c r="Y519" s="26"/>
      <c r="Z519" s="26"/>
      <c r="AA519" s="26">
        <v>1.5</v>
      </c>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v>0.5</v>
      </c>
    </row>
    <row r="520" spans="1:57" s="6" customFormat="1" ht="31.5">
      <c r="A520" s="106" t="s">
        <v>42</v>
      </c>
      <c r="B520" s="121" t="s">
        <v>1500</v>
      </c>
      <c r="C520" s="15" t="s">
        <v>1489</v>
      </c>
      <c r="D520" s="4" t="s">
        <v>1490</v>
      </c>
      <c r="E520" s="12">
        <v>0.55000000000000004</v>
      </c>
      <c r="F520" s="23"/>
      <c r="G520" s="13">
        <v>0.55000000000000004</v>
      </c>
      <c r="H520" s="4" t="s">
        <v>122</v>
      </c>
      <c r="I520" s="4" t="s">
        <v>2909</v>
      </c>
      <c r="J520" s="2" t="s">
        <v>58</v>
      </c>
      <c r="K520" s="2" t="s">
        <v>2670</v>
      </c>
      <c r="L520" s="2" t="str">
        <f t="shared" si="118"/>
        <v>Chuyển tiếp, Điều chỉnh giảm diện tích</v>
      </c>
      <c r="M520" s="2" t="s">
        <v>1488</v>
      </c>
      <c r="N520" s="4" t="s">
        <v>2972</v>
      </c>
      <c r="O520" s="2" t="s">
        <v>2907</v>
      </c>
      <c r="P520" s="116"/>
      <c r="Q520" s="116" t="s">
        <v>2908</v>
      </c>
      <c r="R520" s="113"/>
      <c r="S520" s="117">
        <f t="shared" si="112"/>
        <v>-0.44999999999999996</v>
      </c>
      <c r="T520" s="117">
        <f t="shared" si="108"/>
        <v>1</v>
      </c>
      <c r="U520" s="26"/>
      <c r="V520" s="26"/>
      <c r="W520" s="26"/>
      <c r="X520" s="26">
        <v>0.7</v>
      </c>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v>0.3</v>
      </c>
    </row>
    <row r="521" spans="1:57" s="6" customFormat="1">
      <c r="A521" s="106" t="s">
        <v>38</v>
      </c>
      <c r="B521" s="107" t="s">
        <v>1508</v>
      </c>
      <c r="C521" s="108" t="s">
        <v>1492</v>
      </c>
      <c r="D521" s="109"/>
      <c r="E521" s="110">
        <f>SUM(E522:E529)</f>
        <v>9.56</v>
      </c>
      <c r="F521" s="110">
        <f>SUM(F522:F529)</f>
        <v>0</v>
      </c>
      <c r="G521" s="110">
        <f>SUM(G522:G529)</f>
        <v>9.56</v>
      </c>
      <c r="H521" s="111"/>
      <c r="I521" s="111"/>
      <c r="J521" s="109"/>
      <c r="K521" s="111"/>
      <c r="L521" s="2"/>
      <c r="M521" s="2"/>
      <c r="N521" s="2"/>
      <c r="O521" s="2"/>
      <c r="P521" s="116"/>
      <c r="Q521" s="116"/>
      <c r="R521" s="113"/>
      <c r="S521" s="117">
        <f t="shared" si="112"/>
        <v>9.56</v>
      </c>
      <c r="T521" s="122">
        <f t="shared" si="108"/>
        <v>0</v>
      </c>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row>
    <row r="522" spans="1:57" s="6" customFormat="1">
      <c r="A522" s="106" t="s">
        <v>38</v>
      </c>
      <c r="B522" s="20" t="s">
        <v>1510</v>
      </c>
      <c r="C522" s="193" t="s">
        <v>2678</v>
      </c>
      <c r="D522" s="4" t="s">
        <v>80</v>
      </c>
      <c r="E522" s="13">
        <v>0.5</v>
      </c>
      <c r="F522" s="23"/>
      <c r="G522" s="13">
        <v>0.5</v>
      </c>
      <c r="H522" s="2" t="s">
        <v>57</v>
      </c>
      <c r="I522" s="5" t="str">
        <f t="shared" ref="I522" si="119">H522</f>
        <v>DCS</v>
      </c>
      <c r="J522" s="2" t="s">
        <v>81</v>
      </c>
      <c r="K522" s="2" t="s">
        <v>2670</v>
      </c>
      <c r="L522" s="2" t="str">
        <f t="shared" si="118"/>
        <v>Chuyển tiếp</v>
      </c>
      <c r="M522" s="2" t="s">
        <v>1493</v>
      </c>
      <c r="N522" s="4" t="s">
        <v>59</v>
      </c>
      <c r="O522" s="2" t="s">
        <v>59</v>
      </c>
      <c r="P522" s="116"/>
      <c r="Q522" s="116"/>
      <c r="R522" s="113"/>
      <c r="S522" s="117">
        <f t="shared" si="112"/>
        <v>0</v>
      </c>
      <c r="T522" s="117">
        <f t="shared" si="108"/>
        <v>0.5</v>
      </c>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v>0.5</v>
      </c>
    </row>
    <row r="523" spans="1:57" s="6" customFormat="1" ht="31.5">
      <c r="A523" s="106" t="s">
        <v>38</v>
      </c>
      <c r="B523" s="20" t="s">
        <v>1514</v>
      </c>
      <c r="C523" s="193" t="s">
        <v>2678</v>
      </c>
      <c r="D523" s="4" t="s">
        <v>345</v>
      </c>
      <c r="E523" s="13">
        <v>0.5</v>
      </c>
      <c r="F523" s="23"/>
      <c r="G523" s="13">
        <v>0.5</v>
      </c>
      <c r="H523" s="4" t="s">
        <v>247</v>
      </c>
      <c r="I523" s="4" t="s">
        <v>1495</v>
      </c>
      <c r="J523" s="2" t="s">
        <v>119</v>
      </c>
      <c r="K523" s="2" t="s">
        <v>2670</v>
      </c>
      <c r="L523" s="2" t="str">
        <f t="shared" si="118"/>
        <v>Chuyển tiếp</v>
      </c>
      <c r="M523" s="2" t="s">
        <v>1494</v>
      </c>
      <c r="N523" s="4" t="s">
        <v>59</v>
      </c>
      <c r="O523" s="2" t="s">
        <v>59</v>
      </c>
      <c r="P523" s="116"/>
      <c r="Q523" s="116"/>
      <c r="R523" s="113"/>
      <c r="S523" s="117">
        <f t="shared" si="112"/>
        <v>0</v>
      </c>
      <c r="T523" s="117">
        <f t="shared" si="108"/>
        <v>0.5</v>
      </c>
      <c r="U523" s="26"/>
      <c r="V523" s="26"/>
      <c r="W523" s="26"/>
      <c r="X523" s="26"/>
      <c r="Y523" s="26">
        <v>0.2</v>
      </c>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v>0.3</v>
      </c>
    </row>
    <row r="524" spans="1:57" s="6" customFormat="1">
      <c r="A524" s="106" t="s">
        <v>38</v>
      </c>
      <c r="B524" s="20" t="s">
        <v>1547</v>
      </c>
      <c r="C524" s="193" t="s">
        <v>2678</v>
      </c>
      <c r="D524" s="4" t="s">
        <v>1320</v>
      </c>
      <c r="E524" s="13">
        <v>0.5</v>
      </c>
      <c r="F524" s="23"/>
      <c r="G524" s="13">
        <v>0.5</v>
      </c>
      <c r="H524" s="2" t="s">
        <v>57</v>
      </c>
      <c r="I524" s="5" t="str">
        <f t="shared" ref="I524:I526" si="120">H524</f>
        <v>DCS</v>
      </c>
      <c r="J524" s="2" t="s">
        <v>58</v>
      </c>
      <c r="K524" s="2" t="s">
        <v>2670</v>
      </c>
      <c r="L524" s="2" t="str">
        <f t="shared" si="118"/>
        <v>Chuyển tiếp</v>
      </c>
      <c r="M524" s="2" t="s">
        <v>1496</v>
      </c>
      <c r="N524" s="4" t="s">
        <v>59</v>
      </c>
      <c r="O524" s="2" t="s">
        <v>59</v>
      </c>
      <c r="P524" s="116"/>
      <c r="Q524" s="116"/>
      <c r="R524" s="113"/>
      <c r="S524" s="117">
        <f t="shared" si="112"/>
        <v>0</v>
      </c>
      <c r="T524" s="117">
        <f t="shared" si="108"/>
        <v>0.5</v>
      </c>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v>0.5</v>
      </c>
    </row>
    <row r="525" spans="1:57" s="6" customFormat="1" ht="31.5">
      <c r="A525" s="106" t="s">
        <v>38</v>
      </c>
      <c r="B525" s="20" t="s">
        <v>2269</v>
      </c>
      <c r="C525" s="193" t="s">
        <v>2679</v>
      </c>
      <c r="D525" s="4" t="s">
        <v>1498</v>
      </c>
      <c r="E525" s="13">
        <v>3.5</v>
      </c>
      <c r="F525" s="23"/>
      <c r="G525" s="13">
        <v>3.5</v>
      </c>
      <c r="H525" s="2" t="s">
        <v>20</v>
      </c>
      <c r="I525" s="5" t="s">
        <v>238</v>
      </c>
      <c r="J525" s="2" t="s">
        <v>110</v>
      </c>
      <c r="K525" s="2" t="s">
        <v>2670</v>
      </c>
      <c r="L525" s="2" t="str">
        <f t="shared" si="118"/>
        <v>Chuyển tiếp</v>
      </c>
      <c r="M525" s="2" t="s">
        <v>1497</v>
      </c>
      <c r="N525" s="4" t="s">
        <v>59</v>
      </c>
      <c r="O525" s="2" t="s">
        <v>59</v>
      </c>
      <c r="P525" s="116"/>
      <c r="Q525" s="116"/>
      <c r="R525" s="140" t="s">
        <v>1499</v>
      </c>
      <c r="S525" s="117">
        <f t="shared" si="112"/>
        <v>0</v>
      </c>
      <c r="T525" s="117">
        <f t="shared" si="108"/>
        <v>3.5</v>
      </c>
      <c r="U525" s="26"/>
      <c r="V525" s="26"/>
      <c r="W525" s="26"/>
      <c r="X525" s="26"/>
      <c r="Y525" s="26"/>
      <c r="Z525" s="26"/>
      <c r="AA525" s="26">
        <v>3.5</v>
      </c>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row>
    <row r="526" spans="1:57" s="6" customFormat="1" ht="47.25">
      <c r="A526" s="106" t="s">
        <v>38</v>
      </c>
      <c r="B526" s="20" t="s">
        <v>1551</v>
      </c>
      <c r="C526" s="193" t="s">
        <v>1501</v>
      </c>
      <c r="D526" s="4"/>
      <c r="E526" s="13">
        <v>1.06</v>
      </c>
      <c r="F526" s="23"/>
      <c r="G526" s="13">
        <v>1.06</v>
      </c>
      <c r="H526" s="2" t="s">
        <v>14</v>
      </c>
      <c r="I526" s="5" t="str">
        <f t="shared" si="120"/>
        <v>LUC</v>
      </c>
      <c r="J526" s="2" t="s">
        <v>110</v>
      </c>
      <c r="K526" s="2" t="s">
        <v>2670</v>
      </c>
      <c r="L526" s="2" t="str">
        <f t="shared" si="118"/>
        <v>Chuyển tiếp</v>
      </c>
      <c r="M526" s="2" t="s">
        <v>1500</v>
      </c>
      <c r="N526" s="4" t="s">
        <v>59</v>
      </c>
      <c r="O526" s="2" t="s">
        <v>59</v>
      </c>
      <c r="P526" s="116"/>
      <c r="Q526" s="116"/>
      <c r="R526" s="134"/>
      <c r="S526" s="117">
        <f t="shared" si="112"/>
        <v>0</v>
      </c>
      <c r="T526" s="117">
        <f t="shared" si="108"/>
        <v>1.06</v>
      </c>
      <c r="U526" s="26">
        <v>1.06</v>
      </c>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row>
    <row r="527" spans="1:57" s="6" customFormat="1" ht="31.5">
      <c r="A527" s="106" t="s">
        <v>38</v>
      </c>
      <c r="B527" s="20" t="s">
        <v>1555</v>
      </c>
      <c r="C527" s="193" t="s">
        <v>1503</v>
      </c>
      <c r="D527" s="2" t="s">
        <v>1504</v>
      </c>
      <c r="E527" s="13">
        <v>1</v>
      </c>
      <c r="F527" s="23"/>
      <c r="G527" s="13">
        <v>1</v>
      </c>
      <c r="H527" s="4" t="s">
        <v>1505</v>
      </c>
      <c r="I527" s="4" t="s">
        <v>1506</v>
      </c>
      <c r="J527" s="2" t="s">
        <v>102</v>
      </c>
      <c r="K527" s="2" t="s">
        <v>2670</v>
      </c>
      <c r="L527" s="2" t="str">
        <f t="shared" si="118"/>
        <v>Chuyển tiếp</v>
      </c>
      <c r="M527" s="2" t="s">
        <v>1502</v>
      </c>
      <c r="N527" s="4" t="s">
        <v>59</v>
      </c>
      <c r="O527" s="2" t="s">
        <v>59</v>
      </c>
      <c r="P527" s="116"/>
      <c r="Q527" s="116"/>
      <c r="R527" s="134"/>
      <c r="S527" s="117">
        <f t="shared" si="112"/>
        <v>0</v>
      </c>
      <c r="T527" s="117">
        <f t="shared" si="108"/>
        <v>1</v>
      </c>
      <c r="U527" s="26"/>
      <c r="V527" s="26"/>
      <c r="W527" s="26"/>
      <c r="X527" s="26">
        <v>0.5</v>
      </c>
      <c r="Y527" s="26"/>
      <c r="Z527" s="26"/>
      <c r="AA527" s="26">
        <v>0.5</v>
      </c>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row>
    <row r="528" spans="1:57" s="6" customFormat="1">
      <c r="A528" s="106" t="s">
        <v>38</v>
      </c>
      <c r="B528" s="20" t="s">
        <v>1560</v>
      </c>
      <c r="C528" s="193" t="s">
        <v>2678</v>
      </c>
      <c r="D528" s="4" t="s">
        <v>1336</v>
      </c>
      <c r="E528" s="13">
        <v>0.5</v>
      </c>
      <c r="F528" s="23"/>
      <c r="G528" s="13">
        <v>0.5</v>
      </c>
      <c r="H528" s="4" t="s">
        <v>19</v>
      </c>
      <c r="I528" s="5" t="s">
        <v>50</v>
      </c>
      <c r="J528" s="2" t="s">
        <v>63</v>
      </c>
      <c r="K528" s="2" t="s">
        <v>2670</v>
      </c>
      <c r="L528" s="2" t="str">
        <f t="shared" si="118"/>
        <v>Chuyển tiếp</v>
      </c>
      <c r="M528" s="2" t="s">
        <v>1507</v>
      </c>
      <c r="N528" s="4" t="s">
        <v>59</v>
      </c>
      <c r="O528" s="2" t="s">
        <v>59</v>
      </c>
      <c r="P528" s="116"/>
      <c r="Q528" s="116"/>
      <c r="R528" s="113"/>
      <c r="S528" s="117">
        <f t="shared" si="112"/>
        <v>0</v>
      </c>
      <c r="T528" s="117">
        <f t="shared" si="108"/>
        <v>0.5</v>
      </c>
      <c r="U528" s="26"/>
      <c r="V528" s="26"/>
      <c r="W528" s="26"/>
      <c r="X528" s="26"/>
      <c r="Y528" s="26"/>
      <c r="Z528" s="26">
        <v>0.5</v>
      </c>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row>
    <row r="529" spans="1:57" s="6" customFormat="1" ht="31.5">
      <c r="A529" s="106" t="s">
        <v>38</v>
      </c>
      <c r="B529" s="20" t="s">
        <v>1563</v>
      </c>
      <c r="C529" s="193" t="s">
        <v>2855</v>
      </c>
      <c r="D529" s="4"/>
      <c r="E529" s="13">
        <v>2</v>
      </c>
      <c r="F529" s="23"/>
      <c r="G529" s="13">
        <v>2</v>
      </c>
      <c r="H529" s="2" t="s">
        <v>17</v>
      </c>
      <c r="I529" s="5" t="s">
        <v>17</v>
      </c>
      <c r="J529" s="2" t="s">
        <v>102</v>
      </c>
      <c r="K529" s="2" t="s">
        <v>2670</v>
      </c>
      <c r="L529" s="2"/>
      <c r="M529" s="2">
        <v>420</v>
      </c>
      <c r="N529" s="2" t="s">
        <v>82</v>
      </c>
      <c r="O529" s="2" t="s">
        <v>82</v>
      </c>
      <c r="P529" s="116" t="s">
        <v>2954</v>
      </c>
      <c r="Q529" s="116" t="s">
        <v>2856</v>
      </c>
      <c r="R529" s="113"/>
      <c r="S529" s="117"/>
      <c r="T529" s="117"/>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row>
    <row r="530" spans="1:57" s="6" customFormat="1">
      <c r="A530" s="104" t="s">
        <v>43</v>
      </c>
      <c r="B530" s="107" t="s">
        <v>2013</v>
      </c>
      <c r="C530" s="108" t="s">
        <v>1509</v>
      </c>
      <c r="D530" s="109"/>
      <c r="E530" s="110"/>
      <c r="F530" s="110"/>
      <c r="G530" s="110"/>
      <c r="H530" s="143"/>
      <c r="I530" s="143"/>
      <c r="J530" s="109"/>
      <c r="K530" s="143"/>
      <c r="L530" s="2"/>
      <c r="M530" s="2"/>
      <c r="N530" s="2"/>
      <c r="O530" s="2"/>
      <c r="P530" s="116"/>
      <c r="Q530" s="116"/>
      <c r="R530" s="144"/>
      <c r="S530" s="117">
        <f t="shared" ref="S530:S547" si="121">G530-T530</f>
        <v>0</v>
      </c>
      <c r="T530" s="122">
        <f t="shared" si="108"/>
        <v>0</v>
      </c>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row>
    <row r="531" spans="1:57" s="6" customFormat="1" ht="78.75">
      <c r="A531" s="104" t="s">
        <v>43</v>
      </c>
      <c r="B531" s="2" t="s">
        <v>2015</v>
      </c>
      <c r="C531" s="15" t="s">
        <v>1511</v>
      </c>
      <c r="D531" s="4" t="s">
        <v>87</v>
      </c>
      <c r="E531" s="13">
        <v>2.5</v>
      </c>
      <c r="F531" s="23"/>
      <c r="G531" s="13">
        <v>2.5</v>
      </c>
      <c r="H531" s="2" t="s">
        <v>1512</v>
      </c>
      <c r="I531" s="2" t="s">
        <v>1513</v>
      </c>
      <c r="J531" s="2" t="s">
        <v>81</v>
      </c>
      <c r="K531" s="2" t="s">
        <v>2670</v>
      </c>
      <c r="L531" s="2" t="str">
        <f t="shared" si="118"/>
        <v>Chuyển tiếp</v>
      </c>
      <c r="M531" s="2" t="s">
        <v>1510</v>
      </c>
      <c r="N531" s="4" t="s">
        <v>59</v>
      </c>
      <c r="O531" s="2" t="s">
        <v>59</v>
      </c>
      <c r="P531" s="116"/>
      <c r="Q531" s="116"/>
      <c r="R531" s="113"/>
      <c r="S531" s="117">
        <f t="shared" si="121"/>
        <v>0</v>
      </c>
      <c r="T531" s="117">
        <f>SUM(U531:BE531)</f>
        <v>2.5</v>
      </c>
      <c r="U531" s="26">
        <v>0.25</v>
      </c>
      <c r="V531" s="26"/>
      <c r="W531" s="26"/>
      <c r="X531" s="26">
        <v>0.25</v>
      </c>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v>2</v>
      </c>
    </row>
    <row r="532" spans="1:57" s="6" customFormat="1" ht="31.5">
      <c r="A532" s="104" t="s">
        <v>43</v>
      </c>
      <c r="B532" s="2" t="s">
        <v>2020</v>
      </c>
      <c r="C532" s="15" t="s">
        <v>1515</v>
      </c>
      <c r="D532" s="4"/>
      <c r="E532" s="13"/>
      <c r="F532" s="23"/>
      <c r="G532" s="13"/>
      <c r="H532" s="2"/>
      <c r="I532" s="2"/>
      <c r="J532" s="2" t="s">
        <v>81</v>
      </c>
      <c r="K532" s="2"/>
      <c r="L532" s="2"/>
      <c r="M532" s="2" t="s">
        <v>1514</v>
      </c>
      <c r="N532" s="2"/>
      <c r="O532" s="2"/>
      <c r="P532" s="116"/>
      <c r="Q532" s="116"/>
      <c r="R532" s="113"/>
      <c r="S532" s="117">
        <f t="shared" si="121"/>
        <v>0</v>
      </c>
      <c r="T532" s="122">
        <f t="shared" ref="T532:T566" si="122">SUM(U532:BE532)</f>
        <v>0</v>
      </c>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row>
    <row r="533" spans="1:57" s="6" customFormat="1" ht="47.25">
      <c r="A533" s="104" t="s">
        <v>43</v>
      </c>
      <c r="B533" s="2" t="s">
        <v>2270</v>
      </c>
      <c r="C533" s="128" t="s">
        <v>1516</v>
      </c>
      <c r="D533" s="4"/>
      <c r="E533" s="13">
        <v>2.3199999999999998</v>
      </c>
      <c r="F533" s="23"/>
      <c r="G533" s="13">
        <v>2.3199999999999998</v>
      </c>
      <c r="H533" s="2"/>
      <c r="I533" s="124" t="s">
        <v>1517</v>
      </c>
      <c r="J533" s="2" t="s">
        <v>81</v>
      </c>
      <c r="K533" s="2" t="s">
        <v>2670</v>
      </c>
      <c r="L533" s="2"/>
      <c r="M533" s="2">
        <v>18</v>
      </c>
      <c r="N533" s="2" t="s">
        <v>82</v>
      </c>
      <c r="O533" s="2" t="s">
        <v>82</v>
      </c>
      <c r="P533" s="116"/>
      <c r="Q533" s="116"/>
      <c r="R533" s="113" t="s">
        <v>132</v>
      </c>
      <c r="S533" s="117">
        <f t="shared" si="121"/>
        <v>0</v>
      </c>
      <c r="T533" s="122">
        <f t="shared" si="122"/>
        <v>2.3199999999999998</v>
      </c>
      <c r="U533" s="88">
        <v>0.25</v>
      </c>
      <c r="V533" s="88"/>
      <c r="W533" s="88"/>
      <c r="X533" s="88">
        <v>0.69</v>
      </c>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v>1.38</v>
      </c>
    </row>
    <row r="534" spans="1:57" s="6" customFormat="1">
      <c r="A534" s="104" t="s">
        <v>43</v>
      </c>
      <c r="B534" s="2" t="s">
        <v>2271</v>
      </c>
      <c r="C534" s="128" t="s">
        <v>1518</v>
      </c>
      <c r="D534" s="4"/>
      <c r="E534" s="13">
        <v>0.33</v>
      </c>
      <c r="F534" s="23"/>
      <c r="G534" s="13">
        <v>0.33</v>
      </c>
      <c r="H534" s="5" t="s">
        <v>50</v>
      </c>
      <c r="I534" s="2" t="s">
        <v>57</v>
      </c>
      <c r="J534" s="2" t="s">
        <v>81</v>
      </c>
      <c r="K534" s="2" t="s">
        <v>2670</v>
      </c>
      <c r="L534" s="2"/>
      <c r="M534" s="2">
        <v>26</v>
      </c>
      <c r="N534" s="2" t="s">
        <v>82</v>
      </c>
      <c r="O534" s="2" t="s">
        <v>82</v>
      </c>
      <c r="P534" s="116"/>
      <c r="Q534" s="116"/>
      <c r="R534" s="113" t="s">
        <v>132</v>
      </c>
      <c r="S534" s="117">
        <f t="shared" si="121"/>
        <v>0</v>
      </c>
      <c r="T534" s="122">
        <f t="shared" si="122"/>
        <v>0.33</v>
      </c>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v>0.33</v>
      </c>
    </row>
    <row r="535" spans="1:57" s="6" customFormat="1" ht="31.5">
      <c r="A535" s="104" t="s">
        <v>43</v>
      </c>
      <c r="B535" s="2" t="s">
        <v>2272</v>
      </c>
      <c r="C535" s="128" t="s">
        <v>1519</v>
      </c>
      <c r="D535" s="4"/>
      <c r="E535" s="13">
        <v>0.84</v>
      </c>
      <c r="F535" s="23"/>
      <c r="G535" s="13">
        <v>0.84</v>
      </c>
      <c r="H535" s="2"/>
      <c r="I535" s="124" t="s">
        <v>1520</v>
      </c>
      <c r="J535" s="2" t="s">
        <v>81</v>
      </c>
      <c r="K535" s="2" t="s">
        <v>2670</v>
      </c>
      <c r="L535" s="2"/>
      <c r="M535" s="2">
        <v>22</v>
      </c>
      <c r="N535" s="2" t="s">
        <v>82</v>
      </c>
      <c r="O535" s="2" t="s">
        <v>82</v>
      </c>
      <c r="P535" s="116"/>
      <c r="Q535" s="116"/>
      <c r="R535" s="113" t="s">
        <v>132</v>
      </c>
      <c r="S535" s="117">
        <f t="shared" si="121"/>
        <v>0</v>
      </c>
      <c r="T535" s="122">
        <f t="shared" si="122"/>
        <v>0.84000000000000008</v>
      </c>
      <c r="U535" s="88">
        <v>0.46</v>
      </c>
      <c r="V535" s="88"/>
      <c r="W535" s="88"/>
      <c r="X535" s="88"/>
      <c r="Y535" s="88"/>
      <c r="Z535" s="88"/>
      <c r="AA535" s="88"/>
      <c r="AB535" s="88">
        <v>0.08</v>
      </c>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v>0.3</v>
      </c>
    </row>
    <row r="536" spans="1:57" s="6" customFormat="1">
      <c r="A536" s="104" t="s">
        <v>43</v>
      </c>
      <c r="B536" s="2" t="s">
        <v>2273</v>
      </c>
      <c r="C536" s="148" t="s">
        <v>1521</v>
      </c>
      <c r="D536" s="124" t="s">
        <v>1522</v>
      </c>
      <c r="E536" s="120">
        <v>0.43</v>
      </c>
      <c r="F536" s="23"/>
      <c r="G536" s="120">
        <v>0.43</v>
      </c>
      <c r="H536" s="2"/>
      <c r="I536" s="124" t="s">
        <v>1523</v>
      </c>
      <c r="J536" s="2" t="s">
        <v>81</v>
      </c>
      <c r="K536" s="2" t="s">
        <v>2670</v>
      </c>
      <c r="L536" s="2" t="str">
        <f t="shared" si="118"/>
        <v>Đăng ký mới</v>
      </c>
      <c r="M536" s="2">
        <v>23</v>
      </c>
      <c r="N536" s="2" t="s">
        <v>82</v>
      </c>
      <c r="O536" s="2" t="s">
        <v>82</v>
      </c>
      <c r="P536" s="116"/>
      <c r="Q536" s="116"/>
      <c r="R536" s="113" t="s">
        <v>132</v>
      </c>
      <c r="S536" s="117">
        <f t="shared" si="121"/>
        <v>0</v>
      </c>
      <c r="T536" s="122">
        <f t="shared" si="122"/>
        <v>0.43</v>
      </c>
      <c r="U536" s="88">
        <v>0.08</v>
      </c>
      <c r="V536" s="88"/>
      <c r="W536" s="88"/>
      <c r="X536" s="88">
        <v>0.35</v>
      </c>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row>
    <row r="537" spans="1:57" s="6" customFormat="1" ht="31.5">
      <c r="A537" s="104" t="s">
        <v>43</v>
      </c>
      <c r="B537" s="2" t="s">
        <v>2274</v>
      </c>
      <c r="C537" s="148" t="s">
        <v>1524</v>
      </c>
      <c r="D537" s="124" t="s">
        <v>1525</v>
      </c>
      <c r="E537" s="13">
        <v>1.06</v>
      </c>
      <c r="F537" s="23"/>
      <c r="G537" s="13">
        <v>1.06</v>
      </c>
      <c r="H537" s="2"/>
      <c r="I537" s="124" t="s">
        <v>1526</v>
      </c>
      <c r="J537" s="2" t="s">
        <v>81</v>
      </c>
      <c r="K537" s="2" t="s">
        <v>2670</v>
      </c>
      <c r="L537" s="2" t="str">
        <f t="shared" si="118"/>
        <v>Đăng ký mới</v>
      </c>
      <c r="M537" s="2">
        <v>20</v>
      </c>
      <c r="N537" s="2" t="s">
        <v>82</v>
      </c>
      <c r="O537" s="2" t="s">
        <v>82</v>
      </c>
      <c r="P537" s="116"/>
      <c r="Q537" s="116"/>
      <c r="R537" s="113" t="s">
        <v>132</v>
      </c>
      <c r="S537" s="117">
        <f t="shared" si="121"/>
        <v>0</v>
      </c>
      <c r="T537" s="122">
        <f t="shared" si="122"/>
        <v>1.06</v>
      </c>
      <c r="U537" s="88">
        <v>0.38</v>
      </c>
      <c r="V537" s="88"/>
      <c r="W537" s="88"/>
      <c r="X537" s="88">
        <v>0.54</v>
      </c>
      <c r="Y537" s="88"/>
      <c r="Z537" s="88"/>
      <c r="AA537" s="88">
        <v>0.1</v>
      </c>
      <c r="AB537" s="88">
        <v>0.04</v>
      </c>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row>
    <row r="538" spans="1:57" s="6" customFormat="1" ht="31.5">
      <c r="A538" s="104" t="s">
        <v>43</v>
      </c>
      <c r="B538" s="2" t="s">
        <v>2275</v>
      </c>
      <c r="C538" s="148" t="s">
        <v>1527</v>
      </c>
      <c r="D538" s="124" t="s">
        <v>1528</v>
      </c>
      <c r="E538" s="13">
        <v>0.83</v>
      </c>
      <c r="F538" s="23"/>
      <c r="G538" s="13">
        <v>0.83</v>
      </c>
      <c r="H538" s="2"/>
      <c r="I538" s="124" t="s">
        <v>1529</v>
      </c>
      <c r="J538" s="2" t="s">
        <v>81</v>
      </c>
      <c r="K538" s="2" t="s">
        <v>2670</v>
      </c>
      <c r="L538" s="2" t="str">
        <f t="shared" si="118"/>
        <v>Đăng ký mới</v>
      </c>
      <c r="M538" s="2">
        <v>21</v>
      </c>
      <c r="N538" s="2" t="s">
        <v>82</v>
      </c>
      <c r="O538" s="2" t="s">
        <v>82</v>
      </c>
      <c r="P538" s="116"/>
      <c r="Q538" s="116"/>
      <c r="R538" s="113" t="s">
        <v>132</v>
      </c>
      <c r="S538" s="117">
        <f t="shared" si="121"/>
        <v>0</v>
      </c>
      <c r="T538" s="122">
        <f t="shared" si="122"/>
        <v>0.83</v>
      </c>
      <c r="U538" s="88"/>
      <c r="V538" s="88"/>
      <c r="W538" s="88"/>
      <c r="X538" s="88">
        <v>0.37</v>
      </c>
      <c r="Y538" s="88"/>
      <c r="Z538" s="88"/>
      <c r="AA538" s="88">
        <v>0.04</v>
      </c>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13">
        <v>0.42</v>
      </c>
    </row>
    <row r="539" spans="1:57" s="6" customFormat="1" ht="31.5">
      <c r="A539" s="104" t="s">
        <v>43</v>
      </c>
      <c r="B539" s="2" t="s">
        <v>2276</v>
      </c>
      <c r="C539" s="15" t="s">
        <v>1531</v>
      </c>
      <c r="D539" s="4" t="s">
        <v>1531</v>
      </c>
      <c r="E539" s="13">
        <v>2.0499999999999998</v>
      </c>
      <c r="F539" s="23"/>
      <c r="G539" s="13">
        <v>2.0499999999999998</v>
      </c>
      <c r="H539" s="4" t="s">
        <v>1532</v>
      </c>
      <c r="I539" s="4" t="s">
        <v>1533</v>
      </c>
      <c r="J539" s="2" t="s">
        <v>81</v>
      </c>
      <c r="K539" s="2" t="s">
        <v>2670</v>
      </c>
      <c r="L539" s="2" t="str">
        <f t="shared" si="118"/>
        <v>Chuyển tiếp</v>
      </c>
      <c r="M539" s="2" t="s">
        <v>1530</v>
      </c>
      <c r="N539" s="4" t="s">
        <v>59</v>
      </c>
      <c r="O539" s="2" t="s">
        <v>59</v>
      </c>
      <c r="P539" s="116"/>
      <c r="Q539" s="116"/>
      <c r="R539" s="113"/>
      <c r="S539" s="117">
        <f t="shared" si="121"/>
        <v>0</v>
      </c>
      <c r="T539" s="117">
        <f t="shared" si="122"/>
        <v>2.0499999999999998</v>
      </c>
      <c r="U539" s="26"/>
      <c r="V539" s="26"/>
      <c r="W539" s="26"/>
      <c r="X539" s="26">
        <v>0.3</v>
      </c>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v>1.75</v>
      </c>
    </row>
    <row r="540" spans="1:57" s="6" customFormat="1" ht="31.5">
      <c r="A540" s="104" t="s">
        <v>43</v>
      </c>
      <c r="B540" s="2" t="s">
        <v>2277</v>
      </c>
      <c r="C540" s="15" t="s">
        <v>229</v>
      </c>
      <c r="D540" s="4" t="s">
        <v>229</v>
      </c>
      <c r="E540" s="13">
        <v>2.1800000000000002</v>
      </c>
      <c r="F540" s="23"/>
      <c r="G540" s="13">
        <v>2.1800000000000002</v>
      </c>
      <c r="H540" s="4" t="s">
        <v>1090</v>
      </c>
      <c r="I540" s="4" t="s">
        <v>1535</v>
      </c>
      <c r="J540" s="2" t="s">
        <v>81</v>
      </c>
      <c r="K540" s="2" t="s">
        <v>2670</v>
      </c>
      <c r="L540" s="2" t="str">
        <f t="shared" si="118"/>
        <v>Chuyển tiếp</v>
      </c>
      <c r="M540" s="2" t="s">
        <v>1534</v>
      </c>
      <c r="N540" s="4" t="s">
        <v>59</v>
      </c>
      <c r="O540" s="2" t="s">
        <v>59</v>
      </c>
      <c r="P540" s="116"/>
      <c r="Q540" s="116"/>
      <c r="R540" s="113"/>
      <c r="S540" s="117">
        <f t="shared" si="121"/>
        <v>0</v>
      </c>
      <c r="T540" s="117">
        <f t="shared" si="122"/>
        <v>2.1799999999999997</v>
      </c>
      <c r="U540" s="26">
        <v>0.05</v>
      </c>
      <c r="V540" s="26"/>
      <c r="W540" s="26"/>
      <c r="X540" s="26">
        <v>2.13</v>
      </c>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row>
    <row r="541" spans="1:57" s="6" customFormat="1" ht="31.5">
      <c r="A541" s="104" t="s">
        <v>43</v>
      </c>
      <c r="B541" s="2" t="s">
        <v>2278</v>
      </c>
      <c r="C541" s="15" t="s">
        <v>1537</v>
      </c>
      <c r="D541" s="4" t="s">
        <v>1525</v>
      </c>
      <c r="E541" s="13">
        <v>1</v>
      </c>
      <c r="F541" s="23"/>
      <c r="G541" s="13">
        <v>1</v>
      </c>
      <c r="H541" s="4" t="s">
        <v>109</v>
      </c>
      <c r="I541" s="4" t="s">
        <v>1538</v>
      </c>
      <c r="J541" s="2" t="s">
        <v>81</v>
      </c>
      <c r="K541" s="2" t="s">
        <v>2670</v>
      </c>
      <c r="L541" s="2" t="str">
        <f t="shared" si="118"/>
        <v>Chuyển tiếp</v>
      </c>
      <c r="M541" s="2" t="s">
        <v>1536</v>
      </c>
      <c r="N541" s="4" t="s">
        <v>59</v>
      </c>
      <c r="O541" s="2" t="s">
        <v>59</v>
      </c>
      <c r="P541" s="116"/>
      <c r="Q541" s="116"/>
      <c r="R541" s="113"/>
      <c r="S541" s="117">
        <f t="shared" si="121"/>
        <v>0</v>
      </c>
      <c r="T541" s="117">
        <f t="shared" si="122"/>
        <v>1</v>
      </c>
      <c r="U541" s="26"/>
      <c r="V541" s="26"/>
      <c r="W541" s="26"/>
      <c r="X541" s="26"/>
      <c r="Y541" s="26"/>
      <c r="Z541" s="26"/>
      <c r="AA541" s="26">
        <v>0.15</v>
      </c>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v>0.85</v>
      </c>
    </row>
    <row r="542" spans="1:57" s="6" customFormat="1" ht="47.25">
      <c r="A542" s="104" t="s">
        <v>43</v>
      </c>
      <c r="B542" s="2" t="s">
        <v>2279</v>
      </c>
      <c r="C542" s="15" t="s">
        <v>1540</v>
      </c>
      <c r="D542" s="4" t="s">
        <v>1540</v>
      </c>
      <c r="E542" s="13">
        <v>1.5</v>
      </c>
      <c r="F542" s="23"/>
      <c r="G542" s="13">
        <v>1.5</v>
      </c>
      <c r="H542" s="4" t="s">
        <v>1541</v>
      </c>
      <c r="I542" s="4" t="s">
        <v>1542</v>
      </c>
      <c r="J542" s="2" t="s">
        <v>81</v>
      </c>
      <c r="K542" s="2" t="s">
        <v>2670</v>
      </c>
      <c r="L542" s="2" t="str">
        <f t="shared" si="118"/>
        <v>Chuyển tiếp</v>
      </c>
      <c r="M542" s="2" t="s">
        <v>1539</v>
      </c>
      <c r="N542" s="4" t="s">
        <v>59</v>
      </c>
      <c r="O542" s="2" t="s">
        <v>59</v>
      </c>
      <c r="P542" s="116"/>
      <c r="Q542" s="116"/>
      <c r="R542" s="113"/>
      <c r="S542" s="117">
        <f t="shared" si="121"/>
        <v>0</v>
      </c>
      <c r="T542" s="117">
        <f t="shared" si="122"/>
        <v>1.5</v>
      </c>
      <c r="U542" s="26">
        <v>0.15</v>
      </c>
      <c r="V542" s="26"/>
      <c r="W542" s="26"/>
      <c r="X542" s="26">
        <v>0.45</v>
      </c>
      <c r="Y542" s="26"/>
      <c r="Z542" s="26"/>
      <c r="AA542" s="26">
        <v>0.2</v>
      </c>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v>0.7</v>
      </c>
    </row>
    <row r="543" spans="1:57" s="6" customFormat="1" ht="31.5">
      <c r="A543" s="104" t="s">
        <v>43</v>
      </c>
      <c r="B543" s="2" t="s">
        <v>2280</v>
      </c>
      <c r="C543" s="15" t="s">
        <v>1528</v>
      </c>
      <c r="D543" s="4" t="s">
        <v>1528</v>
      </c>
      <c r="E543" s="13">
        <v>0.6</v>
      </c>
      <c r="F543" s="23"/>
      <c r="G543" s="13">
        <v>0.6</v>
      </c>
      <c r="H543" s="4" t="s">
        <v>464</v>
      </c>
      <c r="I543" s="4" t="s">
        <v>1544</v>
      </c>
      <c r="J543" s="2" t="s">
        <v>81</v>
      </c>
      <c r="K543" s="2" t="s">
        <v>2670</v>
      </c>
      <c r="L543" s="2" t="str">
        <f t="shared" si="118"/>
        <v>Chuyển tiếp</v>
      </c>
      <c r="M543" s="2" t="s">
        <v>1543</v>
      </c>
      <c r="N543" s="4" t="s">
        <v>59</v>
      </c>
      <c r="O543" s="2" t="s">
        <v>59</v>
      </c>
      <c r="P543" s="116"/>
      <c r="Q543" s="116"/>
      <c r="R543" s="113"/>
      <c r="S543" s="117">
        <f t="shared" si="121"/>
        <v>0</v>
      </c>
      <c r="T543" s="117">
        <f t="shared" si="122"/>
        <v>0.6</v>
      </c>
      <c r="U543" s="26"/>
      <c r="V543" s="26"/>
      <c r="W543" s="26"/>
      <c r="X543" s="26"/>
      <c r="Y543" s="26">
        <v>0.5</v>
      </c>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v>0.1</v>
      </c>
    </row>
    <row r="544" spans="1:57" s="6" customFormat="1" ht="31.5">
      <c r="A544" s="104" t="s">
        <v>43</v>
      </c>
      <c r="B544" s="2" t="s">
        <v>2281</v>
      </c>
      <c r="C544" s="15" t="s">
        <v>87</v>
      </c>
      <c r="D544" s="4" t="s">
        <v>87</v>
      </c>
      <c r="E544" s="13">
        <v>0.8</v>
      </c>
      <c r="F544" s="23"/>
      <c r="G544" s="13">
        <v>0.8</v>
      </c>
      <c r="H544" s="4" t="s">
        <v>1532</v>
      </c>
      <c r="I544" s="4" t="s">
        <v>1546</v>
      </c>
      <c r="J544" s="2" t="s">
        <v>81</v>
      </c>
      <c r="K544" s="2" t="s">
        <v>2670</v>
      </c>
      <c r="L544" s="2" t="str">
        <f t="shared" si="118"/>
        <v>Chuyển tiếp</v>
      </c>
      <c r="M544" s="2" t="s">
        <v>1545</v>
      </c>
      <c r="N544" s="4" t="s">
        <v>59</v>
      </c>
      <c r="O544" s="2" t="s">
        <v>59</v>
      </c>
      <c r="P544" s="116"/>
      <c r="Q544" s="116"/>
      <c r="R544" s="113"/>
      <c r="S544" s="117">
        <f t="shared" si="121"/>
        <v>0</v>
      </c>
      <c r="T544" s="117">
        <f t="shared" si="122"/>
        <v>0.8</v>
      </c>
      <c r="U544" s="26"/>
      <c r="V544" s="26"/>
      <c r="W544" s="26"/>
      <c r="X544" s="26">
        <v>0.15</v>
      </c>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v>0.65</v>
      </c>
    </row>
    <row r="545" spans="1:57" s="6" customFormat="1" ht="47.25">
      <c r="A545" s="104" t="s">
        <v>43</v>
      </c>
      <c r="B545" s="2" t="s">
        <v>2023</v>
      </c>
      <c r="C545" s="15" t="s">
        <v>1548</v>
      </c>
      <c r="D545" s="4" t="s">
        <v>89</v>
      </c>
      <c r="E545" s="13">
        <v>3.5</v>
      </c>
      <c r="F545" s="23"/>
      <c r="G545" s="13">
        <v>3.5</v>
      </c>
      <c r="H545" s="5" t="s">
        <v>1549</v>
      </c>
      <c r="I545" s="5" t="s">
        <v>1550</v>
      </c>
      <c r="J545" s="2" t="s">
        <v>81</v>
      </c>
      <c r="K545" s="2" t="s">
        <v>2670</v>
      </c>
      <c r="L545" s="2" t="str">
        <f t="shared" si="118"/>
        <v>Chuyển tiếp</v>
      </c>
      <c r="M545" s="2" t="s">
        <v>1547</v>
      </c>
      <c r="N545" s="4" t="s">
        <v>59</v>
      </c>
      <c r="O545" s="2" t="s">
        <v>59</v>
      </c>
      <c r="P545" s="116"/>
      <c r="Q545" s="116"/>
      <c r="R545" s="113"/>
      <c r="S545" s="117">
        <f t="shared" si="121"/>
        <v>0</v>
      </c>
      <c r="T545" s="117">
        <f t="shared" si="122"/>
        <v>3.5000000000000004</v>
      </c>
      <c r="U545" s="26"/>
      <c r="V545" s="26"/>
      <c r="W545" s="26"/>
      <c r="X545" s="26">
        <f>0.5+0.5</f>
        <v>1</v>
      </c>
      <c r="Y545" s="26">
        <v>0.5</v>
      </c>
      <c r="Z545" s="26"/>
      <c r="AA545" s="26">
        <v>0.7</v>
      </c>
      <c r="AB545" s="26">
        <v>0.2</v>
      </c>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v>1.1000000000000001</v>
      </c>
    </row>
    <row r="546" spans="1:57" s="6" customFormat="1" ht="47.25">
      <c r="A546" s="104" t="s">
        <v>43</v>
      </c>
      <c r="B546" s="2" t="s">
        <v>2027</v>
      </c>
      <c r="C546" s="15" t="s">
        <v>1552</v>
      </c>
      <c r="D546" s="4" t="s">
        <v>1553</v>
      </c>
      <c r="E546" s="13">
        <v>1.25</v>
      </c>
      <c r="F546" s="23">
        <f>1.25-0.04-0.17-0.05</f>
        <v>0.99</v>
      </c>
      <c r="G546" s="13">
        <v>1.25</v>
      </c>
      <c r="H546" s="5" t="s">
        <v>1554</v>
      </c>
      <c r="I546" s="5" t="s">
        <v>2870</v>
      </c>
      <c r="J546" s="2" t="s">
        <v>68</v>
      </c>
      <c r="K546" s="2" t="s">
        <v>2670</v>
      </c>
      <c r="L546" s="2" t="str">
        <f t="shared" si="118"/>
        <v>Chuyển tiếp</v>
      </c>
      <c r="M546" s="2" t="s">
        <v>1551</v>
      </c>
      <c r="N546" s="4" t="s">
        <v>59</v>
      </c>
      <c r="O546" s="2" t="s">
        <v>59</v>
      </c>
      <c r="P546" s="116"/>
      <c r="Q546" s="116" t="s">
        <v>2869</v>
      </c>
      <c r="R546" s="113"/>
      <c r="S546" s="117">
        <f t="shared" si="121"/>
        <v>-1.35</v>
      </c>
      <c r="T546" s="117">
        <f t="shared" si="122"/>
        <v>2.6</v>
      </c>
      <c r="U546" s="26">
        <v>1.2</v>
      </c>
      <c r="V546" s="26"/>
      <c r="W546" s="26"/>
      <c r="X546" s="26">
        <v>0.2</v>
      </c>
      <c r="Y546" s="26">
        <v>1</v>
      </c>
      <c r="Z546" s="26"/>
      <c r="AA546" s="26"/>
      <c r="AB546" s="26"/>
      <c r="AC546" s="26"/>
      <c r="AD546" s="26"/>
      <c r="AE546" s="26"/>
      <c r="AF546" s="26"/>
      <c r="AG546" s="26"/>
      <c r="AH546" s="26"/>
      <c r="AI546" s="26"/>
      <c r="AJ546" s="26"/>
      <c r="AK546" s="26">
        <v>0.1</v>
      </c>
      <c r="AL546" s="26"/>
      <c r="AM546" s="26"/>
      <c r="AN546" s="26"/>
      <c r="AO546" s="26"/>
      <c r="AP546" s="26"/>
      <c r="AQ546" s="26"/>
      <c r="AR546" s="26"/>
      <c r="AS546" s="26"/>
      <c r="AT546" s="26"/>
      <c r="AU546" s="26"/>
      <c r="AV546" s="26"/>
      <c r="AW546" s="26"/>
      <c r="AX546" s="26"/>
      <c r="AY546" s="26"/>
      <c r="AZ546" s="26"/>
      <c r="BA546" s="26"/>
      <c r="BB546" s="26"/>
      <c r="BC546" s="26"/>
      <c r="BD546" s="26"/>
      <c r="BE546" s="26">
        <v>0.1</v>
      </c>
    </row>
    <row r="547" spans="1:57" s="6" customFormat="1" ht="63">
      <c r="A547" s="104" t="s">
        <v>43</v>
      </c>
      <c r="B547" s="2" t="s">
        <v>2031</v>
      </c>
      <c r="C547" s="15" t="s">
        <v>1556</v>
      </c>
      <c r="D547" s="4" t="s">
        <v>1557</v>
      </c>
      <c r="E547" s="13">
        <v>2.59</v>
      </c>
      <c r="F547" s="23"/>
      <c r="G547" s="13">
        <v>2.59</v>
      </c>
      <c r="H547" s="5" t="s">
        <v>1558</v>
      </c>
      <c r="I547" s="5" t="s">
        <v>1559</v>
      </c>
      <c r="J547" s="2" t="s">
        <v>68</v>
      </c>
      <c r="K547" s="2" t="s">
        <v>2670</v>
      </c>
      <c r="L547" s="2" t="str">
        <f t="shared" si="118"/>
        <v>Chuyển tiếp</v>
      </c>
      <c r="M547" s="2" t="s">
        <v>1555</v>
      </c>
      <c r="N547" s="4" t="s">
        <v>59</v>
      </c>
      <c r="O547" s="2" t="s">
        <v>59</v>
      </c>
      <c r="P547" s="116"/>
      <c r="Q547" s="116"/>
      <c r="R547" s="113"/>
      <c r="S547" s="117">
        <f t="shared" si="121"/>
        <v>0</v>
      </c>
      <c r="T547" s="117">
        <f t="shared" si="122"/>
        <v>2.5900000000000003</v>
      </c>
      <c r="U547" s="26">
        <v>2.14</v>
      </c>
      <c r="V547" s="26"/>
      <c r="W547" s="26"/>
      <c r="X547" s="26">
        <v>0.05</v>
      </c>
      <c r="Y547" s="26"/>
      <c r="Z547" s="26"/>
      <c r="AA547" s="26"/>
      <c r="AB547" s="26"/>
      <c r="AC547" s="26"/>
      <c r="AD547" s="26"/>
      <c r="AE547" s="26"/>
      <c r="AF547" s="26"/>
      <c r="AG547" s="26"/>
      <c r="AH547" s="26"/>
      <c r="AI547" s="26"/>
      <c r="AJ547" s="26">
        <v>0.2</v>
      </c>
      <c r="AK547" s="26">
        <v>0.2</v>
      </c>
      <c r="AL547" s="26"/>
      <c r="AM547" s="26"/>
      <c r="AN547" s="26"/>
      <c r="AO547" s="26"/>
      <c r="AP547" s="26"/>
      <c r="AQ547" s="26"/>
      <c r="AR547" s="26"/>
      <c r="AS547" s="26"/>
      <c r="AT547" s="26"/>
      <c r="AU547" s="26"/>
      <c r="AV547" s="26"/>
      <c r="AW547" s="26"/>
      <c r="AX547" s="26"/>
      <c r="AY547" s="26"/>
      <c r="AZ547" s="26"/>
      <c r="BA547" s="26"/>
      <c r="BB547" s="26"/>
      <c r="BC547" s="26"/>
      <c r="BD547" s="26"/>
      <c r="BE547" s="26"/>
    </row>
    <row r="548" spans="1:57" s="6" customFormat="1" ht="63">
      <c r="A548" s="104" t="s">
        <v>43</v>
      </c>
      <c r="B548" s="2" t="s">
        <v>2035</v>
      </c>
      <c r="C548" s="15" t="s">
        <v>1561</v>
      </c>
      <c r="D548" s="4" t="s">
        <v>759</v>
      </c>
      <c r="E548" s="13">
        <v>0.45</v>
      </c>
      <c r="F548" s="23"/>
      <c r="G548" s="13">
        <v>0.45</v>
      </c>
      <c r="H548" s="5" t="s">
        <v>1562</v>
      </c>
      <c r="I548" s="5" t="s">
        <v>2868</v>
      </c>
      <c r="J548" s="2" t="s">
        <v>68</v>
      </c>
      <c r="K548" s="2" t="s">
        <v>2670</v>
      </c>
      <c r="L548" s="2" t="str">
        <f t="shared" si="118"/>
        <v>Điều chỉnh quy mô, chuyển tiếp</v>
      </c>
      <c r="M548" s="2" t="s">
        <v>1560</v>
      </c>
      <c r="N548" s="4" t="s">
        <v>2972</v>
      </c>
      <c r="O548" s="2" t="s">
        <v>2843</v>
      </c>
      <c r="P548" s="116"/>
      <c r="Q548" s="116" t="s">
        <v>2841</v>
      </c>
      <c r="R548" s="113"/>
      <c r="S548" s="117">
        <f t="shared" ref="S548:S579" si="123">G548-T548</f>
        <v>-0.81000000000000028</v>
      </c>
      <c r="T548" s="117">
        <f t="shared" si="122"/>
        <v>1.2600000000000002</v>
      </c>
      <c r="U548" s="26">
        <v>0.62</v>
      </c>
      <c r="V548" s="26"/>
      <c r="W548" s="26"/>
      <c r="X548" s="26">
        <v>0.3</v>
      </c>
      <c r="Y548" s="26"/>
      <c r="Z548" s="26"/>
      <c r="AA548" s="26"/>
      <c r="AB548" s="26">
        <v>0.04</v>
      </c>
      <c r="AC548" s="26"/>
      <c r="AD548" s="26"/>
      <c r="AE548" s="26"/>
      <c r="AF548" s="26"/>
      <c r="AG548" s="26"/>
      <c r="AH548" s="26"/>
      <c r="AI548" s="26"/>
      <c r="AJ548" s="26">
        <v>0.1</v>
      </c>
      <c r="AK548" s="26">
        <v>0.1</v>
      </c>
      <c r="AL548" s="26"/>
      <c r="AM548" s="26">
        <v>0.1</v>
      </c>
      <c r="AN548" s="26"/>
      <c r="AO548" s="26"/>
      <c r="AP548" s="26"/>
      <c r="AQ548" s="26"/>
      <c r="AR548" s="26"/>
      <c r="AS548" s="26"/>
      <c r="AT548" s="26"/>
      <c r="AU548" s="26"/>
      <c r="AV548" s="26"/>
      <c r="AW548" s="26"/>
      <c r="AX548" s="26"/>
      <c r="AY548" s="26"/>
      <c r="AZ548" s="26"/>
      <c r="BA548" s="26"/>
      <c r="BB548" s="26"/>
      <c r="BC548" s="26"/>
      <c r="BD548" s="26"/>
      <c r="BE548" s="26"/>
    </row>
    <row r="549" spans="1:57" s="6" customFormat="1" ht="63">
      <c r="A549" s="104" t="s">
        <v>43</v>
      </c>
      <c r="B549" s="2" t="s">
        <v>2282</v>
      </c>
      <c r="C549" s="15" t="s">
        <v>1564</v>
      </c>
      <c r="D549" s="4" t="s">
        <v>759</v>
      </c>
      <c r="E549" s="13">
        <v>0.1</v>
      </c>
      <c r="F549" s="23"/>
      <c r="G549" s="13">
        <v>0.1</v>
      </c>
      <c r="H549" s="5" t="s">
        <v>1565</v>
      </c>
      <c r="I549" s="5" t="s">
        <v>1566</v>
      </c>
      <c r="J549" s="2" t="s">
        <v>68</v>
      </c>
      <c r="K549" s="2" t="s">
        <v>2670</v>
      </c>
      <c r="L549" s="2" t="str">
        <f t="shared" si="118"/>
        <v>Chuyển tiếp</v>
      </c>
      <c r="M549" s="2" t="s">
        <v>1563</v>
      </c>
      <c r="N549" s="4" t="s">
        <v>59</v>
      </c>
      <c r="O549" s="2" t="s">
        <v>59</v>
      </c>
      <c r="P549" s="116"/>
      <c r="Q549" s="116"/>
      <c r="R549" s="113"/>
      <c r="S549" s="117">
        <f t="shared" si="123"/>
        <v>0</v>
      </c>
      <c r="T549" s="117">
        <f t="shared" si="122"/>
        <v>0.1</v>
      </c>
      <c r="U549" s="26"/>
      <c r="V549" s="26"/>
      <c r="W549" s="26"/>
      <c r="X549" s="26">
        <v>0.02</v>
      </c>
      <c r="Y549" s="26"/>
      <c r="Z549" s="26"/>
      <c r="AA549" s="26"/>
      <c r="AB549" s="26"/>
      <c r="AC549" s="26"/>
      <c r="AD549" s="26"/>
      <c r="AE549" s="26"/>
      <c r="AF549" s="26"/>
      <c r="AG549" s="26"/>
      <c r="AH549" s="26"/>
      <c r="AI549" s="26"/>
      <c r="AJ549" s="26"/>
      <c r="AK549" s="26"/>
      <c r="AL549" s="26"/>
      <c r="AM549" s="26"/>
      <c r="AN549" s="26">
        <v>0.08</v>
      </c>
      <c r="AO549" s="26"/>
      <c r="AP549" s="26"/>
      <c r="AQ549" s="26"/>
      <c r="AR549" s="26"/>
      <c r="AS549" s="26"/>
      <c r="AT549" s="26"/>
      <c r="AU549" s="26"/>
      <c r="AV549" s="26"/>
      <c r="AW549" s="26"/>
      <c r="AX549" s="26"/>
      <c r="AY549" s="26"/>
      <c r="AZ549" s="26"/>
      <c r="BA549" s="26"/>
      <c r="BB549" s="26"/>
      <c r="BC549" s="26"/>
      <c r="BD549" s="26"/>
      <c r="BE549" s="26"/>
    </row>
    <row r="550" spans="1:57" s="6" customFormat="1" ht="31.5">
      <c r="A550" s="104" t="s">
        <v>43</v>
      </c>
      <c r="B550" s="2" t="s">
        <v>2039</v>
      </c>
      <c r="C550" s="15" t="s">
        <v>1568</v>
      </c>
      <c r="D550" s="4"/>
      <c r="E550" s="13"/>
      <c r="F550" s="23"/>
      <c r="G550" s="13"/>
      <c r="H550" s="2"/>
      <c r="I550" s="2"/>
      <c r="J550" s="2" t="s">
        <v>68</v>
      </c>
      <c r="K550" s="2"/>
      <c r="L550" s="2"/>
      <c r="M550" s="2" t="s">
        <v>1567</v>
      </c>
      <c r="N550" s="2"/>
      <c r="O550" s="2"/>
      <c r="P550" s="116"/>
      <c r="Q550" s="116"/>
      <c r="R550" s="113"/>
      <c r="S550" s="117">
        <f t="shared" si="123"/>
        <v>0</v>
      </c>
      <c r="T550" s="122">
        <f t="shared" si="122"/>
        <v>0</v>
      </c>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row>
    <row r="551" spans="1:57" s="6" customFormat="1">
      <c r="A551" s="104" t="s">
        <v>43</v>
      </c>
      <c r="B551" s="2" t="s">
        <v>2975</v>
      </c>
      <c r="C551" s="128" t="s">
        <v>1569</v>
      </c>
      <c r="D551" s="4"/>
      <c r="E551" s="13">
        <v>1.79</v>
      </c>
      <c r="F551" s="23"/>
      <c r="G551" s="13">
        <v>1.79</v>
      </c>
      <c r="H551" s="2"/>
      <c r="I551" s="124" t="s">
        <v>1570</v>
      </c>
      <c r="J551" s="2" t="s">
        <v>68</v>
      </c>
      <c r="K551" s="2" t="s">
        <v>2670</v>
      </c>
      <c r="L551" s="2"/>
      <c r="M551" s="2">
        <v>380</v>
      </c>
      <c r="N551" s="2" t="s">
        <v>82</v>
      </c>
      <c r="O551" s="2" t="s">
        <v>82</v>
      </c>
      <c r="P551" s="116"/>
      <c r="Q551" s="116"/>
      <c r="R551" s="113" t="s">
        <v>132</v>
      </c>
      <c r="S551" s="117">
        <f t="shared" si="123"/>
        <v>0</v>
      </c>
      <c r="T551" s="122">
        <f t="shared" si="122"/>
        <v>1.79</v>
      </c>
      <c r="U551" s="88"/>
      <c r="V551" s="88">
        <v>0.11</v>
      </c>
      <c r="W551" s="88"/>
      <c r="X551" s="88">
        <v>1.68</v>
      </c>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row>
    <row r="552" spans="1:57" s="6" customFormat="1" ht="31.5">
      <c r="A552" s="104" t="s">
        <v>43</v>
      </c>
      <c r="B552" s="2" t="s">
        <v>2976</v>
      </c>
      <c r="C552" s="128" t="s">
        <v>1571</v>
      </c>
      <c r="D552" s="4"/>
      <c r="E552" s="13">
        <v>0.91</v>
      </c>
      <c r="F552" s="23"/>
      <c r="G552" s="13">
        <v>0.91</v>
      </c>
      <c r="H552" s="2"/>
      <c r="I552" s="124" t="s">
        <v>2867</v>
      </c>
      <c r="J552" s="2" t="s">
        <v>68</v>
      </c>
      <c r="K552" s="2" t="s">
        <v>2670</v>
      </c>
      <c r="L552" s="2"/>
      <c r="M552" s="2">
        <v>224</v>
      </c>
      <c r="N552" s="2" t="s">
        <v>82</v>
      </c>
      <c r="O552" s="2" t="s">
        <v>82</v>
      </c>
      <c r="P552" s="116"/>
      <c r="Q552" s="116" t="s">
        <v>2842</v>
      </c>
      <c r="R552" s="113" t="s">
        <v>132</v>
      </c>
      <c r="S552" s="117">
        <f t="shared" si="123"/>
        <v>0.81</v>
      </c>
      <c r="T552" s="122">
        <f t="shared" si="122"/>
        <v>0.1</v>
      </c>
      <c r="U552" s="88"/>
      <c r="V552" s="88"/>
      <c r="W552" s="88"/>
      <c r="X552" s="88">
        <v>0.03</v>
      </c>
      <c r="Y552" s="88"/>
      <c r="Z552" s="88"/>
      <c r="AA552" s="88"/>
      <c r="AB552" s="88">
        <v>7.0000000000000007E-2</v>
      </c>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row>
    <row r="553" spans="1:57" s="6" customFormat="1" ht="47.25">
      <c r="A553" s="104" t="s">
        <v>43</v>
      </c>
      <c r="B553" s="2" t="s">
        <v>2977</v>
      </c>
      <c r="C553" s="128" t="s">
        <v>1572</v>
      </c>
      <c r="D553" s="4"/>
      <c r="E553" s="13">
        <v>2.3199999999999998</v>
      </c>
      <c r="F553" s="23"/>
      <c r="G553" s="13">
        <v>2.3199999999999998</v>
      </c>
      <c r="H553" s="2"/>
      <c r="I553" s="124" t="s">
        <v>2958</v>
      </c>
      <c r="J553" s="2" t="s">
        <v>68</v>
      </c>
      <c r="K553" s="2" t="s">
        <v>2670</v>
      </c>
      <c r="L553" s="2"/>
      <c r="M553" s="2">
        <v>225</v>
      </c>
      <c r="N553" s="2" t="s">
        <v>82</v>
      </c>
      <c r="O553" s="2" t="s">
        <v>82</v>
      </c>
      <c r="P553" s="116"/>
      <c r="Q553" s="116" t="s">
        <v>2959</v>
      </c>
      <c r="R553" s="113" t="s">
        <v>132</v>
      </c>
      <c r="S553" s="117">
        <f t="shared" si="123"/>
        <v>1.6399999999999997</v>
      </c>
      <c r="T553" s="122">
        <f t="shared" si="122"/>
        <v>0.68</v>
      </c>
      <c r="U553" s="88">
        <v>0.23</v>
      </c>
      <c r="V553" s="88">
        <v>0.11</v>
      </c>
      <c r="W553" s="88"/>
      <c r="X553" s="88">
        <v>0.33</v>
      </c>
      <c r="Y553" s="88"/>
      <c r="Z553" s="88"/>
      <c r="AA553" s="88"/>
      <c r="AB553" s="88">
        <v>0.01</v>
      </c>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row>
    <row r="554" spans="1:57" s="6" customFormat="1">
      <c r="A554" s="104" t="s">
        <v>43</v>
      </c>
      <c r="B554" s="2" t="s">
        <v>2978</v>
      </c>
      <c r="C554" s="163" t="s">
        <v>1573</v>
      </c>
      <c r="D554" s="4"/>
      <c r="E554" s="129">
        <v>0.52</v>
      </c>
      <c r="F554" s="23"/>
      <c r="G554" s="129">
        <v>0.52</v>
      </c>
      <c r="H554" s="2" t="s">
        <v>17</v>
      </c>
      <c r="I554" s="194" t="s">
        <v>17</v>
      </c>
      <c r="J554" s="2" t="s">
        <v>68</v>
      </c>
      <c r="K554" s="2" t="s">
        <v>2670</v>
      </c>
      <c r="L554" s="2" t="str">
        <f t="shared" si="118"/>
        <v>Đăng ký mới</v>
      </c>
      <c r="M554" s="2">
        <v>226</v>
      </c>
      <c r="N554" s="2" t="s">
        <v>82</v>
      </c>
      <c r="O554" s="2" t="s">
        <v>82</v>
      </c>
      <c r="P554" s="116"/>
      <c r="Q554" s="116"/>
      <c r="R554" s="113" t="s">
        <v>132</v>
      </c>
      <c r="S554" s="117">
        <f t="shared" si="123"/>
        <v>0</v>
      </c>
      <c r="T554" s="122">
        <f t="shared" si="122"/>
        <v>0.52</v>
      </c>
      <c r="U554" s="88"/>
      <c r="V554" s="88"/>
      <c r="W554" s="88"/>
      <c r="X554" s="88">
        <v>0.52</v>
      </c>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row>
    <row r="555" spans="1:57" s="6" customFormat="1" ht="47.25">
      <c r="A555" s="104" t="s">
        <v>43</v>
      </c>
      <c r="B555" s="2" t="s">
        <v>2979</v>
      </c>
      <c r="C555" s="163" t="s">
        <v>1574</v>
      </c>
      <c r="D555" s="4"/>
      <c r="E555" s="129">
        <v>2.06</v>
      </c>
      <c r="F555" s="23"/>
      <c r="G555" s="129">
        <v>2.06</v>
      </c>
      <c r="H555" s="2"/>
      <c r="I555" s="124" t="s">
        <v>1575</v>
      </c>
      <c r="J555" s="2" t="s">
        <v>68</v>
      </c>
      <c r="K555" s="2" t="s">
        <v>2670</v>
      </c>
      <c r="L555" s="2" t="str">
        <f t="shared" si="118"/>
        <v>Xã đăng ký, điều chỉnh giảm từ 6,06 xuống còn 2,06</v>
      </c>
      <c r="M555" s="2">
        <v>227</v>
      </c>
      <c r="N555" s="2" t="s">
        <v>82</v>
      </c>
      <c r="O555" s="195" t="s">
        <v>1576</v>
      </c>
      <c r="P555" s="195"/>
      <c r="Q555" s="195"/>
      <c r="R555" s="140"/>
      <c r="S555" s="117">
        <f t="shared" si="123"/>
        <v>0</v>
      </c>
      <c r="T555" s="122">
        <f t="shared" si="122"/>
        <v>2.0599999999999996</v>
      </c>
      <c r="U555" s="88"/>
      <c r="V555" s="88"/>
      <c r="W555" s="88"/>
      <c r="X555" s="88">
        <v>0.72</v>
      </c>
      <c r="Y555" s="88">
        <v>0.2</v>
      </c>
      <c r="Z555" s="88"/>
      <c r="AA555" s="88"/>
      <c r="AB555" s="88">
        <v>0.13</v>
      </c>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v>1.01</v>
      </c>
    </row>
    <row r="556" spans="1:57" s="6" customFormat="1" ht="31.5">
      <c r="A556" s="104" t="s">
        <v>43</v>
      </c>
      <c r="B556" s="2" t="s">
        <v>2980</v>
      </c>
      <c r="C556" s="128" t="s">
        <v>1577</v>
      </c>
      <c r="D556" s="4"/>
      <c r="E556" s="129">
        <v>1.01</v>
      </c>
      <c r="F556" s="23"/>
      <c r="G556" s="129">
        <v>1.01</v>
      </c>
      <c r="H556" s="2"/>
      <c r="I556" s="124" t="s">
        <v>1578</v>
      </c>
      <c r="J556" s="2" t="s">
        <v>68</v>
      </c>
      <c r="K556" s="2" t="s">
        <v>2670</v>
      </c>
      <c r="L556" s="2"/>
      <c r="M556" s="2">
        <v>228</v>
      </c>
      <c r="N556" s="2" t="s">
        <v>82</v>
      </c>
      <c r="O556" s="2" t="s">
        <v>82</v>
      </c>
      <c r="P556" s="116"/>
      <c r="Q556" s="116"/>
      <c r="R556" s="113"/>
      <c r="S556" s="117">
        <f t="shared" si="123"/>
        <v>0</v>
      </c>
      <c r="T556" s="122">
        <f t="shared" si="122"/>
        <v>1.01</v>
      </c>
      <c r="U556" s="26">
        <v>7.0000000000000007E-2</v>
      </c>
      <c r="V556" s="26">
        <v>0.08</v>
      </c>
      <c r="W556" s="26"/>
      <c r="X556" s="26">
        <v>0.86</v>
      </c>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row>
    <row r="557" spans="1:57" s="6" customFormat="1" ht="31.5">
      <c r="A557" s="104" t="s">
        <v>43</v>
      </c>
      <c r="B557" s="2" t="s">
        <v>2981</v>
      </c>
      <c r="C557" s="128" t="s">
        <v>1579</v>
      </c>
      <c r="D557" s="4"/>
      <c r="E557" s="129">
        <v>0.16</v>
      </c>
      <c r="F557" s="23"/>
      <c r="G557" s="129">
        <v>0.16</v>
      </c>
      <c r="H557" s="2"/>
      <c r="I557" s="124" t="s">
        <v>1580</v>
      </c>
      <c r="J557" s="2" t="s">
        <v>68</v>
      </c>
      <c r="K557" s="2" t="s">
        <v>2670</v>
      </c>
      <c r="L557" s="2"/>
      <c r="M557" s="2">
        <v>229</v>
      </c>
      <c r="N557" s="2" t="s">
        <v>82</v>
      </c>
      <c r="O557" s="2" t="s">
        <v>82</v>
      </c>
      <c r="P557" s="116"/>
      <c r="Q557" s="116"/>
      <c r="R557" s="113"/>
      <c r="S557" s="117">
        <f t="shared" si="123"/>
        <v>0</v>
      </c>
      <c r="T557" s="122">
        <f t="shared" si="122"/>
        <v>0.16</v>
      </c>
      <c r="U557" s="26"/>
      <c r="V557" s="26">
        <v>0.02</v>
      </c>
      <c r="W557" s="26"/>
      <c r="X557" s="26"/>
      <c r="Y557" s="26"/>
      <c r="Z557" s="26"/>
      <c r="AA557" s="26"/>
      <c r="AB557" s="26">
        <v>0.02</v>
      </c>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v>0.12</v>
      </c>
    </row>
    <row r="558" spans="1:57" s="6" customFormat="1" ht="47.25">
      <c r="A558" s="104" t="s">
        <v>43</v>
      </c>
      <c r="B558" s="2" t="s">
        <v>2982</v>
      </c>
      <c r="C558" s="128" t="s">
        <v>1581</v>
      </c>
      <c r="D558" s="4"/>
      <c r="E558" s="129">
        <v>2.83</v>
      </c>
      <c r="F558" s="23"/>
      <c r="G558" s="129">
        <v>2.83</v>
      </c>
      <c r="H558" s="2"/>
      <c r="I558" s="124" t="s">
        <v>1582</v>
      </c>
      <c r="J558" s="2" t="s">
        <v>68</v>
      </c>
      <c r="K558" s="2" t="s">
        <v>2670</v>
      </c>
      <c r="L558" s="2"/>
      <c r="M558" s="2">
        <v>230</v>
      </c>
      <c r="N558" s="2" t="s">
        <v>82</v>
      </c>
      <c r="O558" s="140" t="s">
        <v>1583</v>
      </c>
      <c r="P558" s="140"/>
      <c r="Q558" s="140"/>
      <c r="R558" s="140"/>
      <c r="S558" s="117">
        <f t="shared" si="123"/>
        <v>0</v>
      </c>
      <c r="T558" s="122">
        <f t="shared" si="122"/>
        <v>2.83</v>
      </c>
      <c r="U558" s="26"/>
      <c r="V558" s="26">
        <v>0.16</v>
      </c>
      <c r="W558" s="26"/>
      <c r="X558" s="26">
        <v>1.18</v>
      </c>
      <c r="Y558" s="26"/>
      <c r="Z558" s="26"/>
      <c r="AA558" s="26">
        <v>0.51</v>
      </c>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v>0.98</v>
      </c>
    </row>
    <row r="559" spans="1:57" s="6" customFormat="1" ht="63">
      <c r="A559" s="104" t="s">
        <v>43</v>
      </c>
      <c r="B559" s="2" t="s">
        <v>2983</v>
      </c>
      <c r="C559" s="15" t="s">
        <v>752</v>
      </c>
      <c r="D559" s="4" t="s">
        <v>752</v>
      </c>
      <c r="E559" s="13">
        <v>2.5</v>
      </c>
      <c r="F559" s="23"/>
      <c r="G559" s="13">
        <v>2.5</v>
      </c>
      <c r="H559" s="5" t="s">
        <v>1585</v>
      </c>
      <c r="I559" s="5" t="s">
        <v>1586</v>
      </c>
      <c r="J559" s="2" t="s">
        <v>68</v>
      </c>
      <c r="K559" s="2" t="s">
        <v>2670</v>
      </c>
      <c r="L559" s="2" t="str">
        <f t="shared" si="118"/>
        <v>Điều chỉnh quy mô giảm từ 4,5 ha xuống 2,5 ha, Chuyển tiếp</v>
      </c>
      <c r="M559" s="2" t="s">
        <v>1584</v>
      </c>
      <c r="N559" s="4" t="s">
        <v>2972</v>
      </c>
      <c r="O559" s="2" t="s">
        <v>2697</v>
      </c>
      <c r="P559" s="116"/>
      <c r="Q559" s="116"/>
      <c r="R559" s="140"/>
      <c r="S559" s="117">
        <f t="shared" si="123"/>
        <v>0</v>
      </c>
      <c r="T559" s="117">
        <f t="shared" si="122"/>
        <v>2.5</v>
      </c>
      <c r="U559" s="26"/>
      <c r="V559" s="26"/>
      <c r="W559" s="26"/>
      <c r="X559" s="26">
        <v>0.9</v>
      </c>
      <c r="Y559" s="26">
        <v>0.45</v>
      </c>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v>1.1499999999999999</v>
      </c>
    </row>
    <row r="560" spans="1:57" s="6" customFormat="1" ht="63">
      <c r="A560" s="104" t="s">
        <v>43</v>
      </c>
      <c r="B560" s="2" t="s">
        <v>2984</v>
      </c>
      <c r="C560" s="15" t="s">
        <v>1553</v>
      </c>
      <c r="D560" s="4" t="s">
        <v>1553</v>
      </c>
      <c r="E560" s="13">
        <v>1.3</v>
      </c>
      <c r="F560" s="23"/>
      <c r="G560" s="13">
        <v>1.3</v>
      </c>
      <c r="H560" s="5" t="s">
        <v>1588</v>
      </c>
      <c r="I560" s="5" t="s">
        <v>1589</v>
      </c>
      <c r="J560" s="2" t="s">
        <v>68</v>
      </c>
      <c r="K560" s="2" t="s">
        <v>2670</v>
      </c>
      <c r="L560" s="2" t="str">
        <f t="shared" si="118"/>
        <v>Điều chỉnh quy mô giảm từ 3,3 ha xuống 1,3 ha, Chuyển tiếp</v>
      </c>
      <c r="M560" s="2" t="s">
        <v>1587</v>
      </c>
      <c r="N560" s="4" t="s">
        <v>2972</v>
      </c>
      <c r="O560" s="2" t="s">
        <v>2698</v>
      </c>
      <c r="P560" s="116"/>
      <c r="Q560" s="116"/>
      <c r="R560" s="140"/>
      <c r="S560" s="117">
        <f t="shared" si="123"/>
        <v>0</v>
      </c>
      <c r="T560" s="117">
        <f t="shared" si="122"/>
        <v>1.3</v>
      </c>
      <c r="U560" s="26"/>
      <c r="V560" s="26"/>
      <c r="W560" s="26"/>
      <c r="X560" s="26">
        <v>0.5</v>
      </c>
      <c r="Y560" s="26">
        <v>0.3</v>
      </c>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v>0.5</v>
      </c>
    </row>
    <row r="561" spans="1:57" s="6" customFormat="1" ht="63">
      <c r="A561" s="104" t="s">
        <v>43</v>
      </c>
      <c r="B561" s="2" t="s">
        <v>2985</v>
      </c>
      <c r="C561" s="15" t="s">
        <v>1591</v>
      </c>
      <c r="D561" s="4" t="s">
        <v>1592</v>
      </c>
      <c r="E561" s="13">
        <v>1.55</v>
      </c>
      <c r="F561" s="23"/>
      <c r="G561" s="13">
        <v>1.55</v>
      </c>
      <c r="H561" s="5" t="s">
        <v>1593</v>
      </c>
      <c r="I561" s="5" t="s">
        <v>1594</v>
      </c>
      <c r="J561" s="2" t="s">
        <v>68</v>
      </c>
      <c r="K561" s="2" t="s">
        <v>2670</v>
      </c>
      <c r="L561" s="2" t="str">
        <f t="shared" si="118"/>
        <v>Điều chỉnh quy mô giảm từ 4,55 ha xuống 1,55 ha, Chuyển tiếp</v>
      </c>
      <c r="M561" s="2" t="s">
        <v>1590</v>
      </c>
      <c r="N561" s="4" t="s">
        <v>2972</v>
      </c>
      <c r="O561" s="2" t="s">
        <v>2699</v>
      </c>
      <c r="P561" s="116"/>
      <c r="Q561" s="116"/>
      <c r="R561" s="140"/>
      <c r="S561" s="117">
        <f t="shared" si="123"/>
        <v>0</v>
      </c>
      <c r="T561" s="117">
        <f t="shared" si="122"/>
        <v>1.55</v>
      </c>
      <c r="U561" s="26"/>
      <c r="V561" s="26"/>
      <c r="W561" s="26"/>
      <c r="X561" s="26">
        <v>0.45</v>
      </c>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v>1.1000000000000001</v>
      </c>
    </row>
    <row r="562" spans="1:57" s="6" customFormat="1" ht="31.5">
      <c r="A562" s="104" t="s">
        <v>43</v>
      </c>
      <c r="B562" s="2" t="s">
        <v>2986</v>
      </c>
      <c r="C562" s="15" t="s">
        <v>277</v>
      </c>
      <c r="D562" s="4" t="s">
        <v>277</v>
      </c>
      <c r="E562" s="13">
        <v>1.27</v>
      </c>
      <c r="F562" s="23"/>
      <c r="G562" s="13">
        <v>1.27</v>
      </c>
      <c r="H562" s="5" t="s">
        <v>1596</v>
      </c>
      <c r="I562" s="5" t="s">
        <v>1597</v>
      </c>
      <c r="J562" s="2" t="s">
        <v>68</v>
      </c>
      <c r="K562" s="2" t="s">
        <v>2670</v>
      </c>
      <c r="L562" s="2" t="str">
        <f t="shared" si="118"/>
        <v>Chuyển tiếp</v>
      </c>
      <c r="M562" s="2" t="s">
        <v>1595</v>
      </c>
      <c r="N562" s="4" t="s">
        <v>59</v>
      </c>
      <c r="O562" s="2" t="s">
        <v>59</v>
      </c>
      <c r="P562" s="116"/>
      <c r="Q562" s="116"/>
      <c r="R562" s="113"/>
      <c r="S562" s="117">
        <f t="shared" si="123"/>
        <v>0</v>
      </c>
      <c r="T562" s="117">
        <f t="shared" si="122"/>
        <v>1.27</v>
      </c>
      <c r="U562" s="26">
        <v>0.1</v>
      </c>
      <c r="V562" s="26"/>
      <c r="W562" s="26"/>
      <c r="X562" s="26">
        <v>0.85</v>
      </c>
      <c r="Y562" s="26"/>
      <c r="Z562" s="26"/>
      <c r="AA562" s="26"/>
      <c r="AB562" s="26">
        <v>0.32</v>
      </c>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row>
    <row r="563" spans="1:57" s="6" customFormat="1" ht="63">
      <c r="A563" s="104" t="s">
        <v>43</v>
      </c>
      <c r="B563" s="2" t="s">
        <v>2987</v>
      </c>
      <c r="C563" s="15" t="s">
        <v>759</v>
      </c>
      <c r="D563" s="4" t="s">
        <v>1599</v>
      </c>
      <c r="E563" s="13">
        <v>1.9</v>
      </c>
      <c r="F563" s="23"/>
      <c r="G563" s="13">
        <v>1.9</v>
      </c>
      <c r="H563" s="5" t="s">
        <v>1600</v>
      </c>
      <c r="I563" s="5" t="s">
        <v>1601</v>
      </c>
      <c r="J563" s="2" t="s">
        <v>68</v>
      </c>
      <c r="K563" s="2" t="s">
        <v>2670</v>
      </c>
      <c r="L563" s="2" t="str">
        <f t="shared" si="118"/>
        <v>Chuyển tiếp</v>
      </c>
      <c r="M563" s="2" t="s">
        <v>1598</v>
      </c>
      <c r="N563" s="4" t="s">
        <v>59</v>
      </c>
      <c r="O563" s="2" t="s">
        <v>59</v>
      </c>
      <c r="P563" s="116"/>
      <c r="Q563" s="116"/>
      <c r="R563" s="113"/>
      <c r="S563" s="117">
        <f t="shared" si="123"/>
        <v>0</v>
      </c>
      <c r="T563" s="117">
        <f t="shared" si="122"/>
        <v>1.9</v>
      </c>
      <c r="U563" s="26">
        <v>0.4</v>
      </c>
      <c r="V563" s="26"/>
      <c r="W563" s="26"/>
      <c r="X563" s="26">
        <f>0.2+0.3</f>
        <v>0.5</v>
      </c>
      <c r="Y563" s="26">
        <v>0.1</v>
      </c>
      <c r="Z563" s="26"/>
      <c r="AA563" s="26">
        <v>0.5</v>
      </c>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v>0.4</v>
      </c>
    </row>
    <row r="564" spans="1:57" s="6" customFormat="1">
      <c r="A564" s="104" t="s">
        <v>43</v>
      </c>
      <c r="B564" s="2" t="s">
        <v>2988</v>
      </c>
      <c r="C564" s="15" t="s">
        <v>1603</v>
      </c>
      <c r="D564" s="4" t="s">
        <v>1603</v>
      </c>
      <c r="E564" s="13">
        <v>0.74</v>
      </c>
      <c r="F564" s="23"/>
      <c r="G564" s="13">
        <v>0.74</v>
      </c>
      <c r="H564" s="2" t="s">
        <v>14</v>
      </c>
      <c r="I564" s="5" t="str">
        <f t="shared" ref="I564" si="124">H564</f>
        <v>LUC</v>
      </c>
      <c r="J564" s="2" t="s">
        <v>68</v>
      </c>
      <c r="K564" s="2" t="s">
        <v>2670</v>
      </c>
      <c r="L564" s="2" t="str">
        <f t="shared" si="118"/>
        <v>Chuyển tiếp</v>
      </c>
      <c r="M564" s="2" t="s">
        <v>1602</v>
      </c>
      <c r="N564" s="4" t="s">
        <v>59</v>
      </c>
      <c r="O564" s="2" t="s">
        <v>59</v>
      </c>
      <c r="P564" s="116"/>
      <c r="Q564" s="116"/>
      <c r="R564" s="113"/>
      <c r="S564" s="117">
        <f t="shared" si="123"/>
        <v>0</v>
      </c>
      <c r="T564" s="117">
        <f t="shared" si="122"/>
        <v>0.74</v>
      </c>
      <c r="U564" s="26">
        <v>0.74</v>
      </c>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row>
    <row r="565" spans="1:57" s="6" customFormat="1" ht="31.5">
      <c r="A565" s="104" t="s">
        <v>43</v>
      </c>
      <c r="B565" s="2" t="s">
        <v>2989</v>
      </c>
      <c r="C565" s="15" t="s">
        <v>362</v>
      </c>
      <c r="D565" s="4" t="s">
        <v>362</v>
      </c>
      <c r="E565" s="13">
        <v>1.2</v>
      </c>
      <c r="F565" s="23"/>
      <c r="G565" s="13">
        <v>1.2</v>
      </c>
      <c r="H565" s="5" t="s">
        <v>1605</v>
      </c>
      <c r="I565" s="5" t="s">
        <v>1606</v>
      </c>
      <c r="J565" s="2" t="s">
        <v>68</v>
      </c>
      <c r="K565" s="2" t="s">
        <v>2670</v>
      </c>
      <c r="L565" s="2" t="str">
        <f t="shared" si="118"/>
        <v>Chuyển tiếp</v>
      </c>
      <c r="M565" s="2" t="s">
        <v>1604</v>
      </c>
      <c r="N565" s="4" t="s">
        <v>59</v>
      </c>
      <c r="O565" s="2" t="s">
        <v>59</v>
      </c>
      <c r="P565" s="116"/>
      <c r="Q565" s="116"/>
      <c r="R565" s="113"/>
      <c r="S565" s="117">
        <f t="shared" si="123"/>
        <v>0</v>
      </c>
      <c r="T565" s="117">
        <f t="shared" si="122"/>
        <v>1.2000000000000002</v>
      </c>
      <c r="U565" s="26">
        <v>0.4</v>
      </c>
      <c r="V565" s="26">
        <v>0.4</v>
      </c>
      <c r="W565" s="26"/>
      <c r="X565" s="26"/>
      <c r="Y565" s="26"/>
      <c r="Z565" s="26"/>
      <c r="AA565" s="26"/>
      <c r="AB565" s="26">
        <v>0.4</v>
      </c>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row>
    <row r="566" spans="1:57" s="6" customFormat="1" ht="47.25">
      <c r="A566" s="104" t="s">
        <v>43</v>
      </c>
      <c r="B566" s="2" t="s">
        <v>2043</v>
      </c>
      <c r="C566" s="15" t="s">
        <v>1608</v>
      </c>
      <c r="D566" s="4" t="s">
        <v>89</v>
      </c>
      <c r="E566" s="13">
        <v>3</v>
      </c>
      <c r="F566" s="23"/>
      <c r="G566" s="13">
        <v>3</v>
      </c>
      <c r="H566" s="2" t="s">
        <v>1609</v>
      </c>
      <c r="I566" s="2" t="s">
        <v>1610</v>
      </c>
      <c r="J566" s="2" t="s">
        <v>68</v>
      </c>
      <c r="K566" s="2" t="s">
        <v>2670</v>
      </c>
      <c r="L566" s="2" t="str">
        <f t="shared" si="118"/>
        <v>Điều chỉnh quy mô giảm từ 5 ha xuống 3 ha, Chuyển tiếp</v>
      </c>
      <c r="M566" s="2" t="s">
        <v>1607</v>
      </c>
      <c r="N566" s="4" t="s">
        <v>2972</v>
      </c>
      <c r="O566" s="2" t="s">
        <v>2700</v>
      </c>
      <c r="P566" s="116"/>
      <c r="Q566" s="116"/>
      <c r="R566" s="140"/>
      <c r="S566" s="117">
        <f t="shared" si="123"/>
        <v>0</v>
      </c>
      <c r="T566" s="117">
        <f t="shared" si="122"/>
        <v>3</v>
      </c>
      <c r="U566" s="26"/>
      <c r="V566" s="26"/>
      <c r="W566" s="26"/>
      <c r="X566" s="26">
        <v>1</v>
      </c>
      <c r="Y566" s="26"/>
      <c r="Z566" s="26"/>
      <c r="AA566" s="26">
        <v>0.5</v>
      </c>
      <c r="AB566" s="26">
        <v>0.5</v>
      </c>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v>1</v>
      </c>
    </row>
    <row r="567" spans="1:57" s="6" customFormat="1" ht="31.5">
      <c r="A567" s="104" t="s">
        <v>43</v>
      </c>
      <c r="B567" s="2" t="s">
        <v>2045</v>
      </c>
      <c r="C567" s="15" t="s">
        <v>1612</v>
      </c>
      <c r="D567" s="4"/>
      <c r="E567" s="13"/>
      <c r="F567" s="12"/>
      <c r="G567" s="13"/>
      <c r="H567" s="2"/>
      <c r="I567" s="2"/>
      <c r="J567" s="4" t="s">
        <v>73</v>
      </c>
      <c r="K567" s="2"/>
      <c r="L567" s="2"/>
      <c r="M567" s="2" t="s">
        <v>1611</v>
      </c>
      <c r="N567" s="2"/>
      <c r="O567" s="2"/>
      <c r="P567" s="116"/>
      <c r="Q567" s="116"/>
      <c r="R567" s="113"/>
      <c r="S567" s="117">
        <f t="shared" si="123"/>
        <v>0</v>
      </c>
      <c r="T567" s="122">
        <f t="shared" ref="T567" si="125">SUM(U567:BE567)</f>
        <v>0</v>
      </c>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row>
    <row r="568" spans="1:57" s="6" customFormat="1" ht="47.25">
      <c r="A568" s="104" t="s">
        <v>43</v>
      </c>
      <c r="B568" s="2" t="s">
        <v>2283</v>
      </c>
      <c r="C568" s="15" t="s">
        <v>246</v>
      </c>
      <c r="D568" s="4" t="s">
        <v>246</v>
      </c>
      <c r="E568" s="13">
        <v>1.5</v>
      </c>
      <c r="F568" s="12"/>
      <c r="G568" s="13">
        <v>1.5</v>
      </c>
      <c r="H568" s="2" t="s">
        <v>1614</v>
      </c>
      <c r="I568" s="2" t="s">
        <v>1615</v>
      </c>
      <c r="J568" s="4" t="s">
        <v>73</v>
      </c>
      <c r="K568" s="2" t="s">
        <v>2670</v>
      </c>
      <c r="L568" s="2" t="str">
        <f t="shared" si="118"/>
        <v>Điều chỉnh giảm từ 3,0 ha xuống còn 1,5 ha. Chuyển tiếp</v>
      </c>
      <c r="M568" s="2" t="s">
        <v>1613</v>
      </c>
      <c r="N568" s="4" t="s">
        <v>2972</v>
      </c>
      <c r="O568" s="2" t="s">
        <v>2716</v>
      </c>
      <c r="P568" s="116"/>
      <c r="Q568" s="116"/>
      <c r="R568" s="140"/>
      <c r="S568" s="117">
        <f t="shared" si="123"/>
        <v>0</v>
      </c>
      <c r="T568" s="117">
        <f t="shared" ref="T568:T604" si="126">SUM(U568:BE568)</f>
        <v>1.5</v>
      </c>
      <c r="U568" s="26"/>
      <c r="V568" s="26"/>
      <c r="W568" s="26"/>
      <c r="X568" s="26"/>
      <c r="Y568" s="26">
        <v>1.4</v>
      </c>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v>0.1</v>
      </c>
    </row>
    <row r="569" spans="1:57" s="6" customFormat="1" ht="47.25">
      <c r="A569" s="104" t="s">
        <v>43</v>
      </c>
      <c r="B569" s="2" t="s">
        <v>2284</v>
      </c>
      <c r="C569" s="15" t="s">
        <v>1617</v>
      </c>
      <c r="D569" s="4" t="s">
        <v>1617</v>
      </c>
      <c r="E569" s="13">
        <v>2.5</v>
      </c>
      <c r="F569" s="12"/>
      <c r="G569" s="13">
        <v>2.5</v>
      </c>
      <c r="H569" s="2" t="s">
        <v>1618</v>
      </c>
      <c r="I569" s="2" t="s">
        <v>1619</v>
      </c>
      <c r="J569" s="4" t="s">
        <v>73</v>
      </c>
      <c r="K569" s="2" t="s">
        <v>2670</v>
      </c>
      <c r="L569" s="2" t="str">
        <f t="shared" si="118"/>
        <v>Chuyển tiếp</v>
      </c>
      <c r="M569" s="2" t="s">
        <v>1616</v>
      </c>
      <c r="N569" s="4" t="s">
        <v>59</v>
      </c>
      <c r="O569" s="2" t="s">
        <v>59</v>
      </c>
      <c r="P569" s="116"/>
      <c r="Q569" s="116"/>
      <c r="R569" s="113"/>
      <c r="S569" s="117">
        <f t="shared" si="123"/>
        <v>0</v>
      </c>
      <c r="T569" s="117">
        <f t="shared" si="126"/>
        <v>2.5</v>
      </c>
      <c r="U569" s="26"/>
      <c r="V569" s="26"/>
      <c r="W569" s="26"/>
      <c r="X569" s="26">
        <v>1.8</v>
      </c>
      <c r="Y569" s="26"/>
      <c r="Z569" s="26"/>
      <c r="AA569" s="26">
        <v>0.2</v>
      </c>
      <c r="AB569" s="26">
        <v>0.2</v>
      </c>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v>0.3</v>
      </c>
    </row>
    <row r="570" spans="1:57" s="6" customFormat="1" ht="63">
      <c r="A570" s="104" t="s">
        <v>43</v>
      </c>
      <c r="B570" s="2" t="s">
        <v>2285</v>
      </c>
      <c r="C570" s="15" t="s">
        <v>1084</v>
      </c>
      <c r="D570" s="4" t="s">
        <v>1084</v>
      </c>
      <c r="E570" s="13">
        <v>2.3199999999999998</v>
      </c>
      <c r="F570" s="12"/>
      <c r="G570" s="13">
        <v>2.3199999999999998</v>
      </c>
      <c r="H570" s="2" t="s">
        <v>1621</v>
      </c>
      <c r="I570" s="2" t="s">
        <v>1622</v>
      </c>
      <c r="J570" s="4" t="s">
        <v>73</v>
      </c>
      <c r="K570" s="2" t="s">
        <v>2670</v>
      </c>
      <c r="L570" s="2" t="str">
        <f t="shared" si="118"/>
        <v>Điều chỉnh quy mô giảm từ 4,32 xuống 2,32 ha, Chuyển tiếp</v>
      </c>
      <c r="M570" s="2" t="s">
        <v>1620</v>
      </c>
      <c r="N570" s="4" t="s">
        <v>2972</v>
      </c>
      <c r="O570" s="2" t="s">
        <v>2701</v>
      </c>
      <c r="P570" s="116"/>
      <c r="Q570" s="116"/>
      <c r="R570" s="140"/>
      <c r="S570" s="117">
        <f t="shared" si="123"/>
        <v>0</v>
      </c>
      <c r="T570" s="117">
        <f t="shared" si="126"/>
        <v>2.3199999999999998</v>
      </c>
      <c r="U570" s="26"/>
      <c r="V570" s="26"/>
      <c r="W570" s="26"/>
      <c r="X570" s="26">
        <v>0.61</v>
      </c>
      <c r="Y570" s="26">
        <v>0.38</v>
      </c>
      <c r="Z570" s="26"/>
      <c r="AA570" s="26">
        <v>0.35</v>
      </c>
      <c r="AB570" s="26">
        <v>0.05</v>
      </c>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v>0.93</v>
      </c>
    </row>
    <row r="571" spans="1:57" s="6" customFormat="1" ht="47.25">
      <c r="A571" s="104" t="s">
        <v>43</v>
      </c>
      <c r="B571" s="2" t="s">
        <v>2286</v>
      </c>
      <c r="C571" s="15" t="s">
        <v>237</v>
      </c>
      <c r="D571" s="4" t="s">
        <v>1624</v>
      </c>
      <c r="E571" s="13">
        <v>1.97</v>
      </c>
      <c r="F571" s="12"/>
      <c r="G571" s="13">
        <v>1.97</v>
      </c>
      <c r="H571" s="4" t="s">
        <v>1625</v>
      </c>
      <c r="I571" s="4" t="s">
        <v>1626</v>
      </c>
      <c r="J571" s="4" t="s">
        <v>73</v>
      </c>
      <c r="K571" s="2" t="s">
        <v>2670</v>
      </c>
      <c r="L571" s="2" t="str">
        <f t="shared" si="118"/>
        <v>Chuyển tiếp</v>
      </c>
      <c r="M571" s="2" t="s">
        <v>1623</v>
      </c>
      <c r="N571" s="4" t="s">
        <v>59</v>
      </c>
      <c r="O571" s="2" t="s">
        <v>59</v>
      </c>
      <c r="P571" s="116"/>
      <c r="Q571" s="116"/>
      <c r="R571" s="113"/>
      <c r="S571" s="117">
        <f t="shared" si="123"/>
        <v>0</v>
      </c>
      <c r="T571" s="117">
        <f t="shared" si="126"/>
        <v>1.9700000000000002</v>
      </c>
      <c r="U571" s="26">
        <v>0.02</v>
      </c>
      <c r="V571" s="26"/>
      <c r="W571" s="26"/>
      <c r="X571" s="26">
        <v>1.82</v>
      </c>
      <c r="Y571" s="26"/>
      <c r="Z571" s="26"/>
      <c r="AA571" s="26"/>
      <c r="AB571" s="26">
        <v>0.03</v>
      </c>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v>0.1</v>
      </c>
    </row>
    <row r="572" spans="1:57" s="6" customFormat="1">
      <c r="A572" s="104" t="s">
        <v>43</v>
      </c>
      <c r="B572" s="2" t="s">
        <v>2287</v>
      </c>
      <c r="C572" s="15" t="s">
        <v>1628</v>
      </c>
      <c r="D572" s="2" t="s">
        <v>1628</v>
      </c>
      <c r="E572" s="13">
        <v>1.5</v>
      </c>
      <c r="F572" s="12"/>
      <c r="G572" s="13">
        <v>1.5</v>
      </c>
      <c r="H572" s="2" t="s">
        <v>67</v>
      </c>
      <c r="I572" s="5" t="str">
        <f t="shared" ref="I572:I573" si="127">H572</f>
        <v>NHK</v>
      </c>
      <c r="J572" s="4" t="s">
        <v>73</v>
      </c>
      <c r="K572" s="2" t="s">
        <v>2670</v>
      </c>
      <c r="L572" s="2" t="str">
        <f t="shared" si="118"/>
        <v>Chuyển tiếp</v>
      </c>
      <c r="M572" s="2" t="s">
        <v>1627</v>
      </c>
      <c r="N572" s="4" t="s">
        <v>59</v>
      </c>
      <c r="O572" s="2" t="s">
        <v>59</v>
      </c>
      <c r="P572" s="116"/>
      <c r="Q572" s="116"/>
      <c r="R572" s="113"/>
      <c r="S572" s="117">
        <f t="shared" si="123"/>
        <v>0</v>
      </c>
      <c r="T572" s="117">
        <f t="shared" si="126"/>
        <v>1.5</v>
      </c>
      <c r="U572" s="26"/>
      <c r="V572" s="26"/>
      <c r="W572" s="26"/>
      <c r="X572" s="26">
        <v>1.5</v>
      </c>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row>
    <row r="573" spans="1:57" s="6" customFormat="1">
      <c r="A573" s="104" t="s">
        <v>43</v>
      </c>
      <c r="B573" s="2" t="s">
        <v>2288</v>
      </c>
      <c r="C573" s="15" t="s">
        <v>1630</v>
      </c>
      <c r="D573" s="2" t="s">
        <v>1630</v>
      </c>
      <c r="E573" s="13">
        <v>1.5</v>
      </c>
      <c r="F573" s="12"/>
      <c r="G573" s="13">
        <v>1.5</v>
      </c>
      <c r="H573" s="2" t="s">
        <v>67</v>
      </c>
      <c r="I573" s="5" t="str">
        <f t="shared" si="127"/>
        <v>NHK</v>
      </c>
      <c r="J573" s="4" t="s">
        <v>73</v>
      </c>
      <c r="K573" s="2" t="s">
        <v>2670</v>
      </c>
      <c r="L573" s="2" t="str">
        <f t="shared" si="118"/>
        <v>Chuyển tiếp</v>
      </c>
      <c r="M573" s="2" t="s">
        <v>1629</v>
      </c>
      <c r="N573" s="4" t="s">
        <v>59</v>
      </c>
      <c r="O573" s="2" t="s">
        <v>59</v>
      </c>
      <c r="P573" s="116"/>
      <c r="Q573" s="116"/>
      <c r="R573" s="113"/>
      <c r="S573" s="117">
        <f t="shared" si="123"/>
        <v>0</v>
      </c>
      <c r="T573" s="117">
        <f t="shared" si="126"/>
        <v>1.5</v>
      </c>
      <c r="U573" s="26"/>
      <c r="V573" s="26"/>
      <c r="W573" s="26"/>
      <c r="X573" s="26">
        <v>1.5</v>
      </c>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row>
    <row r="574" spans="1:57" s="6" customFormat="1" ht="47.25">
      <c r="A574" s="104" t="s">
        <v>43</v>
      </c>
      <c r="B574" s="2" t="s">
        <v>2289</v>
      </c>
      <c r="C574" s="15" t="s">
        <v>1632</v>
      </c>
      <c r="D574" s="2" t="s">
        <v>1633</v>
      </c>
      <c r="E574" s="13">
        <v>2.5499999999999998</v>
      </c>
      <c r="F574" s="12"/>
      <c r="G574" s="13">
        <v>2.5499999999999998</v>
      </c>
      <c r="H574" s="2" t="s">
        <v>1634</v>
      </c>
      <c r="I574" s="2" t="s">
        <v>1635</v>
      </c>
      <c r="J574" s="4" t="s">
        <v>73</v>
      </c>
      <c r="K574" s="2" t="s">
        <v>2670</v>
      </c>
      <c r="L574" s="2" t="str">
        <f t="shared" si="118"/>
        <v>Chuyển tiếp</v>
      </c>
      <c r="M574" s="2" t="s">
        <v>1631</v>
      </c>
      <c r="N574" s="4" t="s">
        <v>59</v>
      </c>
      <c r="O574" s="2" t="s">
        <v>59</v>
      </c>
      <c r="P574" s="116"/>
      <c r="Q574" s="116"/>
      <c r="R574" s="113"/>
      <c r="S574" s="117">
        <f t="shared" si="123"/>
        <v>0</v>
      </c>
      <c r="T574" s="117">
        <f t="shared" si="126"/>
        <v>2.5499999999999998</v>
      </c>
      <c r="U574" s="26">
        <v>0.14000000000000001</v>
      </c>
      <c r="V574" s="26"/>
      <c r="W574" s="26"/>
      <c r="X574" s="26">
        <v>1.36</v>
      </c>
      <c r="Y574" s="26"/>
      <c r="Z574" s="26"/>
      <c r="AA574" s="26"/>
      <c r="AB574" s="26">
        <v>0.01</v>
      </c>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v>1.04</v>
      </c>
    </row>
    <row r="575" spans="1:57" s="6" customFormat="1" ht="47.25">
      <c r="A575" s="104" t="s">
        <v>43</v>
      </c>
      <c r="B575" s="2" t="s">
        <v>2290</v>
      </c>
      <c r="C575" s="15" t="s">
        <v>1637</v>
      </c>
      <c r="D575" s="2" t="s">
        <v>1638</v>
      </c>
      <c r="E575" s="13">
        <v>2.19</v>
      </c>
      <c r="F575" s="12"/>
      <c r="G575" s="13">
        <v>2.19</v>
      </c>
      <c r="H575" s="2" t="s">
        <v>1639</v>
      </c>
      <c r="I575" s="2" t="s">
        <v>1640</v>
      </c>
      <c r="J575" s="4" t="s">
        <v>73</v>
      </c>
      <c r="K575" s="2" t="s">
        <v>2670</v>
      </c>
      <c r="L575" s="2" t="str">
        <f t="shared" si="118"/>
        <v>Điều chỉnh quy mô từ 5,19 ha xuống 2,19 ha, Chuyển tiếp</v>
      </c>
      <c r="M575" s="2" t="s">
        <v>1636</v>
      </c>
      <c r="N575" s="4" t="s">
        <v>2972</v>
      </c>
      <c r="O575" s="2" t="s">
        <v>2702</v>
      </c>
      <c r="P575" s="116"/>
      <c r="Q575" s="116"/>
      <c r="R575" s="140"/>
      <c r="S575" s="117">
        <f t="shared" si="123"/>
        <v>0</v>
      </c>
      <c r="T575" s="117">
        <f t="shared" si="126"/>
        <v>2.19</v>
      </c>
      <c r="U575" s="26"/>
      <c r="V575" s="26"/>
      <c r="W575" s="26"/>
      <c r="X575" s="26">
        <v>0.7</v>
      </c>
      <c r="Y575" s="26"/>
      <c r="Z575" s="26"/>
      <c r="AA575" s="26">
        <v>0.5</v>
      </c>
      <c r="AB575" s="26">
        <v>0.1</v>
      </c>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v>0.89</v>
      </c>
    </row>
    <row r="576" spans="1:57" s="6" customFormat="1" ht="63">
      <c r="A576" s="104" t="s">
        <v>43</v>
      </c>
      <c r="B576" s="2" t="s">
        <v>2291</v>
      </c>
      <c r="C576" s="128" t="s">
        <v>1641</v>
      </c>
      <c r="D576" s="2"/>
      <c r="E576" s="13">
        <v>3.15</v>
      </c>
      <c r="F576" s="12"/>
      <c r="G576" s="13">
        <v>3.15</v>
      </c>
      <c r="H576" s="2"/>
      <c r="I576" s="124" t="s">
        <v>1642</v>
      </c>
      <c r="J576" s="4" t="s">
        <v>73</v>
      </c>
      <c r="K576" s="2" t="s">
        <v>2670</v>
      </c>
      <c r="L576" s="2"/>
      <c r="M576" s="2">
        <v>244</v>
      </c>
      <c r="N576" s="2" t="s">
        <v>82</v>
      </c>
      <c r="O576" s="2" t="s">
        <v>2717</v>
      </c>
      <c r="P576" s="116"/>
      <c r="Q576" s="116"/>
      <c r="R576" s="140"/>
      <c r="S576" s="117">
        <f t="shared" si="123"/>
        <v>0</v>
      </c>
      <c r="T576" s="117">
        <f t="shared" si="126"/>
        <v>3.1499999999999995</v>
      </c>
      <c r="U576" s="26"/>
      <c r="V576" s="26"/>
      <c r="W576" s="26"/>
      <c r="X576" s="26">
        <v>0.75</v>
      </c>
      <c r="Y576" s="26"/>
      <c r="Z576" s="26"/>
      <c r="AA576" s="26">
        <v>0.2</v>
      </c>
      <c r="AB576" s="26">
        <v>0.57999999999999996</v>
      </c>
      <c r="AC576" s="26"/>
      <c r="AD576" s="26"/>
      <c r="AE576" s="26"/>
      <c r="AF576" s="26"/>
      <c r="AG576" s="26"/>
      <c r="AH576" s="26"/>
      <c r="AI576" s="26"/>
      <c r="AJ576" s="26">
        <v>0.2</v>
      </c>
      <c r="AK576" s="26"/>
      <c r="AL576" s="26"/>
      <c r="AM576" s="26"/>
      <c r="AN576" s="26"/>
      <c r="AO576" s="26"/>
      <c r="AP576" s="26"/>
      <c r="AQ576" s="26"/>
      <c r="AR576" s="26"/>
      <c r="AS576" s="26"/>
      <c r="AT576" s="26"/>
      <c r="AU576" s="26"/>
      <c r="AV576" s="26"/>
      <c r="AW576" s="26"/>
      <c r="AX576" s="26"/>
      <c r="AY576" s="26"/>
      <c r="AZ576" s="26"/>
      <c r="BA576" s="26"/>
      <c r="BB576" s="26"/>
      <c r="BC576" s="26"/>
      <c r="BD576" s="26"/>
      <c r="BE576" s="26">
        <v>1.42</v>
      </c>
    </row>
    <row r="577" spans="1:57" s="6" customFormat="1" ht="63">
      <c r="A577" s="104" t="s">
        <v>43</v>
      </c>
      <c r="B577" s="2" t="s">
        <v>2292</v>
      </c>
      <c r="C577" s="128" t="s">
        <v>1643</v>
      </c>
      <c r="D577" s="2"/>
      <c r="E577" s="13">
        <v>1.05</v>
      </c>
      <c r="F577" s="12"/>
      <c r="G577" s="13">
        <v>1.05</v>
      </c>
      <c r="H577" s="2"/>
      <c r="I577" s="124" t="s">
        <v>2752</v>
      </c>
      <c r="J577" s="4" t="s">
        <v>73</v>
      </c>
      <c r="K577" s="2" t="s">
        <v>2670</v>
      </c>
      <c r="L577" s="2"/>
      <c r="M577" s="2">
        <v>246</v>
      </c>
      <c r="N577" s="2" t="s">
        <v>82</v>
      </c>
      <c r="O577" s="2" t="s">
        <v>2751</v>
      </c>
      <c r="P577" s="116"/>
      <c r="Q577" s="116"/>
      <c r="R577" s="113" t="s">
        <v>132</v>
      </c>
      <c r="S577" s="117">
        <f t="shared" si="123"/>
        <v>0.15000000000000002</v>
      </c>
      <c r="T577" s="117">
        <f t="shared" si="126"/>
        <v>0.9</v>
      </c>
      <c r="U577" s="26"/>
      <c r="V577" s="26">
        <v>0.08</v>
      </c>
      <c r="W577" s="26"/>
      <c r="X577" s="26"/>
      <c r="Y577" s="26"/>
      <c r="Z577" s="26"/>
      <c r="AA577" s="26">
        <v>0.17</v>
      </c>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v>0.65</v>
      </c>
    </row>
    <row r="578" spans="1:57" s="6" customFormat="1" ht="63">
      <c r="A578" s="104" t="s">
        <v>43</v>
      </c>
      <c r="B578" s="2" t="s">
        <v>2293</v>
      </c>
      <c r="C578" s="128" t="s">
        <v>1644</v>
      </c>
      <c r="D578" s="2"/>
      <c r="E578" s="13">
        <v>2.11</v>
      </c>
      <c r="F578" s="12"/>
      <c r="G578" s="13">
        <v>2.11</v>
      </c>
      <c r="H578" s="2"/>
      <c r="I578" s="124" t="s">
        <v>1645</v>
      </c>
      <c r="J578" s="4" t="s">
        <v>73</v>
      </c>
      <c r="K578" s="2" t="s">
        <v>2670</v>
      </c>
      <c r="L578" s="2"/>
      <c r="M578" s="2">
        <v>247</v>
      </c>
      <c r="N578" s="2" t="s">
        <v>82</v>
      </c>
      <c r="O578" s="2" t="s">
        <v>2718</v>
      </c>
      <c r="P578" s="116"/>
      <c r="Q578" s="116"/>
      <c r="R578" s="140"/>
      <c r="S578" s="117">
        <f t="shared" si="123"/>
        <v>0</v>
      </c>
      <c r="T578" s="117">
        <f t="shared" si="126"/>
        <v>2.11</v>
      </c>
      <c r="U578" s="26"/>
      <c r="V578" s="26">
        <v>0.2</v>
      </c>
      <c r="W578" s="26"/>
      <c r="X578" s="26">
        <v>1.38</v>
      </c>
      <c r="Y578" s="26"/>
      <c r="Z578" s="26"/>
      <c r="AA578" s="26"/>
      <c r="AB578" s="26">
        <v>0.28000000000000003</v>
      </c>
      <c r="AC578" s="26"/>
      <c r="AD578" s="26"/>
      <c r="AE578" s="26"/>
      <c r="AF578" s="26"/>
      <c r="AG578" s="26"/>
      <c r="AH578" s="26"/>
      <c r="AI578" s="26"/>
      <c r="AJ578" s="26">
        <v>0.03</v>
      </c>
      <c r="AK578" s="26">
        <v>0.06</v>
      </c>
      <c r="AL578" s="26"/>
      <c r="AM578" s="26"/>
      <c r="AN578" s="26"/>
      <c r="AO578" s="26"/>
      <c r="AP578" s="26"/>
      <c r="AQ578" s="26"/>
      <c r="AR578" s="26"/>
      <c r="AS578" s="26"/>
      <c r="AT578" s="26"/>
      <c r="AU578" s="26"/>
      <c r="AV578" s="26"/>
      <c r="AW578" s="26"/>
      <c r="AX578" s="26"/>
      <c r="AY578" s="26"/>
      <c r="AZ578" s="26"/>
      <c r="BA578" s="26"/>
      <c r="BB578" s="26"/>
      <c r="BC578" s="26"/>
      <c r="BD578" s="26"/>
      <c r="BE578" s="26">
        <v>0.16</v>
      </c>
    </row>
    <row r="579" spans="1:57" s="6" customFormat="1" ht="63">
      <c r="A579" s="104" t="s">
        <v>43</v>
      </c>
      <c r="B579" s="2" t="s">
        <v>2294</v>
      </c>
      <c r="C579" s="128" t="s">
        <v>1646</v>
      </c>
      <c r="D579" s="2"/>
      <c r="E579" s="13">
        <v>3.18</v>
      </c>
      <c r="F579" s="12"/>
      <c r="G579" s="13">
        <v>3.18</v>
      </c>
      <c r="H579" s="2"/>
      <c r="I579" s="124" t="s">
        <v>1647</v>
      </c>
      <c r="J579" s="4" t="s">
        <v>73</v>
      </c>
      <c r="K579" s="2" t="s">
        <v>2670</v>
      </c>
      <c r="L579" s="2"/>
      <c r="M579" s="2">
        <v>248</v>
      </c>
      <c r="N579" s="2" t="s">
        <v>82</v>
      </c>
      <c r="O579" s="2" t="s">
        <v>2719</v>
      </c>
      <c r="P579" s="116"/>
      <c r="Q579" s="116"/>
      <c r="R579" s="140"/>
      <c r="S579" s="117">
        <f t="shared" si="123"/>
        <v>0</v>
      </c>
      <c r="T579" s="117">
        <f t="shared" si="126"/>
        <v>3.1799999999999997</v>
      </c>
      <c r="U579" s="26"/>
      <c r="V579" s="26"/>
      <c r="W579" s="26"/>
      <c r="X579" s="26">
        <v>0.42</v>
      </c>
      <c r="Y579" s="26"/>
      <c r="Z579" s="26"/>
      <c r="AA579" s="26"/>
      <c r="AB579" s="26">
        <v>0.5</v>
      </c>
      <c r="AC579" s="26"/>
      <c r="AD579" s="26"/>
      <c r="AE579" s="26"/>
      <c r="AF579" s="26"/>
      <c r="AG579" s="26"/>
      <c r="AH579" s="26"/>
      <c r="AI579" s="26"/>
      <c r="AJ579" s="26">
        <v>0.1</v>
      </c>
      <c r="AK579" s="26">
        <v>0.05</v>
      </c>
      <c r="AL579" s="26"/>
      <c r="AM579" s="26"/>
      <c r="AN579" s="26"/>
      <c r="AO579" s="26"/>
      <c r="AP579" s="26"/>
      <c r="AQ579" s="26"/>
      <c r="AR579" s="26"/>
      <c r="AS579" s="26"/>
      <c r="AT579" s="26"/>
      <c r="AU579" s="26"/>
      <c r="AV579" s="26"/>
      <c r="AW579" s="26"/>
      <c r="AX579" s="26"/>
      <c r="AY579" s="26"/>
      <c r="AZ579" s="26"/>
      <c r="BA579" s="26"/>
      <c r="BB579" s="26"/>
      <c r="BC579" s="26"/>
      <c r="BD579" s="26"/>
      <c r="BE579" s="26">
        <v>2.11</v>
      </c>
    </row>
    <row r="580" spans="1:57" s="6" customFormat="1" ht="63">
      <c r="A580" s="104" t="s">
        <v>43</v>
      </c>
      <c r="B580" s="2" t="s">
        <v>2295</v>
      </c>
      <c r="C580" s="128" t="s">
        <v>1648</v>
      </c>
      <c r="D580" s="2"/>
      <c r="E580" s="13">
        <v>2.74</v>
      </c>
      <c r="F580" s="12"/>
      <c r="G580" s="13">
        <v>2.74</v>
      </c>
      <c r="H580" s="2"/>
      <c r="I580" s="124" t="s">
        <v>1649</v>
      </c>
      <c r="J580" s="4" t="s">
        <v>73</v>
      </c>
      <c r="K580" s="2" t="s">
        <v>2670</v>
      </c>
      <c r="L580" s="2"/>
      <c r="M580" s="2">
        <v>251</v>
      </c>
      <c r="N580" s="2" t="s">
        <v>82</v>
      </c>
      <c r="O580" s="2" t="s">
        <v>2720</v>
      </c>
      <c r="P580" s="116"/>
      <c r="Q580" s="116"/>
      <c r="R580" s="140"/>
      <c r="S580" s="117">
        <f t="shared" ref="S580:S611" si="128">G580-T580</f>
        <v>0</v>
      </c>
      <c r="T580" s="117">
        <f t="shared" si="126"/>
        <v>2.74</v>
      </c>
      <c r="U580" s="26"/>
      <c r="V580" s="26">
        <v>0.2</v>
      </c>
      <c r="W580" s="26"/>
      <c r="X580" s="26">
        <v>1.78</v>
      </c>
      <c r="Y580" s="26"/>
      <c r="Z580" s="26"/>
      <c r="AA580" s="26">
        <v>0.47</v>
      </c>
      <c r="AB580" s="26"/>
      <c r="AC580" s="26"/>
      <c r="AD580" s="26"/>
      <c r="AE580" s="26"/>
      <c r="AF580" s="26"/>
      <c r="AG580" s="26"/>
      <c r="AH580" s="26"/>
      <c r="AI580" s="26"/>
      <c r="AJ580" s="26">
        <v>0.04</v>
      </c>
      <c r="AK580" s="26">
        <v>0.03</v>
      </c>
      <c r="AL580" s="26"/>
      <c r="AM580" s="26"/>
      <c r="AN580" s="26"/>
      <c r="AO580" s="26"/>
      <c r="AP580" s="26"/>
      <c r="AQ580" s="26"/>
      <c r="AR580" s="26"/>
      <c r="AS580" s="26"/>
      <c r="AT580" s="26"/>
      <c r="AU580" s="26"/>
      <c r="AV580" s="26"/>
      <c r="AW580" s="26"/>
      <c r="AX580" s="26"/>
      <c r="AY580" s="26"/>
      <c r="AZ580" s="26"/>
      <c r="BA580" s="26"/>
      <c r="BB580" s="26"/>
      <c r="BC580" s="26"/>
      <c r="BD580" s="26"/>
      <c r="BE580" s="26">
        <v>0.22</v>
      </c>
    </row>
    <row r="581" spans="1:57" s="6" customFormat="1" ht="47.25">
      <c r="A581" s="104" t="s">
        <v>43</v>
      </c>
      <c r="B581" s="2" t="s">
        <v>2296</v>
      </c>
      <c r="C581" s="128" t="s">
        <v>1650</v>
      </c>
      <c r="D581" s="2"/>
      <c r="E581" s="13">
        <v>1.46</v>
      </c>
      <c r="F581" s="12"/>
      <c r="G581" s="13">
        <v>1.46</v>
      </c>
      <c r="H581" s="2"/>
      <c r="I581" s="124" t="s">
        <v>1651</v>
      </c>
      <c r="J581" s="4" t="s">
        <v>73</v>
      </c>
      <c r="K581" s="2" t="s">
        <v>2670</v>
      </c>
      <c r="L581" s="2"/>
      <c r="M581" s="2">
        <v>252</v>
      </c>
      <c r="N581" s="2" t="s">
        <v>82</v>
      </c>
      <c r="O581" s="2" t="s">
        <v>82</v>
      </c>
      <c r="P581" s="116"/>
      <c r="Q581" s="116"/>
      <c r="R581" s="113" t="s">
        <v>132</v>
      </c>
      <c r="S581" s="117">
        <f t="shared" si="128"/>
        <v>0</v>
      </c>
      <c r="T581" s="117">
        <f t="shared" si="126"/>
        <v>1.46</v>
      </c>
      <c r="U581" s="26"/>
      <c r="V581" s="26">
        <v>0.1</v>
      </c>
      <c r="W581" s="26"/>
      <c r="X581" s="26">
        <v>0.23</v>
      </c>
      <c r="Y581" s="26"/>
      <c r="Z581" s="26"/>
      <c r="AA581" s="26">
        <v>0.43</v>
      </c>
      <c r="AB581" s="26">
        <v>0.06</v>
      </c>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v>0.64</v>
      </c>
    </row>
    <row r="582" spans="1:57" s="6" customFormat="1" ht="31.5">
      <c r="A582" s="104" t="s">
        <v>43</v>
      </c>
      <c r="B582" s="2" t="s">
        <v>2297</v>
      </c>
      <c r="C582" s="128" t="s">
        <v>1652</v>
      </c>
      <c r="D582" s="2"/>
      <c r="E582" s="130">
        <f>0.06+0.1+0.04</f>
        <v>0.2</v>
      </c>
      <c r="F582" s="12"/>
      <c r="G582" s="130">
        <f>0.06+0.1+0.04</f>
        <v>0.2</v>
      </c>
      <c r="H582" s="2" t="s">
        <v>31</v>
      </c>
      <c r="I582" s="2" t="s">
        <v>31</v>
      </c>
      <c r="J582" s="4" t="s">
        <v>73</v>
      </c>
      <c r="K582" s="2" t="s">
        <v>2670</v>
      </c>
      <c r="L582" s="2" t="str">
        <f t="shared" si="118"/>
        <v>Đăng ký mới</v>
      </c>
      <c r="M582" s="2">
        <v>255</v>
      </c>
      <c r="N582" s="2" t="s">
        <v>82</v>
      </c>
      <c r="O582" s="2" t="s">
        <v>82</v>
      </c>
      <c r="P582" s="116"/>
      <c r="Q582" s="116"/>
      <c r="R582" s="113" t="s">
        <v>132</v>
      </c>
      <c r="S582" s="117">
        <f t="shared" si="128"/>
        <v>0</v>
      </c>
      <c r="T582" s="122">
        <f t="shared" ref="T582" si="129">SUM(U582:BE582)</f>
        <v>0.2</v>
      </c>
      <c r="U582" s="88"/>
      <c r="V582" s="88"/>
      <c r="W582" s="88"/>
      <c r="X582" s="88"/>
      <c r="Y582" s="88"/>
      <c r="Z582" s="88"/>
      <c r="AA582" s="88"/>
      <c r="AB582" s="88"/>
      <c r="AC582" s="88"/>
      <c r="AD582" s="88"/>
      <c r="AE582" s="88"/>
      <c r="AF582" s="88"/>
      <c r="AG582" s="88"/>
      <c r="AH582" s="88"/>
      <c r="AI582" s="88"/>
      <c r="AJ582" s="88"/>
      <c r="AK582" s="88"/>
      <c r="AL582" s="88">
        <v>0.2</v>
      </c>
      <c r="AM582" s="88"/>
      <c r="AN582" s="88"/>
      <c r="AO582" s="88"/>
      <c r="AP582" s="88"/>
      <c r="AQ582" s="88"/>
      <c r="AR582" s="88"/>
      <c r="AS582" s="88"/>
      <c r="AT582" s="88"/>
      <c r="AU582" s="88"/>
      <c r="AV582" s="88"/>
      <c r="AW582" s="88"/>
      <c r="AX582" s="88"/>
      <c r="AY582" s="88"/>
      <c r="AZ582" s="88"/>
      <c r="BA582" s="88"/>
      <c r="BB582" s="88"/>
      <c r="BC582" s="88"/>
      <c r="BD582" s="88"/>
      <c r="BE582" s="88"/>
    </row>
    <row r="583" spans="1:57" s="6" customFormat="1" ht="47.25">
      <c r="A583" s="104" t="s">
        <v>43</v>
      </c>
      <c r="B583" s="2" t="s">
        <v>2047</v>
      </c>
      <c r="C583" s="15" t="s">
        <v>1654</v>
      </c>
      <c r="D583" s="4" t="s">
        <v>89</v>
      </c>
      <c r="E583" s="13">
        <v>3</v>
      </c>
      <c r="F583" s="12"/>
      <c r="G583" s="13">
        <v>3</v>
      </c>
      <c r="H583" s="5" t="s">
        <v>1655</v>
      </c>
      <c r="I583" s="5" t="s">
        <v>1656</v>
      </c>
      <c r="J583" s="4" t="s">
        <v>73</v>
      </c>
      <c r="K583" s="2" t="s">
        <v>2670</v>
      </c>
      <c r="L583" s="2" t="str">
        <f t="shared" si="118"/>
        <v>Chuyển tiếp</v>
      </c>
      <c r="M583" s="2" t="s">
        <v>1653</v>
      </c>
      <c r="N583" s="4" t="s">
        <v>59</v>
      </c>
      <c r="O583" s="2" t="s">
        <v>59</v>
      </c>
      <c r="P583" s="116"/>
      <c r="Q583" s="116"/>
      <c r="R583" s="113"/>
      <c r="S583" s="117">
        <f t="shared" si="128"/>
        <v>0</v>
      </c>
      <c r="T583" s="117">
        <f t="shared" si="126"/>
        <v>3</v>
      </c>
      <c r="U583" s="26">
        <v>0.5</v>
      </c>
      <c r="V583" s="26"/>
      <c r="W583" s="26"/>
      <c r="X583" s="26">
        <v>1</v>
      </c>
      <c r="Y583" s="26">
        <v>0.5</v>
      </c>
      <c r="Z583" s="26"/>
      <c r="AA583" s="26">
        <v>0.5</v>
      </c>
      <c r="AB583" s="26">
        <v>0.5</v>
      </c>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row>
    <row r="584" spans="1:57" s="6" customFormat="1" ht="63">
      <c r="A584" s="104" t="s">
        <v>43</v>
      </c>
      <c r="B584" s="2" t="s">
        <v>2051</v>
      </c>
      <c r="C584" s="15" t="s">
        <v>1658</v>
      </c>
      <c r="D584" s="4" t="s">
        <v>237</v>
      </c>
      <c r="E584" s="13">
        <v>0.25</v>
      </c>
      <c r="F584" s="23"/>
      <c r="G584" s="13">
        <v>0.25</v>
      </c>
      <c r="H584" s="5" t="s">
        <v>1090</v>
      </c>
      <c r="I584" s="5" t="s">
        <v>1659</v>
      </c>
      <c r="J584" s="2" t="s">
        <v>91</v>
      </c>
      <c r="K584" s="2" t="s">
        <v>2670</v>
      </c>
      <c r="L584" s="2" t="str">
        <f t="shared" ref="L584:L672" si="130">O584</f>
        <v>Chuyển tiếp</v>
      </c>
      <c r="M584" s="2" t="s">
        <v>1657</v>
      </c>
      <c r="N584" s="4" t="s">
        <v>59</v>
      </c>
      <c r="O584" s="2" t="s">
        <v>59</v>
      </c>
      <c r="P584" s="116"/>
      <c r="Q584" s="116"/>
      <c r="R584" s="113"/>
      <c r="S584" s="117">
        <f t="shared" si="128"/>
        <v>0</v>
      </c>
      <c r="T584" s="117">
        <f t="shared" si="126"/>
        <v>0.25</v>
      </c>
      <c r="U584" s="26">
        <v>0.15</v>
      </c>
      <c r="V584" s="26"/>
      <c r="W584" s="26"/>
      <c r="X584" s="26">
        <v>0.1</v>
      </c>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row>
    <row r="585" spans="1:57" s="6" customFormat="1" ht="63">
      <c r="A585" s="104" t="s">
        <v>43</v>
      </c>
      <c r="B585" s="2" t="s">
        <v>2052</v>
      </c>
      <c r="C585" s="15" t="s">
        <v>2680</v>
      </c>
      <c r="D585" s="4" t="s">
        <v>1661</v>
      </c>
      <c r="E585" s="13">
        <v>1.1000000000000001</v>
      </c>
      <c r="F585" s="23"/>
      <c r="G585" s="13">
        <v>1.1000000000000001</v>
      </c>
      <c r="H585" s="5" t="s">
        <v>1662</v>
      </c>
      <c r="I585" s="5" t="s">
        <v>1663</v>
      </c>
      <c r="J585" s="2" t="s">
        <v>91</v>
      </c>
      <c r="K585" s="2" t="s">
        <v>2670</v>
      </c>
      <c r="L585" s="2" t="str">
        <f t="shared" si="130"/>
        <v>Chuyển tiếp</v>
      </c>
      <c r="M585" s="2" t="s">
        <v>1660</v>
      </c>
      <c r="N585" s="4" t="s">
        <v>59</v>
      </c>
      <c r="O585" s="2" t="s">
        <v>59</v>
      </c>
      <c r="P585" s="116"/>
      <c r="Q585" s="116"/>
      <c r="R585" s="113"/>
      <c r="S585" s="117">
        <f t="shared" si="128"/>
        <v>0</v>
      </c>
      <c r="T585" s="117">
        <f t="shared" si="126"/>
        <v>1.1000000000000001</v>
      </c>
      <c r="U585" s="26">
        <v>1.05</v>
      </c>
      <c r="V585" s="26"/>
      <c r="W585" s="26"/>
      <c r="X585" s="26"/>
      <c r="Y585" s="26"/>
      <c r="Z585" s="26"/>
      <c r="AA585" s="26"/>
      <c r="AB585" s="26"/>
      <c r="AC585" s="26"/>
      <c r="AD585" s="26"/>
      <c r="AE585" s="26"/>
      <c r="AF585" s="26"/>
      <c r="AG585" s="26"/>
      <c r="AH585" s="26"/>
      <c r="AI585" s="26"/>
      <c r="AJ585" s="26"/>
      <c r="AK585" s="26">
        <v>0.01</v>
      </c>
      <c r="AL585" s="26"/>
      <c r="AM585" s="26"/>
      <c r="AN585" s="26"/>
      <c r="AO585" s="26"/>
      <c r="AP585" s="26"/>
      <c r="AQ585" s="26"/>
      <c r="AR585" s="26"/>
      <c r="AS585" s="26"/>
      <c r="AT585" s="26"/>
      <c r="AU585" s="26"/>
      <c r="AV585" s="26"/>
      <c r="AW585" s="26"/>
      <c r="AX585" s="26"/>
      <c r="AY585" s="26"/>
      <c r="AZ585" s="26"/>
      <c r="BA585" s="26"/>
      <c r="BB585" s="26">
        <v>0.01</v>
      </c>
      <c r="BC585" s="26"/>
      <c r="BD585" s="26"/>
      <c r="BE585" s="26">
        <v>0.03</v>
      </c>
    </row>
    <row r="586" spans="1:57" s="6" customFormat="1" ht="63">
      <c r="A586" s="106" t="s">
        <v>43</v>
      </c>
      <c r="B586" s="2" t="s">
        <v>2058</v>
      </c>
      <c r="C586" s="15" t="s">
        <v>1665</v>
      </c>
      <c r="D586" s="4" t="s">
        <v>887</v>
      </c>
      <c r="E586" s="12">
        <v>1.1299999999999999</v>
      </c>
      <c r="F586" s="29"/>
      <c r="G586" s="12">
        <v>1.1299999999999999</v>
      </c>
      <c r="H586" s="4" t="s">
        <v>1666</v>
      </c>
      <c r="I586" s="4" t="s">
        <v>1667</v>
      </c>
      <c r="J586" s="2" t="s">
        <v>91</v>
      </c>
      <c r="K586" s="2" t="s">
        <v>2670</v>
      </c>
      <c r="L586" s="2" t="str">
        <f t="shared" si="130"/>
        <v>Chuyển tiếp</v>
      </c>
      <c r="M586" s="2" t="s">
        <v>1664</v>
      </c>
      <c r="N586" s="4" t="s">
        <v>59</v>
      </c>
      <c r="O586" s="2" t="s">
        <v>59</v>
      </c>
      <c r="P586" s="116"/>
      <c r="Q586" s="116"/>
      <c r="R586" s="113"/>
      <c r="S586" s="117">
        <f t="shared" si="128"/>
        <v>0</v>
      </c>
      <c r="T586" s="117">
        <f t="shared" si="126"/>
        <v>1.1300000000000001</v>
      </c>
      <c r="U586" s="26">
        <v>0.85</v>
      </c>
      <c r="V586" s="26"/>
      <c r="W586" s="26"/>
      <c r="X586" s="26">
        <v>0.15</v>
      </c>
      <c r="Y586" s="26"/>
      <c r="Z586" s="26"/>
      <c r="AA586" s="26"/>
      <c r="AB586" s="26"/>
      <c r="AC586" s="26"/>
      <c r="AD586" s="26"/>
      <c r="AE586" s="26"/>
      <c r="AF586" s="26"/>
      <c r="AG586" s="26"/>
      <c r="AH586" s="26"/>
      <c r="AI586" s="26"/>
      <c r="AJ586" s="26">
        <v>0.05</v>
      </c>
      <c r="AK586" s="26">
        <v>0.05</v>
      </c>
      <c r="AL586" s="26"/>
      <c r="AM586" s="26"/>
      <c r="AN586" s="26"/>
      <c r="AO586" s="26"/>
      <c r="AP586" s="26">
        <v>0.01</v>
      </c>
      <c r="AQ586" s="26"/>
      <c r="AR586" s="26"/>
      <c r="AS586" s="26"/>
      <c r="AT586" s="26"/>
      <c r="AU586" s="26"/>
      <c r="AV586" s="26"/>
      <c r="AW586" s="26"/>
      <c r="AX586" s="26"/>
      <c r="AY586" s="26"/>
      <c r="AZ586" s="26"/>
      <c r="BA586" s="26"/>
      <c r="BB586" s="26"/>
      <c r="BC586" s="26"/>
      <c r="BD586" s="26"/>
      <c r="BE586" s="26">
        <v>0.02</v>
      </c>
    </row>
    <row r="587" spans="1:57" s="6" customFormat="1" ht="78.75">
      <c r="A587" s="106" t="s">
        <v>43</v>
      </c>
      <c r="B587" s="2" t="s">
        <v>2061</v>
      </c>
      <c r="C587" s="15" t="s">
        <v>1668</v>
      </c>
      <c r="D587" s="4"/>
      <c r="E587" s="12">
        <v>2.2509999999999999</v>
      </c>
      <c r="F587" s="29"/>
      <c r="G587" s="12">
        <v>2.2509999999999999</v>
      </c>
      <c r="H587" s="4" t="s">
        <v>1669</v>
      </c>
      <c r="I587" s="4" t="s">
        <v>1670</v>
      </c>
      <c r="J587" s="2" t="s">
        <v>91</v>
      </c>
      <c r="K587" s="2" t="s">
        <v>2670</v>
      </c>
      <c r="L587" s="2" t="str">
        <f t="shared" si="130"/>
        <v>Chuyển tiếp</v>
      </c>
      <c r="M587" s="2">
        <v>392</v>
      </c>
      <c r="N587" s="4" t="s">
        <v>59</v>
      </c>
      <c r="O587" s="2" t="s">
        <v>59</v>
      </c>
      <c r="P587" s="116"/>
      <c r="Q587" s="116"/>
      <c r="R587" s="113"/>
      <c r="S587" s="117">
        <f t="shared" si="128"/>
        <v>1.000000000000334E-3</v>
      </c>
      <c r="T587" s="117">
        <f t="shared" si="126"/>
        <v>2.2499999999999996</v>
      </c>
      <c r="U587" s="26">
        <v>1.96</v>
      </c>
      <c r="V587" s="26"/>
      <c r="W587" s="26"/>
      <c r="X587" s="26">
        <v>0.01</v>
      </c>
      <c r="Y587" s="26"/>
      <c r="Z587" s="26"/>
      <c r="AA587" s="26"/>
      <c r="AB587" s="26"/>
      <c r="AC587" s="26"/>
      <c r="AD587" s="26"/>
      <c r="AE587" s="26"/>
      <c r="AF587" s="26"/>
      <c r="AG587" s="26"/>
      <c r="AH587" s="26"/>
      <c r="AI587" s="26"/>
      <c r="AJ587" s="26">
        <v>0.15</v>
      </c>
      <c r="AK587" s="26">
        <v>0.05</v>
      </c>
      <c r="AL587" s="26"/>
      <c r="AM587" s="26"/>
      <c r="AN587" s="26"/>
      <c r="AO587" s="26"/>
      <c r="AP587" s="26">
        <v>0.03</v>
      </c>
      <c r="AQ587" s="26"/>
      <c r="AR587" s="26"/>
      <c r="AS587" s="26"/>
      <c r="AT587" s="26"/>
      <c r="AU587" s="26"/>
      <c r="AV587" s="26"/>
      <c r="AW587" s="26"/>
      <c r="AX587" s="26"/>
      <c r="AY587" s="26"/>
      <c r="AZ587" s="26"/>
      <c r="BA587" s="26"/>
      <c r="BB587" s="26">
        <v>0.03</v>
      </c>
      <c r="BC587" s="26"/>
      <c r="BD587" s="26"/>
      <c r="BE587" s="26">
        <v>0.02</v>
      </c>
    </row>
    <row r="588" spans="1:57" s="6" customFormat="1" ht="63">
      <c r="A588" s="106" t="s">
        <v>43</v>
      </c>
      <c r="B588" s="2" t="s">
        <v>2298</v>
      </c>
      <c r="C588" s="15" t="s">
        <v>1672</v>
      </c>
      <c r="D588" s="4" t="s">
        <v>1673</v>
      </c>
      <c r="E588" s="12">
        <v>0.28000000000000003</v>
      </c>
      <c r="F588" s="29"/>
      <c r="G588" s="12">
        <v>0.28000000000000003</v>
      </c>
      <c r="H588" s="4" t="s">
        <v>1674</v>
      </c>
      <c r="I588" s="4" t="s">
        <v>1675</v>
      </c>
      <c r="J588" s="2" t="s">
        <v>91</v>
      </c>
      <c r="K588" s="2" t="s">
        <v>2670</v>
      </c>
      <c r="L588" s="2" t="str">
        <f t="shared" si="130"/>
        <v>Chuyển tiếp</v>
      </c>
      <c r="M588" s="2" t="s">
        <v>1671</v>
      </c>
      <c r="N588" s="4" t="s">
        <v>59</v>
      </c>
      <c r="O588" s="2" t="s">
        <v>59</v>
      </c>
      <c r="P588" s="116"/>
      <c r="Q588" s="116"/>
      <c r="R588" s="113"/>
      <c r="S588" s="117">
        <f t="shared" si="128"/>
        <v>0</v>
      </c>
      <c r="T588" s="117">
        <f t="shared" si="126"/>
        <v>0.28000000000000003</v>
      </c>
      <c r="U588" s="26">
        <v>0.18</v>
      </c>
      <c r="V588" s="26"/>
      <c r="W588" s="26"/>
      <c r="X588" s="26"/>
      <c r="Y588" s="26"/>
      <c r="Z588" s="26"/>
      <c r="AA588" s="26"/>
      <c r="AB588" s="26">
        <v>0.08</v>
      </c>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v>0.02</v>
      </c>
    </row>
    <row r="589" spans="1:57" s="6" customFormat="1" ht="94.5">
      <c r="A589" s="106" t="s">
        <v>43</v>
      </c>
      <c r="B589" s="2" t="s">
        <v>2299</v>
      </c>
      <c r="C589" s="15" t="s">
        <v>2915</v>
      </c>
      <c r="D589" s="4"/>
      <c r="E589" s="12">
        <v>114.2</v>
      </c>
      <c r="F589" s="29"/>
      <c r="G589" s="12">
        <v>114.2</v>
      </c>
      <c r="H589" s="4"/>
      <c r="I589" s="4" t="s">
        <v>2916</v>
      </c>
      <c r="J589" s="2" t="s">
        <v>91</v>
      </c>
      <c r="K589" s="2" t="s">
        <v>317</v>
      </c>
      <c r="L589" s="2" t="str">
        <f t="shared" si="130"/>
        <v>Đăng ký mới</v>
      </c>
      <c r="M589" s="2">
        <v>381</v>
      </c>
      <c r="N589" s="2" t="s">
        <v>82</v>
      </c>
      <c r="O589" s="2" t="s">
        <v>82</v>
      </c>
      <c r="P589" s="116" t="s">
        <v>2954</v>
      </c>
      <c r="Q589" s="116" t="s">
        <v>2917</v>
      </c>
      <c r="R589" s="113"/>
      <c r="S589" s="117">
        <f t="shared" si="128"/>
        <v>93.7</v>
      </c>
      <c r="T589" s="117">
        <f t="shared" si="126"/>
        <v>20.500000000000004</v>
      </c>
      <c r="U589" s="26">
        <v>7.4</v>
      </c>
      <c r="V589" s="26"/>
      <c r="W589" s="26"/>
      <c r="X589" s="26"/>
      <c r="Y589" s="26"/>
      <c r="Z589" s="26"/>
      <c r="AA589" s="26">
        <v>10.199999999999999</v>
      </c>
      <c r="AB589" s="26">
        <v>1.6</v>
      </c>
      <c r="AC589" s="26"/>
      <c r="AD589" s="26"/>
      <c r="AE589" s="26"/>
      <c r="AF589" s="26"/>
      <c r="AG589" s="26"/>
      <c r="AH589" s="26"/>
      <c r="AI589" s="26"/>
      <c r="AJ589" s="26">
        <v>0.2</v>
      </c>
      <c r="AK589" s="26">
        <v>0.3</v>
      </c>
      <c r="AL589" s="26"/>
      <c r="AM589" s="26"/>
      <c r="AN589" s="26"/>
      <c r="AO589" s="26"/>
      <c r="AP589" s="26"/>
      <c r="AQ589" s="26"/>
      <c r="AR589" s="26"/>
      <c r="AS589" s="26"/>
      <c r="AT589" s="26"/>
      <c r="AU589" s="26"/>
      <c r="AV589" s="26"/>
      <c r="AW589" s="26"/>
      <c r="AX589" s="26"/>
      <c r="AY589" s="26"/>
      <c r="AZ589" s="26"/>
      <c r="BA589" s="26"/>
      <c r="BB589" s="26">
        <v>0.8</v>
      </c>
      <c r="BC589" s="26"/>
      <c r="BD589" s="26"/>
      <c r="BE589" s="26"/>
    </row>
    <row r="590" spans="1:57" s="6" customFormat="1" ht="31.5">
      <c r="A590" s="104" t="s">
        <v>43</v>
      </c>
      <c r="B590" s="2" t="s">
        <v>2300</v>
      </c>
      <c r="C590" s="15" t="s">
        <v>1677</v>
      </c>
      <c r="D590" s="4"/>
      <c r="E590" s="13"/>
      <c r="F590" s="23"/>
      <c r="G590" s="13"/>
      <c r="H590" s="2"/>
      <c r="I590" s="2"/>
      <c r="J590" s="2" t="s">
        <v>91</v>
      </c>
      <c r="K590" s="2"/>
      <c r="L590" s="2"/>
      <c r="M590" s="2" t="s">
        <v>1676</v>
      </c>
      <c r="N590" s="2"/>
      <c r="O590" s="2"/>
      <c r="P590" s="116"/>
      <c r="Q590" s="116"/>
      <c r="R590" s="113"/>
      <c r="S590" s="117">
        <f t="shared" si="128"/>
        <v>0</v>
      </c>
      <c r="T590" s="122">
        <f t="shared" si="126"/>
        <v>0</v>
      </c>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row>
    <row r="591" spans="1:57" s="6" customFormat="1">
      <c r="A591" s="106" t="s">
        <v>43</v>
      </c>
      <c r="B591" s="2" t="s">
        <v>2990</v>
      </c>
      <c r="C591" s="128" t="s">
        <v>2316</v>
      </c>
      <c r="D591" s="4"/>
      <c r="E591" s="13">
        <v>0.22</v>
      </c>
      <c r="F591" s="23"/>
      <c r="G591" s="13">
        <v>0.22</v>
      </c>
      <c r="H591" s="2" t="s">
        <v>2876</v>
      </c>
      <c r="I591" s="124" t="s">
        <v>14</v>
      </c>
      <c r="J591" s="2" t="s">
        <v>91</v>
      </c>
      <c r="K591" s="2" t="s">
        <v>2670</v>
      </c>
      <c r="L591" s="2"/>
      <c r="M591" s="2">
        <v>50</v>
      </c>
      <c r="N591" s="2" t="s">
        <v>82</v>
      </c>
      <c r="O591" s="2" t="s">
        <v>82</v>
      </c>
      <c r="P591" s="116"/>
      <c r="Q591" s="116"/>
      <c r="R591" s="113" t="s">
        <v>132</v>
      </c>
      <c r="S591" s="117">
        <f t="shared" si="128"/>
        <v>0</v>
      </c>
      <c r="T591" s="122">
        <f t="shared" si="126"/>
        <v>0.22</v>
      </c>
      <c r="U591" s="26">
        <v>0.22</v>
      </c>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row>
    <row r="592" spans="1:57" s="6" customFormat="1">
      <c r="A592" s="106" t="s">
        <v>43</v>
      </c>
      <c r="B592" s="2" t="s">
        <v>2991</v>
      </c>
      <c r="C592" s="128" t="s">
        <v>2317</v>
      </c>
      <c r="D592" s="4"/>
      <c r="E592" s="13">
        <v>0.88</v>
      </c>
      <c r="F592" s="23"/>
      <c r="G592" s="13">
        <v>0.88</v>
      </c>
      <c r="H592" s="2"/>
      <c r="I592" s="124" t="s">
        <v>1678</v>
      </c>
      <c r="J592" s="2" t="s">
        <v>91</v>
      </c>
      <c r="K592" s="2" t="s">
        <v>2670</v>
      </c>
      <c r="L592" s="2"/>
      <c r="M592" s="2">
        <v>51</v>
      </c>
      <c r="N592" s="2" t="s">
        <v>82</v>
      </c>
      <c r="O592" s="2" t="s">
        <v>82</v>
      </c>
      <c r="P592" s="116"/>
      <c r="Q592" s="116"/>
      <c r="R592" s="113" t="s">
        <v>132</v>
      </c>
      <c r="S592" s="117">
        <f t="shared" si="128"/>
        <v>0</v>
      </c>
      <c r="T592" s="122">
        <f t="shared" si="126"/>
        <v>0.88</v>
      </c>
      <c r="U592" s="26"/>
      <c r="V592" s="26"/>
      <c r="W592" s="26"/>
      <c r="X592" s="26">
        <v>0.74</v>
      </c>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v>0.14000000000000001</v>
      </c>
    </row>
    <row r="593" spans="1:57" s="6" customFormat="1">
      <c r="A593" s="106" t="s">
        <v>43</v>
      </c>
      <c r="B593" s="2" t="s">
        <v>2992</v>
      </c>
      <c r="C593" s="128" t="s">
        <v>266</v>
      </c>
      <c r="D593" s="4"/>
      <c r="E593" s="13">
        <v>0.26</v>
      </c>
      <c r="F593" s="23"/>
      <c r="G593" s="13">
        <v>0.26</v>
      </c>
      <c r="H593" s="2"/>
      <c r="I593" s="124" t="s">
        <v>1679</v>
      </c>
      <c r="J593" s="2" t="s">
        <v>91</v>
      </c>
      <c r="K593" s="2" t="s">
        <v>2670</v>
      </c>
      <c r="L593" s="2"/>
      <c r="M593" s="2">
        <v>53</v>
      </c>
      <c r="N593" s="2" t="s">
        <v>82</v>
      </c>
      <c r="O593" s="2" t="s">
        <v>82</v>
      </c>
      <c r="P593" s="116"/>
      <c r="Q593" s="116"/>
      <c r="R593" s="113" t="s">
        <v>132</v>
      </c>
      <c r="S593" s="117">
        <f t="shared" si="128"/>
        <v>0</v>
      </c>
      <c r="T593" s="122">
        <f t="shared" si="126"/>
        <v>0.26</v>
      </c>
      <c r="U593" s="26"/>
      <c r="V593" s="26"/>
      <c r="W593" s="26"/>
      <c r="X593" s="26">
        <v>0.14000000000000001</v>
      </c>
      <c r="Y593" s="26"/>
      <c r="Z593" s="26"/>
      <c r="AA593" s="26"/>
      <c r="AB593" s="26">
        <v>0.12</v>
      </c>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row>
    <row r="594" spans="1:57" s="6" customFormat="1" ht="31.5">
      <c r="A594" s="106" t="s">
        <v>43</v>
      </c>
      <c r="B594" s="2" t="s">
        <v>2993</v>
      </c>
      <c r="C594" s="128" t="s">
        <v>2318</v>
      </c>
      <c r="D594" s="4"/>
      <c r="E594" s="13">
        <v>0.81</v>
      </c>
      <c r="F594" s="23"/>
      <c r="G594" s="13">
        <v>0.81</v>
      </c>
      <c r="H594" s="2"/>
      <c r="I594" s="124" t="s">
        <v>1680</v>
      </c>
      <c r="J594" s="2" t="s">
        <v>91</v>
      </c>
      <c r="K594" s="2" t="s">
        <v>2670</v>
      </c>
      <c r="L594" s="2"/>
      <c r="M594" s="2">
        <v>71</v>
      </c>
      <c r="N594" s="2" t="s">
        <v>82</v>
      </c>
      <c r="O594" s="2" t="s">
        <v>82</v>
      </c>
      <c r="P594" s="116"/>
      <c r="Q594" s="116"/>
      <c r="R594" s="113" t="s">
        <v>132</v>
      </c>
      <c r="S594" s="117">
        <f t="shared" si="128"/>
        <v>0</v>
      </c>
      <c r="T594" s="122">
        <f t="shared" si="126"/>
        <v>0.81</v>
      </c>
      <c r="U594" s="26">
        <v>0.21</v>
      </c>
      <c r="V594" s="26"/>
      <c r="W594" s="26"/>
      <c r="X594" s="26">
        <v>0.56000000000000005</v>
      </c>
      <c r="Y594" s="26"/>
      <c r="Z594" s="26"/>
      <c r="AA594" s="26"/>
      <c r="AB594" s="26">
        <v>0.04</v>
      </c>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row>
    <row r="595" spans="1:57" s="6" customFormat="1" ht="31.5">
      <c r="A595" s="106" t="s">
        <v>43</v>
      </c>
      <c r="B595" s="2" t="s">
        <v>2994</v>
      </c>
      <c r="C595" s="128" t="s">
        <v>2319</v>
      </c>
      <c r="D595" s="4"/>
      <c r="E595" s="129">
        <v>0.57999999999999996</v>
      </c>
      <c r="F595" s="23"/>
      <c r="G595" s="129">
        <v>0.57999999999999996</v>
      </c>
      <c r="H595" s="2"/>
      <c r="I595" s="124" t="s">
        <v>1681</v>
      </c>
      <c r="J595" s="2" t="s">
        <v>91</v>
      </c>
      <c r="K595" s="2" t="s">
        <v>2670</v>
      </c>
      <c r="L595" s="2"/>
      <c r="M595" s="2">
        <v>81</v>
      </c>
      <c r="N595" s="2" t="s">
        <v>82</v>
      </c>
      <c r="O595" s="2" t="s">
        <v>82</v>
      </c>
      <c r="P595" s="116"/>
      <c r="Q595" s="116"/>
      <c r="R595" s="113" t="s">
        <v>132</v>
      </c>
      <c r="S595" s="117">
        <f t="shared" si="128"/>
        <v>0</v>
      </c>
      <c r="T595" s="122">
        <f t="shared" si="126"/>
        <v>0.57999999999999996</v>
      </c>
      <c r="U595" s="26">
        <v>0.08</v>
      </c>
      <c r="V595" s="26"/>
      <c r="W595" s="26"/>
      <c r="X595" s="26">
        <v>0.41</v>
      </c>
      <c r="Y595" s="26"/>
      <c r="Z595" s="26"/>
      <c r="AA595" s="26"/>
      <c r="AB595" s="26">
        <v>0.09</v>
      </c>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row>
    <row r="596" spans="1:57" s="6" customFormat="1">
      <c r="A596" s="106" t="s">
        <v>43</v>
      </c>
      <c r="B596" s="2" t="s">
        <v>2995</v>
      </c>
      <c r="C596" s="128" t="s">
        <v>1682</v>
      </c>
      <c r="D596" s="4"/>
      <c r="E596" s="13">
        <v>0.08</v>
      </c>
      <c r="F596" s="23"/>
      <c r="G596" s="13">
        <v>0.08</v>
      </c>
      <c r="H596" s="2"/>
      <c r="I596" s="124" t="s">
        <v>1683</v>
      </c>
      <c r="J596" s="2" t="s">
        <v>91</v>
      </c>
      <c r="K596" s="2" t="s">
        <v>2670</v>
      </c>
      <c r="L596" s="2"/>
      <c r="M596" s="2">
        <v>77</v>
      </c>
      <c r="N596" s="2" t="s">
        <v>82</v>
      </c>
      <c r="O596" s="2" t="s">
        <v>82</v>
      </c>
      <c r="P596" s="116"/>
      <c r="Q596" s="116"/>
      <c r="R596" s="113" t="s">
        <v>132</v>
      </c>
      <c r="S596" s="117">
        <f t="shared" si="128"/>
        <v>0</v>
      </c>
      <c r="T596" s="122">
        <f t="shared" si="126"/>
        <v>0.08</v>
      </c>
      <c r="U596" s="26"/>
      <c r="V596" s="26"/>
      <c r="W596" s="26"/>
      <c r="X596" s="26">
        <v>7.0000000000000007E-2</v>
      </c>
      <c r="Y596" s="26"/>
      <c r="Z596" s="26"/>
      <c r="AA596" s="26"/>
      <c r="AB596" s="26">
        <v>0.01</v>
      </c>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row>
    <row r="597" spans="1:57" s="6" customFormat="1" ht="47.25">
      <c r="A597" s="104" t="s">
        <v>43</v>
      </c>
      <c r="B597" s="2" t="s">
        <v>2996</v>
      </c>
      <c r="C597" s="15" t="s">
        <v>1685</v>
      </c>
      <c r="D597" s="4" t="s">
        <v>1686</v>
      </c>
      <c r="E597" s="13">
        <v>0.5</v>
      </c>
      <c r="F597" s="23"/>
      <c r="G597" s="13">
        <v>0.5</v>
      </c>
      <c r="H597" s="5" t="s">
        <v>1687</v>
      </c>
      <c r="I597" s="5" t="s">
        <v>1688</v>
      </c>
      <c r="J597" s="2" t="s">
        <v>91</v>
      </c>
      <c r="K597" s="2" t="s">
        <v>2670</v>
      </c>
      <c r="L597" s="2" t="str">
        <f t="shared" si="130"/>
        <v>Chuyển tiếp</v>
      </c>
      <c r="M597" s="2" t="s">
        <v>1684</v>
      </c>
      <c r="N597" s="4" t="s">
        <v>59</v>
      </c>
      <c r="O597" s="2" t="s">
        <v>59</v>
      </c>
      <c r="P597" s="116"/>
      <c r="Q597" s="116"/>
      <c r="R597" s="113"/>
      <c r="S597" s="117">
        <f t="shared" si="128"/>
        <v>0</v>
      </c>
      <c r="T597" s="117">
        <f t="shared" si="126"/>
        <v>0.5</v>
      </c>
      <c r="U597" s="26"/>
      <c r="V597" s="26"/>
      <c r="W597" s="26"/>
      <c r="X597" s="26">
        <v>0.2</v>
      </c>
      <c r="Y597" s="26"/>
      <c r="Z597" s="26"/>
      <c r="AA597" s="26">
        <v>0.2</v>
      </c>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v>0.1</v>
      </c>
    </row>
    <row r="598" spans="1:57" s="6" customFormat="1">
      <c r="A598" s="104" t="s">
        <v>43</v>
      </c>
      <c r="B598" s="2" t="s">
        <v>2997</v>
      </c>
      <c r="C598" s="15" t="s">
        <v>237</v>
      </c>
      <c r="D598" s="4" t="s">
        <v>237</v>
      </c>
      <c r="E598" s="13">
        <v>0.1</v>
      </c>
      <c r="F598" s="23"/>
      <c r="G598" s="13">
        <v>0.1</v>
      </c>
      <c r="H598" s="2" t="s">
        <v>14</v>
      </c>
      <c r="I598" s="5" t="str">
        <f t="shared" ref="I598" si="131">H598</f>
        <v>LUC</v>
      </c>
      <c r="J598" s="2" t="s">
        <v>91</v>
      </c>
      <c r="K598" s="2" t="s">
        <v>2670</v>
      </c>
      <c r="L598" s="2" t="str">
        <f t="shared" si="130"/>
        <v>Chuyển tiếp</v>
      </c>
      <c r="M598" s="2" t="s">
        <v>1689</v>
      </c>
      <c r="N598" s="4" t="s">
        <v>59</v>
      </c>
      <c r="O598" s="2" t="s">
        <v>59</v>
      </c>
      <c r="P598" s="116"/>
      <c r="Q598" s="116"/>
      <c r="R598" s="113"/>
      <c r="S598" s="117">
        <f t="shared" si="128"/>
        <v>0</v>
      </c>
      <c r="T598" s="117">
        <f t="shared" si="126"/>
        <v>0.1</v>
      </c>
      <c r="U598" s="26">
        <v>0.1</v>
      </c>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row>
    <row r="599" spans="1:57" s="6" customFormat="1" ht="31.5">
      <c r="A599" s="104" t="s">
        <v>43</v>
      </c>
      <c r="B599" s="2" t="s">
        <v>2998</v>
      </c>
      <c r="C599" s="15" t="s">
        <v>1661</v>
      </c>
      <c r="D599" s="4" t="s">
        <v>1661</v>
      </c>
      <c r="E599" s="13">
        <v>0.1</v>
      </c>
      <c r="F599" s="23"/>
      <c r="G599" s="13">
        <v>0.1</v>
      </c>
      <c r="H599" s="2" t="s">
        <v>1691</v>
      </c>
      <c r="I599" s="2" t="s">
        <v>1692</v>
      </c>
      <c r="J599" s="2" t="s">
        <v>91</v>
      </c>
      <c r="K599" s="2" t="s">
        <v>2670</v>
      </c>
      <c r="L599" s="2" t="str">
        <f t="shared" si="130"/>
        <v>Chuyển tiếp</v>
      </c>
      <c r="M599" s="2" t="s">
        <v>1690</v>
      </c>
      <c r="N599" s="4" t="s">
        <v>59</v>
      </c>
      <c r="O599" s="2" t="s">
        <v>59</v>
      </c>
      <c r="P599" s="116"/>
      <c r="Q599" s="116"/>
      <c r="R599" s="113"/>
      <c r="S599" s="117">
        <f t="shared" si="128"/>
        <v>0</v>
      </c>
      <c r="T599" s="117">
        <f t="shared" si="126"/>
        <v>0.1</v>
      </c>
      <c r="U599" s="26">
        <v>0.05</v>
      </c>
      <c r="V599" s="26"/>
      <c r="W599" s="26"/>
      <c r="X599" s="26">
        <v>0.05</v>
      </c>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row>
    <row r="600" spans="1:57" s="6" customFormat="1" ht="47.25">
      <c r="A600" s="104" t="s">
        <v>43</v>
      </c>
      <c r="B600" s="2" t="s">
        <v>2999</v>
      </c>
      <c r="C600" s="15" t="s">
        <v>1694</v>
      </c>
      <c r="D600" s="4" t="s">
        <v>1694</v>
      </c>
      <c r="E600" s="13">
        <v>0.3</v>
      </c>
      <c r="F600" s="23"/>
      <c r="G600" s="13">
        <v>0.3</v>
      </c>
      <c r="H600" s="2" t="s">
        <v>1695</v>
      </c>
      <c r="I600" s="2" t="s">
        <v>1696</v>
      </c>
      <c r="J600" s="2" t="s">
        <v>91</v>
      </c>
      <c r="K600" s="2" t="s">
        <v>2670</v>
      </c>
      <c r="L600" s="2" t="str">
        <f t="shared" si="130"/>
        <v>Chuyển tiếp</v>
      </c>
      <c r="M600" s="2" t="s">
        <v>1693</v>
      </c>
      <c r="N600" s="4" t="s">
        <v>59</v>
      </c>
      <c r="O600" s="2" t="s">
        <v>59</v>
      </c>
      <c r="P600" s="116"/>
      <c r="Q600" s="116"/>
      <c r="R600" s="113"/>
      <c r="S600" s="117">
        <f t="shared" si="128"/>
        <v>0</v>
      </c>
      <c r="T600" s="117">
        <f t="shared" si="126"/>
        <v>0.30000000000000004</v>
      </c>
      <c r="U600" s="26">
        <v>0.04</v>
      </c>
      <c r="V600" s="26"/>
      <c r="W600" s="26"/>
      <c r="X600" s="26">
        <v>0.09</v>
      </c>
      <c r="Y600" s="26"/>
      <c r="Z600" s="26"/>
      <c r="AA600" s="26"/>
      <c r="AB600" s="26">
        <v>0.16</v>
      </c>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v>0.01</v>
      </c>
    </row>
    <row r="601" spans="1:57" s="6" customFormat="1" ht="31.5">
      <c r="A601" s="104" t="s">
        <v>43</v>
      </c>
      <c r="B601" s="2" t="s">
        <v>3000</v>
      </c>
      <c r="C601" s="15" t="s">
        <v>1698</v>
      </c>
      <c r="D601" s="4" t="s">
        <v>1699</v>
      </c>
      <c r="E601" s="13">
        <v>0.1</v>
      </c>
      <c r="F601" s="23"/>
      <c r="G601" s="13">
        <v>0.1</v>
      </c>
      <c r="H601" s="2" t="s">
        <v>14</v>
      </c>
      <c r="I601" s="5" t="str">
        <f t="shared" ref="I601:I602" si="132">H601</f>
        <v>LUC</v>
      </c>
      <c r="J601" s="2" t="s">
        <v>91</v>
      </c>
      <c r="K601" s="2" t="s">
        <v>2670</v>
      </c>
      <c r="L601" s="2" t="str">
        <f t="shared" si="130"/>
        <v>Chuyển tiếp</v>
      </c>
      <c r="M601" s="2" t="s">
        <v>1697</v>
      </c>
      <c r="N601" s="4" t="s">
        <v>59</v>
      </c>
      <c r="O601" s="2" t="s">
        <v>59</v>
      </c>
      <c r="P601" s="116"/>
      <c r="Q601" s="116"/>
      <c r="R601" s="113"/>
      <c r="S601" s="117">
        <f t="shared" si="128"/>
        <v>0</v>
      </c>
      <c r="T601" s="117">
        <f t="shared" si="126"/>
        <v>0.1</v>
      </c>
      <c r="U601" s="26">
        <v>0.1</v>
      </c>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row>
    <row r="602" spans="1:57" s="6" customFormat="1" ht="31.5">
      <c r="A602" s="104" t="s">
        <v>43</v>
      </c>
      <c r="B602" s="2" t="s">
        <v>3001</v>
      </c>
      <c r="C602" s="15" t="s">
        <v>1701</v>
      </c>
      <c r="D602" s="4" t="s">
        <v>1701</v>
      </c>
      <c r="E602" s="13">
        <v>0.3</v>
      </c>
      <c r="F602" s="23"/>
      <c r="G602" s="13">
        <v>0.3</v>
      </c>
      <c r="H602" s="2" t="s">
        <v>14</v>
      </c>
      <c r="I602" s="5" t="str">
        <f t="shared" si="132"/>
        <v>LUC</v>
      </c>
      <c r="J602" s="2" t="s">
        <v>91</v>
      </c>
      <c r="K602" s="2" t="s">
        <v>2670</v>
      </c>
      <c r="L602" s="2" t="str">
        <f t="shared" si="130"/>
        <v>Chuyển tiếp</v>
      </c>
      <c r="M602" s="2" t="s">
        <v>1700</v>
      </c>
      <c r="N602" s="4" t="s">
        <v>59</v>
      </c>
      <c r="O602" s="2" t="s">
        <v>59</v>
      </c>
      <c r="P602" s="116"/>
      <c r="Q602" s="116"/>
      <c r="R602" s="113"/>
      <c r="S602" s="117">
        <f t="shared" si="128"/>
        <v>0</v>
      </c>
      <c r="T602" s="117">
        <f t="shared" si="126"/>
        <v>0.3</v>
      </c>
      <c r="U602" s="26">
        <v>0.3</v>
      </c>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row>
    <row r="603" spans="1:57" s="6" customFormat="1" ht="31.5">
      <c r="A603" s="104" t="s">
        <v>43</v>
      </c>
      <c r="B603" s="2" t="s">
        <v>3002</v>
      </c>
      <c r="C603" s="15" t="s">
        <v>890</v>
      </c>
      <c r="D603" s="4" t="s">
        <v>890</v>
      </c>
      <c r="E603" s="13">
        <v>1.4</v>
      </c>
      <c r="F603" s="23"/>
      <c r="G603" s="13">
        <v>1.4</v>
      </c>
      <c r="H603" s="2" t="s">
        <v>860</v>
      </c>
      <c r="I603" s="2" t="s">
        <v>1703</v>
      </c>
      <c r="J603" s="2" t="s">
        <v>91</v>
      </c>
      <c r="K603" s="2" t="s">
        <v>2670</v>
      </c>
      <c r="L603" s="2" t="str">
        <f t="shared" si="130"/>
        <v>Chuyển tiếp</v>
      </c>
      <c r="M603" s="2" t="s">
        <v>1702</v>
      </c>
      <c r="N603" s="4" t="s">
        <v>59</v>
      </c>
      <c r="O603" s="2" t="s">
        <v>59</v>
      </c>
      <c r="P603" s="116"/>
      <c r="Q603" s="116"/>
      <c r="R603" s="113"/>
      <c r="S603" s="117">
        <f t="shared" si="128"/>
        <v>0</v>
      </c>
      <c r="T603" s="117">
        <f t="shared" si="126"/>
        <v>1.4</v>
      </c>
      <c r="U603" s="26">
        <v>1.27</v>
      </c>
      <c r="V603" s="26"/>
      <c r="W603" s="26"/>
      <c r="X603" s="26">
        <v>0.13</v>
      </c>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row>
    <row r="604" spans="1:57" s="6" customFormat="1" ht="63">
      <c r="A604" s="104" t="s">
        <v>43</v>
      </c>
      <c r="B604" s="2" t="s">
        <v>2301</v>
      </c>
      <c r="C604" s="15" t="s">
        <v>1705</v>
      </c>
      <c r="D604" s="4" t="s">
        <v>89</v>
      </c>
      <c r="E604" s="13">
        <v>8.1999999999999993</v>
      </c>
      <c r="F604" s="23"/>
      <c r="G604" s="13">
        <v>8.1999999999999993</v>
      </c>
      <c r="H604" s="2" t="s">
        <v>1706</v>
      </c>
      <c r="I604" s="2" t="s">
        <v>1707</v>
      </c>
      <c r="J604" s="2" t="s">
        <v>91</v>
      </c>
      <c r="K604" s="2" t="s">
        <v>2670</v>
      </c>
      <c r="L604" s="2" t="str">
        <f t="shared" si="130"/>
        <v>Chuyển tiếp</v>
      </c>
      <c r="M604" s="2" t="s">
        <v>1704</v>
      </c>
      <c r="N604" s="4" t="s">
        <v>59</v>
      </c>
      <c r="O604" s="2" t="s">
        <v>59</v>
      </c>
      <c r="P604" s="116"/>
      <c r="Q604" s="116"/>
      <c r="R604" s="113"/>
      <c r="S604" s="117">
        <f t="shared" si="128"/>
        <v>0</v>
      </c>
      <c r="T604" s="117">
        <f t="shared" si="126"/>
        <v>8.1999999999999993</v>
      </c>
      <c r="U604" s="26">
        <v>0.5</v>
      </c>
      <c r="V604" s="26"/>
      <c r="W604" s="26"/>
      <c r="X604" s="26">
        <f>0.5+0.2</f>
        <v>0.7</v>
      </c>
      <c r="Y604" s="26">
        <v>0.1</v>
      </c>
      <c r="Z604" s="26"/>
      <c r="AA604" s="26">
        <v>2.5</v>
      </c>
      <c r="AB604" s="26">
        <v>0.2</v>
      </c>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v>4.2</v>
      </c>
    </row>
    <row r="605" spans="1:57" s="6" customFormat="1" ht="31.5">
      <c r="A605" s="104" t="s">
        <v>43</v>
      </c>
      <c r="B605" s="2" t="s">
        <v>2302</v>
      </c>
      <c r="C605" s="15" t="s">
        <v>1709</v>
      </c>
      <c r="D605" s="4"/>
      <c r="E605" s="13"/>
      <c r="F605" s="23"/>
      <c r="G605" s="13"/>
      <c r="H605" s="2"/>
      <c r="I605" s="2"/>
      <c r="J605" s="2" t="s">
        <v>119</v>
      </c>
      <c r="K605" s="2"/>
      <c r="L605" s="2"/>
      <c r="M605" s="2" t="s">
        <v>1708</v>
      </c>
      <c r="N605" s="2"/>
      <c r="O605" s="2"/>
      <c r="P605" s="116"/>
      <c r="Q605" s="116"/>
      <c r="R605" s="113"/>
      <c r="S605" s="117">
        <f t="shared" si="128"/>
        <v>0</v>
      </c>
      <c r="T605" s="122">
        <f t="shared" ref="T605:T615" si="133">SUM(U605:BE605)</f>
        <v>0</v>
      </c>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row>
    <row r="606" spans="1:57" s="6" customFormat="1" ht="63">
      <c r="A606" s="104" t="s">
        <v>43</v>
      </c>
      <c r="B606" s="2" t="s">
        <v>2303</v>
      </c>
      <c r="C606" s="128" t="s">
        <v>1710</v>
      </c>
      <c r="D606" s="4"/>
      <c r="E606" s="13">
        <v>1.48</v>
      </c>
      <c r="F606" s="23"/>
      <c r="G606" s="13">
        <v>1.48</v>
      </c>
      <c r="H606" s="2"/>
      <c r="I606" s="124" t="s">
        <v>1711</v>
      </c>
      <c r="J606" s="2" t="s">
        <v>119</v>
      </c>
      <c r="K606" s="2" t="s">
        <v>2670</v>
      </c>
      <c r="L606" s="2" t="str">
        <f t="shared" si="130"/>
        <v>Đăng ký mới. Xã đăng ký, điều chỉnh giảm từ 5,20 ha xuống 1,48 ha</v>
      </c>
      <c r="M606" s="2">
        <v>162</v>
      </c>
      <c r="N606" s="2" t="s">
        <v>82</v>
      </c>
      <c r="O606" s="2" t="s">
        <v>2721</v>
      </c>
      <c r="P606" s="116"/>
      <c r="Q606" s="116"/>
      <c r="R606" s="140"/>
      <c r="S606" s="117">
        <f t="shared" si="128"/>
        <v>0</v>
      </c>
      <c r="T606" s="122">
        <f t="shared" si="133"/>
        <v>1.48</v>
      </c>
      <c r="U606" s="26"/>
      <c r="V606" s="26">
        <v>0.2</v>
      </c>
      <c r="W606" s="26"/>
      <c r="X606" s="26">
        <v>0.03</v>
      </c>
      <c r="Y606" s="26"/>
      <c r="Z606" s="26"/>
      <c r="AA606" s="26"/>
      <c r="AB606" s="26">
        <v>0.36</v>
      </c>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v>0.89</v>
      </c>
    </row>
    <row r="607" spans="1:57" s="6" customFormat="1" ht="63">
      <c r="A607" s="104" t="s">
        <v>43</v>
      </c>
      <c r="B607" s="2" t="s">
        <v>2304</v>
      </c>
      <c r="C607" s="128" t="s">
        <v>1712</v>
      </c>
      <c r="D607" s="4"/>
      <c r="E607" s="13">
        <v>0.53</v>
      </c>
      <c r="F607" s="23"/>
      <c r="G607" s="13">
        <v>0.53</v>
      </c>
      <c r="H607" s="2"/>
      <c r="I607" s="124" t="s">
        <v>1713</v>
      </c>
      <c r="J607" s="2" t="s">
        <v>119</v>
      </c>
      <c r="K607" s="2" t="s">
        <v>2670</v>
      </c>
      <c r="L607" s="2" t="str">
        <f t="shared" si="130"/>
        <v>Đăng ký mới. Xã đăng ký, điều chỉnh giảm từ 2,53 xuống 0,53</v>
      </c>
      <c r="M607" s="2">
        <v>163</v>
      </c>
      <c r="N607" s="2" t="s">
        <v>82</v>
      </c>
      <c r="O607" s="2" t="s">
        <v>2722</v>
      </c>
      <c r="P607" s="116"/>
      <c r="Q607" s="116"/>
      <c r="R607" s="140"/>
      <c r="S607" s="117">
        <f t="shared" si="128"/>
        <v>0</v>
      </c>
      <c r="T607" s="122">
        <f t="shared" si="133"/>
        <v>0.53</v>
      </c>
      <c r="U607" s="26"/>
      <c r="V607" s="26">
        <v>0.2</v>
      </c>
      <c r="W607" s="26"/>
      <c r="X607" s="26"/>
      <c r="Y607" s="26"/>
      <c r="Z607" s="26"/>
      <c r="AA607" s="26">
        <v>0.2</v>
      </c>
      <c r="AB607" s="26"/>
      <c r="AC607" s="26"/>
      <c r="AD607" s="26"/>
      <c r="AE607" s="26"/>
      <c r="AF607" s="26"/>
      <c r="AG607" s="26"/>
      <c r="AH607" s="26"/>
      <c r="AI607" s="26"/>
      <c r="AJ607" s="26">
        <v>0.05</v>
      </c>
      <c r="AK607" s="26"/>
      <c r="AL607" s="26"/>
      <c r="AM607" s="26"/>
      <c r="AN607" s="26"/>
      <c r="AO607" s="26"/>
      <c r="AP607" s="26"/>
      <c r="AQ607" s="26"/>
      <c r="AR607" s="26"/>
      <c r="AS607" s="26"/>
      <c r="AT607" s="26"/>
      <c r="AU607" s="26"/>
      <c r="AV607" s="26"/>
      <c r="AW607" s="26"/>
      <c r="AX607" s="26"/>
      <c r="AY607" s="26"/>
      <c r="AZ607" s="26"/>
      <c r="BA607" s="26"/>
      <c r="BB607" s="26"/>
      <c r="BC607" s="26"/>
      <c r="BD607" s="26"/>
      <c r="BE607" s="26">
        <v>0.08</v>
      </c>
    </row>
    <row r="608" spans="1:57" s="6" customFormat="1" ht="63">
      <c r="A608" s="104" t="s">
        <v>43</v>
      </c>
      <c r="B608" s="2" t="s">
        <v>2305</v>
      </c>
      <c r="C608" s="128" t="s">
        <v>1714</v>
      </c>
      <c r="D608" s="4"/>
      <c r="E608" s="13">
        <v>0.76</v>
      </c>
      <c r="F608" s="23"/>
      <c r="G608" s="13">
        <v>0.76</v>
      </c>
      <c r="H608" s="2"/>
      <c r="I608" s="124" t="s">
        <v>1715</v>
      </c>
      <c r="J608" s="2" t="s">
        <v>119</v>
      </c>
      <c r="K608" s="2" t="s">
        <v>2670</v>
      </c>
      <c r="L608" s="2" t="str">
        <f t="shared" si="130"/>
        <v>Đăng ký mới. Xã đăng ký, điều chỉnh giảm từ 1,71 xuống 0,76</v>
      </c>
      <c r="M608" s="2">
        <v>164</v>
      </c>
      <c r="N608" s="2" t="s">
        <v>82</v>
      </c>
      <c r="O608" s="2" t="s">
        <v>2723</v>
      </c>
      <c r="P608" s="116"/>
      <c r="Q608" s="116"/>
      <c r="R608" s="140"/>
      <c r="S608" s="117">
        <f t="shared" si="128"/>
        <v>0</v>
      </c>
      <c r="T608" s="122">
        <f t="shared" si="133"/>
        <v>0.76</v>
      </c>
      <c r="U608" s="26"/>
      <c r="V608" s="26"/>
      <c r="W608" s="26"/>
      <c r="X608" s="26">
        <v>0.2</v>
      </c>
      <c r="Y608" s="26"/>
      <c r="Z608" s="26"/>
      <c r="AA608" s="26">
        <v>0.2</v>
      </c>
      <c r="AB608" s="26">
        <v>0.02</v>
      </c>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v>0.34</v>
      </c>
    </row>
    <row r="609" spans="1:57" s="6" customFormat="1" ht="63">
      <c r="A609" s="104" t="s">
        <v>43</v>
      </c>
      <c r="B609" s="2" t="s">
        <v>2306</v>
      </c>
      <c r="C609" s="128" t="s">
        <v>1716</v>
      </c>
      <c r="D609" s="4"/>
      <c r="E609" s="13">
        <v>0.54</v>
      </c>
      <c r="F609" s="23"/>
      <c r="G609" s="13">
        <v>0.54</v>
      </c>
      <c r="H609" s="5" t="s">
        <v>50</v>
      </c>
      <c r="I609" s="124" t="s">
        <v>57</v>
      </c>
      <c r="J609" s="2" t="s">
        <v>119</v>
      </c>
      <c r="K609" s="2" t="s">
        <v>2670</v>
      </c>
      <c r="L609" s="2" t="str">
        <f t="shared" si="130"/>
        <v>Đăng ký mới. Xã đăng ký, điều chỉnh giảm từ 1,84 xuống còn 0,54</v>
      </c>
      <c r="M609" s="2">
        <v>165</v>
      </c>
      <c r="N609" s="2" t="s">
        <v>82</v>
      </c>
      <c r="O609" s="2" t="s">
        <v>2724</v>
      </c>
      <c r="P609" s="116"/>
      <c r="Q609" s="116"/>
      <c r="R609" s="140"/>
      <c r="S609" s="117">
        <f t="shared" si="128"/>
        <v>0</v>
      </c>
      <c r="T609" s="122">
        <f t="shared" si="133"/>
        <v>0.54</v>
      </c>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v>0.54</v>
      </c>
    </row>
    <row r="610" spans="1:57" s="6" customFormat="1">
      <c r="A610" s="104" t="s">
        <v>43</v>
      </c>
      <c r="B610" s="2" t="s">
        <v>2307</v>
      </c>
      <c r="C610" s="128" t="s">
        <v>1717</v>
      </c>
      <c r="D610" s="4"/>
      <c r="E610" s="13">
        <v>0.73</v>
      </c>
      <c r="F610" s="23"/>
      <c r="G610" s="13">
        <v>0.73</v>
      </c>
      <c r="H610" s="5" t="s">
        <v>50</v>
      </c>
      <c r="I610" s="124" t="s">
        <v>57</v>
      </c>
      <c r="J610" s="2" t="s">
        <v>119</v>
      </c>
      <c r="K610" s="2" t="s">
        <v>2670</v>
      </c>
      <c r="L610" s="2" t="str">
        <f t="shared" si="130"/>
        <v>Đăng ký mới</v>
      </c>
      <c r="M610" s="2">
        <v>166</v>
      </c>
      <c r="N610" s="2" t="s">
        <v>82</v>
      </c>
      <c r="O610" s="2" t="s">
        <v>82</v>
      </c>
      <c r="P610" s="116"/>
      <c r="Q610" s="116"/>
      <c r="R610" s="113" t="s">
        <v>79</v>
      </c>
      <c r="S610" s="117">
        <f t="shared" si="128"/>
        <v>0</v>
      </c>
      <c r="T610" s="122">
        <f t="shared" si="133"/>
        <v>0.73</v>
      </c>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18">
        <v>0.73</v>
      </c>
    </row>
    <row r="611" spans="1:57" s="6" customFormat="1">
      <c r="A611" s="104" t="s">
        <v>43</v>
      </c>
      <c r="B611" s="2" t="s">
        <v>2308</v>
      </c>
      <c r="C611" s="128" t="s">
        <v>1718</v>
      </c>
      <c r="D611" s="4"/>
      <c r="E611" s="13">
        <v>0.14000000000000001</v>
      </c>
      <c r="F611" s="23"/>
      <c r="G611" s="13">
        <v>0.14000000000000001</v>
      </c>
      <c r="H611" s="5" t="s">
        <v>50</v>
      </c>
      <c r="I611" s="124" t="s">
        <v>57</v>
      </c>
      <c r="J611" s="2" t="s">
        <v>119</v>
      </c>
      <c r="K611" s="2" t="s">
        <v>2670</v>
      </c>
      <c r="L611" s="2" t="str">
        <f t="shared" si="130"/>
        <v>Đăng ký mới</v>
      </c>
      <c r="M611" s="2">
        <v>167</v>
      </c>
      <c r="N611" s="2" t="s">
        <v>82</v>
      </c>
      <c r="O611" s="2" t="s">
        <v>82</v>
      </c>
      <c r="P611" s="116"/>
      <c r="Q611" s="116"/>
      <c r="R611" s="113" t="s">
        <v>79</v>
      </c>
      <c r="S611" s="117">
        <f t="shared" si="128"/>
        <v>0</v>
      </c>
      <c r="T611" s="122">
        <f t="shared" si="133"/>
        <v>0.14000000000000001</v>
      </c>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18">
        <v>0.14000000000000001</v>
      </c>
    </row>
    <row r="612" spans="1:57" s="6" customFormat="1" ht="63">
      <c r="A612" s="104" t="s">
        <v>43</v>
      </c>
      <c r="B612" s="2" t="s">
        <v>2309</v>
      </c>
      <c r="C612" s="128" t="s">
        <v>1719</v>
      </c>
      <c r="D612" s="4"/>
      <c r="E612" s="13">
        <v>0.87</v>
      </c>
      <c r="F612" s="23"/>
      <c r="G612" s="13">
        <v>0.87</v>
      </c>
      <c r="H612" s="2"/>
      <c r="I612" s="124" t="s">
        <v>1720</v>
      </c>
      <c r="J612" s="2" t="s">
        <v>119</v>
      </c>
      <c r="K612" s="2" t="s">
        <v>2670</v>
      </c>
      <c r="L612" s="2" t="str">
        <f t="shared" si="130"/>
        <v>Đăng ký mới. Xã đăng ký, điều chỉnh giảm từ 2,87 xuống còn 0,87</v>
      </c>
      <c r="M612" s="2">
        <v>168</v>
      </c>
      <c r="N612" s="2" t="s">
        <v>82</v>
      </c>
      <c r="O612" s="2" t="s">
        <v>2725</v>
      </c>
      <c r="P612" s="116"/>
      <c r="Q612" s="116"/>
      <c r="R612" s="140"/>
      <c r="S612" s="117">
        <f t="shared" ref="S612:S642" si="134">G612-T612</f>
        <v>0</v>
      </c>
      <c r="T612" s="122">
        <f t="shared" si="133"/>
        <v>0.87</v>
      </c>
      <c r="U612" s="26"/>
      <c r="V612" s="26">
        <v>0.2</v>
      </c>
      <c r="W612" s="26"/>
      <c r="X612" s="26"/>
      <c r="Y612" s="26"/>
      <c r="Z612" s="26"/>
      <c r="AA612" s="26"/>
      <c r="AB612" s="26">
        <v>0.02</v>
      </c>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v>0.65</v>
      </c>
    </row>
    <row r="613" spans="1:57" s="6" customFormat="1" ht="63">
      <c r="A613" s="104" t="s">
        <v>43</v>
      </c>
      <c r="B613" s="2" t="s">
        <v>2310</v>
      </c>
      <c r="C613" s="128" t="s">
        <v>1721</v>
      </c>
      <c r="D613" s="4"/>
      <c r="E613" s="13">
        <v>1.01</v>
      </c>
      <c r="F613" s="23"/>
      <c r="G613" s="13">
        <v>1.01</v>
      </c>
      <c r="H613" s="2"/>
      <c r="I613" s="124" t="s">
        <v>1722</v>
      </c>
      <c r="J613" s="2" t="s">
        <v>119</v>
      </c>
      <c r="K613" s="2" t="s">
        <v>2670</v>
      </c>
      <c r="L613" s="2" t="str">
        <f t="shared" si="130"/>
        <v>Đăng ký mới. Xã đăng ký, điều chỉnh giảm từ 2,01 xuống 1,01</v>
      </c>
      <c r="M613" s="2">
        <v>169</v>
      </c>
      <c r="N613" s="2" t="s">
        <v>82</v>
      </c>
      <c r="O613" s="2" t="s">
        <v>2726</v>
      </c>
      <c r="P613" s="116"/>
      <c r="Q613" s="116"/>
      <c r="R613" s="140"/>
      <c r="S613" s="117">
        <f t="shared" si="134"/>
        <v>0</v>
      </c>
      <c r="T613" s="122">
        <f t="shared" si="133"/>
        <v>1.01</v>
      </c>
      <c r="U613" s="26">
        <v>0.09</v>
      </c>
      <c r="V613" s="26"/>
      <c r="W613" s="26"/>
      <c r="X613" s="26">
        <v>0.03</v>
      </c>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v>0.89</v>
      </c>
    </row>
    <row r="614" spans="1:57" s="6" customFormat="1" ht="63">
      <c r="A614" s="104" t="s">
        <v>43</v>
      </c>
      <c r="B614" s="2" t="s">
        <v>2311</v>
      </c>
      <c r="C614" s="128" t="s">
        <v>1723</v>
      </c>
      <c r="D614" s="4"/>
      <c r="E614" s="13">
        <v>1.48</v>
      </c>
      <c r="F614" s="23"/>
      <c r="G614" s="13">
        <v>1.48</v>
      </c>
      <c r="H614" s="2"/>
      <c r="I614" s="124" t="s">
        <v>1724</v>
      </c>
      <c r="J614" s="2" t="s">
        <v>119</v>
      </c>
      <c r="K614" s="2" t="s">
        <v>2670</v>
      </c>
      <c r="L614" s="2" t="str">
        <f t="shared" si="130"/>
        <v>Đăng ký mới. Xã đăng ký, điều chỉnh giảm từ 2,48 ha xuống còn 1,48</v>
      </c>
      <c r="M614" s="2">
        <v>171</v>
      </c>
      <c r="N614" s="2" t="s">
        <v>82</v>
      </c>
      <c r="O614" s="2" t="s">
        <v>2727</v>
      </c>
      <c r="P614" s="116"/>
      <c r="Q614" s="116"/>
      <c r="R614" s="140"/>
      <c r="S614" s="117">
        <f t="shared" si="134"/>
        <v>0</v>
      </c>
      <c r="T614" s="122">
        <f t="shared" si="133"/>
        <v>1.48</v>
      </c>
      <c r="U614" s="26">
        <v>0.1</v>
      </c>
      <c r="V614" s="26"/>
      <c r="W614" s="26"/>
      <c r="X614" s="26">
        <v>0.09</v>
      </c>
      <c r="Y614" s="26"/>
      <c r="Z614" s="26"/>
      <c r="AA614" s="26"/>
      <c r="AB614" s="26">
        <v>0.02</v>
      </c>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v>1.27</v>
      </c>
    </row>
    <row r="615" spans="1:57" s="6" customFormat="1" ht="63">
      <c r="A615" s="104" t="s">
        <v>43</v>
      </c>
      <c r="B615" s="2" t="s">
        <v>2312</v>
      </c>
      <c r="C615" s="128" t="s">
        <v>1725</v>
      </c>
      <c r="D615" s="4"/>
      <c r="E615" s="13">
        <v>1.8</v>
      </c>
      <c r="F615" s="23"/>
      <c r="G615" s="13">
        <v>1.8</v>
      </c>
      <c r="H615" s="2"/>
      <c r="I615" s="124" t="s">
        <v>1726</v>
      </c>
      <c r="J615" s="2" t="s">
        <v>119</v>
      </c>
      <c r="K615" s="2" t="s">
        <v>2670</v>
      </c>
      <c r="L615" s="2" t="str">
        <f t="shared" si="130"/>
        <v>Đăng ký mới. Xã đăng ký, điều chỉnh giảm từ 3,8 ha xuống 1,8 ha</v>
      </c>
      <c r="M615" s="2">
        <v>172</v>
      </c>
      <c r="N615" s="2" t="s">
        <v>82</v>
      </c>
      <c r="O615" s="2" t="s">
        <v>2728</v>
      </c>
      <c r="P615" s="116"/>
      <c r="Q615" s="116"/>
      <c r="R615" s="140"/>
      <c r="S615" s="117">
        <f t="shared" si="134"/>
        <v>0</v>
      </c>
      <c r="T615" s="122">
        <f t="shared" si="133"/>
        <v>1.8</v>
      </c>
      <c r="U615" s="26">
        <v>0.21</v>
      </c>
      <c r="V615" s="26"/>
      <c r="W615" s="26"/>
      <c r="X615" s="26">
        <v>0.62</v>
      </c>
      <c r="Y615" s="26"/>
      <c r="Z615" s="26"/>
      <c r="AA615" s="26"/>
      <c r="AB615" s="26"/>
      <c r="AC615" s="26"/>
      <c r="AD615" s="26"/>
      <c r="AE615" s="26"/>
      <c r="AF615" s="26"/>
      <c r="AG615" s="26"/>
      <c r="AH615" s="26"/>
      <c r="AI615" s="26"/>
      <c r="AJ615" s="26">
        <v>0.2</v>
      </c>
      <c r="AK615" s="26"/>
      <c r="AL615" s="26"/>
      <c r="AM615" s="26"/>
      <c r="AN615" s="26"/>
      <c r="AO615" s="26"/>
      <c r="AP615" s="26"/>
      <c r="AQ615" s="26"/>
      <c r="AR615" s="26"/>
      <c r="AS615" s="26"/>
      <c r="AT615" s="26"/>
      <c r="AU615" s="26"/>
      <c r="AV615" s="26"/>
      <c r="AW615" s="26"/>
      <c r="AX615" s="26"/>
      <c r="AY615" s="26"/>
      <c r="AZ615" s="26"/>
      <c r="BA615" s="26"/>
      <c r="BB615" s="26"/>
      <c r="BC615" s="26"/>
      <c r="BD615" s="26"/>
      <c r="BE615" s="26">
        <v>0.77</v>
      </c>
    </row>
    <row r="616" spans="1:57" s="6" customFormat="1" ht="63">
      <c r="A616" s="104" t="s">
        <v>43</v>
      </c>
      <c r="B616" s="2" t="s">
        <v>2313</v>
      </c>
      <c r="C616" s="15" t="s">
        <v>1728</v>
      </c>
      <c r="D616" s="4" t="s">
        <v>1728</v>
      </c>
      <c r="E616" s="13">
        <v>1.36</v>
      </c>
      <c r="F616" s="23"/>
      <c r="G616" s="13">
        <v>1.36</v>
      </c>
      <c r="H616" s="5" t="s">
        <v>1593</v>
      </c>
      <c r="I616" s="5" t="s">
        <v>1729</v>
      </c>
      <c r="J616" s="2" t="s">
        <v>119</v>
      </c>
      <c r="K616" s="2" t="s">
        <v>2670</v>
      </c>
      <c r="L616" s="2" t="str">
        <f t="shared" si="130"/>
        <v>Điều chỉnh quy mô giảm từ 4,36 ha xuống 1,36 ha, Chuyển tiếp</v>
      </c>
      <c r="M616" s="2" t="s">
        <v>1727</v>
      </c>
      <c r="N616" s="4" t="s">
        <v>2972</v>
      </c>
      <c r="O616" s="2" t="s">
        <v>2703</v>
      </c>
      <c r="P616" s="116"/>
      <c r="Q616" s="116"/>
      <c r="R616" s="140"/>
      <c r="S616" s="117">
        <f t="shared" si="134"/>
        <v>0</v>
      </c>
      <c r="T616" s="117">
        <f t="shared" ref="T616:T651" si="135">SUM(U616:BE616)</f>
        <v>1.36</v>
      </c>
      <c r="U616" s="26"/>
      <c r="V616" s="26"/>
      <c r="W616" s="26"/>
      <c r="X616" s="26">
        <v>0.25</v>
      </c>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v>1.1100000000000001</v>
      </c>
    </row>
    <row r="617" spans="1:57" s="6" customFormat="1" ht="63">
      <c r="A617" s="104" t="s">
        <v>43</v>
      </c>
      <c r="B617" s="2" t="s">
        <v>2314</v>
      </c>
      <c r="C617" s="15" t="s">
        <v>342</v>
      </c>
      <c r="D617" s="4" t="s">
        <v>342</v>
      </c>
      <c r="E617" s="13">
        <v>1.7</v>
      </c>
      <c r="F617" s="23"/>
      <c r="G617" s="13">
        <v>1.7</v>
      </c>
      <c r="H617" s="5" t="s">
        <v>1731</v>
      </c>
      <c r="I617" s="5" t="s">
        <v>1732</v>
      </c>
      <c r="J617" s="2" t="s">
        <v>119</v>
      </c>
      <c r="K617" s="2" t="s">
        <v>2670</v>
      </c>
      <c r="L617" s="2" t="str">
        <f t="shared" si="130"/>
        <v>Điều chỉnh quy mô giảm từ 3,7 ha xuống còn 1,7 ha, Chuyển tiếp</v>
      </c>
      <c r="M617" s="2" t="s">
        <v>1730</v>
      </c>
      <c r="N617" s="4" t="s">
        <v>2972</v>
      </c>
      <c r="O617" s="2" t="s">
        <v>2704</v>
      </c>
      <c r="P617" s="116"/>
      <c r="Q617" s="116"/>
      <c r="R617" s="140"/>
      <c r="S617" s="117">
        <f t="shared" si="134"/>
        <v>0</v>
      </c>
      <c r="T617" s="117">
        <f t="shared" si="135"/>
        <v>1.7</v>
      </c>
      <c r="U617" s="26"/>
      <c r="V617" s="26"/>
      <c r="W617" s="26"/>
      <c r="X617" s="26"/>
      <c r="Y617" s="26"/>
      <c r="Z617" s="26"/>
      <c r="AA617" s="26">
        <v>0.23</v>
      </c>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v>1.47</v>
      </c>
    </row>
    <row r="618" spans="1:57" s="6" customFormat="1" ht="47.45" customHeight="1">
      <c r="A618" s="104" t="s">
        <v>43</v>
      </c>
      <c r="B618" s="2" t="s">
        <v>2315</v>
      </c>
      <c r="C618" s="15" t="s">
        <v>914</v>
      </c>
      <c r="D618" s="4" t="s">
        <v>914</v>
      </c>
      <c r="E618" s="13">
        <v>2.2400000000000002</v>
      </c>
      <c r="F618" s="23"/>
      <c r="G618" s="13">
        <v>2.2400000000000002</v>
      </c>
      <c r="H618" s="5" t="s">
        <v>1734</v>
      </c>
      <c r="I618" s="5" t="s">
        <v>1735</v>
      </c>
      <c r="J618" s="2" t="s">
        <v>119</v>
      </c>
      <c r="K618" s="2" t="s">
        <v>2670</v>
      </c>
      <c r="L618" s="2" t="str">
        <f t="shared" si="130"/>
        <v>Điều chỉnh quy mô giảm từ 5,24 ha xuống 2,24 ha, Chuyển tiếp</v>
      </c>
      <c r="M618" s="2" t="s">
        <v>1733</v>
      </c>
      <c r="N618" s="4" t="s">
        <v>2972</v>
      </c>
      <c r="O618" s="2" t="s">
        <v>2705</v>
      </c>
      <c r="P618" s="116"/>
      <c r="Q618" s="116"/>
      <c r="R618" s="140"/>
      <c r="S618" s="117">
        <f t="shared" si="134"/>
        <v>0</v>
      </c>
      <c r="T618" s="117">
        <f t="shared" si="135"/>
        <v>2.2399999999999998</v>
      </c>
      <c r="U618" s="26"/>
      <c r="V618" s="26"/>
      <c r="W618" s="26"/>
      <c r="X618" s="26"/>
      <c r="Y618" s="26"/>
      <c r="Z618" s="26"/>
      <c r="AA618" s="26">
        <v>0.35</v>
      </c>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v>0.23</v>
      </c>
      <c r="BC618" s="26"/>
      <c r="BD618" s="26"/>
      <c r="BE618" s="26">
        <v>1.66</v>
      </c>
    </row>
    <row r="619" spans="1:57" s="6" customFormat="1" ht="63">
      <c r="A619" s="104" t="s">
        <v>43</v>
      </c>
      <c r="B619" s="2" t="s">
        <v>3003</v>
      </c>
      <c r="C619" s="15" t="s">
        <v>1097</v>
      </c>
      <c r="D619" s="4" t="s">
        <v>1097</v>
      </c>
      <c r="E619" s="13">
        <v>2.33</v>
      </c>
      <c r="F619" s="23"/>
      <c r="G619" s="13">
        <v>2.33</v>
      </c>
      <c r="H619" s="5" t="s">
        <v>1737</v>
      </c>
      <c r="I619" s="5" t="s">
        <v>1738</v>
      </c>
      <c r="J619" s="2" t="s">
        <v>119</v>
      </c>
      <c r="K619" s="2" t="s">
        <v>2670</v>
      </c>
      <c r="L619" s="2" t="str">
        <f t="shared" si="130"/>
        <v>Điều chỉnh quy mô giảm từ 5,33 ha xuống 2,33 ha, Chuyển tiếp</v>
      </c>
      <c r="M619" s="2" t="s">
        <v>1736</v>
      </c>
      <c r="N619" s="4" t="s">
        <v>2972</v>
      </c>
      <c r="O619" s="2" t="s">
        <v>2706</v>
      </c>
      <c r="P619" s="116"/>
      <c r="Q619" s="116"/>
      <c r="R619" s="140"/>
      <c r="S619" s="117">
        <f t="shared" si="134"/>
        <v>0</v>
      </c>
      <c r="T619" s="117">
        <f t="shared" si="135"/>
        <v>2.33</v>
      </c>
      <c r="U619" s="26"/>
      <c r="V619" s="26"/>
      <c r="W619" s="26"/>
      <c r="X619" s="26">
        <v>1.24</v>
      </c>
      <c r="Y619" s="26"/>
      <c r="Z619" s="26"/>
      <c r="AA619" s="26">
        <v>0.7</v>
      </c>
      <c r="AB619" s="26">
        <v>0.06</v>
      </c>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v>0.33</v>
      </c>
    </row>
    <row r="620" spans="1:57" s="6" customFormat="1" ht="63">
      <c r="A620" s="104" t="s">
        <v>43</v>
      </c>
      <c r="B620" s="2" t="s">
        <v>3004</v>
      </c>
      <c r="C620" s="15" t="s">
        <v>349</v>
      </c>
      <c r="D620" s="4" t="s">
        <v>349</v>
      </c>
      <c r="E620" s="13">
        <v>1.62</v>
      </c>
      <c r="F620" s="23"/>
      <c r="G620" s="13">
        <v>1.62</v>
      </c>
      <c r="H620" s="5" t="s">
        <v>1541</v>
      </c>
      <c r="I620" s="5" t="s">
        <v>1740</v>
      </c>
      <c r="J620" s="2" t="s">
        <v>119</v>
      </c>
      <c r="K620" s="2" t="s">
        <v>2670</v>
      </c>
      <c r="L620" s="2" t="str">
        <f t="shared" si="130"/>
        <v>Điều chỉnh quy mô giảm từ 4,62 ha xuống 1,62 ha, Chuyển tiếp</v>
      </c>
      <c r="M620" s="2" t="s">
        <v>1739</v>
      </c>
      <c r="N620" s="4" t="s">
        <v>2972</v>
      </c>
      <c r="O620" s="2" t="s">
        <v>2707</v>
      </c>
      <c r="P620" s="116"/>
      <c r="Q620" s="116"/>
      <c r="R620" s="140"/>
      <c r="S620" s="117">
        <f t="shared" si="134"/>
        <v>0</v>
      </c>
      <c r="T620" s="117">
        <f t="shared" si="135"/>
        <v>1.62</v>
      </c>
      <c r="U620" s="26"/>
      <c r="V620" s="26"/>
      <c r="W620" s="26"/>
      <c r="X620" s="26">
        <v>0.6</v>
      </c>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v>1.02</v>
      </c>
    </row>
    <row r="621" spans="1:57" s="6" customFormat="1" ht="63">
      <c r="A621" s="104" t="s">
        <v>43</v>
      </c>
      <c r="B621" s="2" t="s">
        <v>3005</v>
      </c>
      <c r="C621" s="15" t="s">
        <v>826</v>
      </c>
      <c r="D621" s="4" t="s">
        <v>826</v>
      </c>
      <c r="E621" s="13">
        <v>2.5499999999999998</v>
      </c>
      <c r="F621" s="23"/>
      <c r="G621" s="13">
        <v>2.5499999999999998</v>
      </c>
      <c r="H621" s="5" t="s">
        <v>118</v>
      </c>
      <c r="I621" s="5" t="s">
        <v>1742</v>
      </c>
      <c r="J621" s="2" t="s">
        <v>119</v>
      </c>
      <c r="K621" s="2" t="s">
        <v>2670</v>
      </c>
      <c r="L621" s="2" t="str">
        <f t="shared" si="130"/>
        <v>Điều chỉnh quy mô giảm từ 3,55 ha xuống 2,55 ha, Chuyển tiếp</v>
      </c>
      <c r="M621" s="2" t="s">
        <v>1741</v>
      </c>
      <c r="N621" s="4" t="s">
        <v>2972</v>
      </c>
      <c r="O621" s="2" t="s">
        <v>2708</v>
      </c>
      <c r="P621" s="116"/>
      <c r="Q621" s="116"/>
      <c r="R621" s="140"/>
      <c r="S621" s="117">
        <f t="shared" si="134"/>
        <v>0</v>
      </c>
      <c r="T621" s="117">
        <f t="shared" si="135"/>
        <v>2.5500000000000003</v>
      </c>
      <c r="U621" s="26"/>
      <c r="V621" s="26"/>
      <c r="W621" s="26"/>
      <c r="X621" s="26"/>
      <c r="Y621" s="26"/>
      <c r="Z621" s="26"/>
      <c r="AA621" s="26">
        <v>0.14000000000000001</v>
      </c>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v>2.41</v>
      </c>
    </row>
    <row r="622" spans="1:57" s="6" customFormat="1" ht="47.25">
      <c r="A622" s="104" t="s">
        <v>43</v>
      </c>
      <c r="B622" s="2" t="s">
        <v>3006</v>
      </c>
      <c r="C622" s="15" t="s">
        <v>1094</v>
      </c>
      <c r="D622" s="4" t="s">
        <v>1094</v>
      </c>
      <c r="E622" s="13">
        <v>1.9</v>
      </c>
      <c r="F622" s="23"/>
      <c r="G622" s="13">
        <v>1.9</v>
      </c>
      <c r="H622" s="5" t="s">
        <v>1731</v>
      </c>
      <c r="I622" s="5" t="s">
        <v>1744</v>
      </c>
      <c r="J622" s="2" t="s">
        <v>119</v>
      </c>
      <c r="K622" s="2" t="s">
        <v>2670</v>
      </c>
      <c r="L622" s="2" t="str">
        <f t="shared" si="130"/>
        <v>Chuyển tiếp</v>
      </c>
      <c r="M622" s="2" t="s">
        <v>1743</v>
      </c>
      <c r="N622" s="4" t="s">
        <v>59</v>
      </c>
      <c r="O622" s="2" t="s">
        <v>59</v>
      </c>
      <c r="P622" s="116"/>
      <c r="Q622" s="116"/>
      <c r="R622" s="113"/>
      <c r="S622" s="117">
        <f t="shared" si="134"/>
        <v>0</v>
      </c>
      <c r="T622" s="117">
        <f t="shared" si="135"/>
        <v>1.9</v>
      </c>
      <c r="U622" s="26">
        <v>0.18</v>
      </c>
      <c r="V622" s="26">
        <v>0.3</v>
      </c>
      <c r="W622" s="26"/>
      <c r="X622" s="26"/>
      <c r="Y622" s="26"/>
      <c r="Z622" s="26"/>
      <c r="AA622" s="26">
        <v>0.4</v>
      </c>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v>1.02</v>
      </c>
    </row>
    <row r="623" spans="1:57" s="6" customFormat="1" ht="31.5">
      <c r="A623" s="104" t="s">
        <v>43</v>
      </c>
      <c r="B623" s="2" t="s">
        <v>3007</v>
      </c>
      <c r="C623" s="15" t="s">
        <v>920</v>
      </c>
      <c r="D623" s="4" t="s">
        <v>920</v>
      </c>
      <c r="E623" s="13">
        <v>0.95</v>
      </c>
      <c r="F623" s="23"/>
      <c r="G623" s="13">
        <v>0.95</v>
      </c>
      <c r="H623" s="5" t="s">
        <v>118</v>
      </c>
      <c r="I623" s="5" t="s">
        <v>1746</v>
      </c>
      <c r="J623" s="2" t="s">
        <v>119</v>
      </c>
      <c r="K623" s="2" t="s">
        <v>2670</v>
      </c>
      <c r="L623" s="2" t="str">
        <f t="shared" si="130"/>
        <v>Chuyển tiếp</v>
      </c>
      <c r="M623" s="2" t="s">
        <v>1745</v>
      </c>
      <c r="N623" s="4" t="s">
        <v>59</v>
      </c>
      <c r="O623" s="2" t="s">
        <v>59</v>
      </c>
      <c r="P623" s="116"/>
      <c r="Q623" s="116"/>
      <c r="R623" s="113"/>
      <c r="S623" s="117">
        <f t="shared" si="134"/>
        <v>0</v>
      </c>
      <c r="T623" s="117">
        <f t="shared" si="135"/>
        <v>0.95000000000000007</v>
      </c>
      <c r="U623" s="26"/>
      <c r="V623" s="26"/>
      <c r="W623" s="26"/>
      <c r="X623" s="26"/>
      <c r="Y623" s="26"/>
      <c r="Z623" s="26"/>
      <c r="AA623" s="26">
        <v>0.17</v>
      </c>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v>0.78</v>
      </c>
    </row>
    <row r="624" spans="1:57" s="6" customFormat="1" ht="63">
      <c r="A624" s="104" t="s">
        <v>43</v>
      </c>
      <c r="B624" s="2" t="s">
        <v>3008</v>
      </c>
      <c r="C624" s="15" t="s">
        <v>345</v>
      </c>
      <c r="D624" s="4" t="s">
        <v>345</v>
      </c>
      <c r="E624" s="13">
        <v>2.08</v>
      </c>
      <c r="F624" s="23"/>
      <c r="G624" s="13">
        <v>2.08</v>
      </c>
      <c r="H624" s="5" t="s">
        <v>199</v>
      </c>
      <c r="I624" s="5" t="s">
        <v>1748</v>
      </c>
      <c r="J624" s="2" t="s">
        <v>119</v>
      </c>
      <c r="K624" s="2" t="s">
        <v>2670</v>
      </c>
      <c r="L624" s="2" t="str">
        <f t="shared" si="130"/>
        <v>Điều chỉnh quy mô giảm từ 8,08 ha xuống 2,08 ha, Chuyển tiếp</v>
      </c>
      <c r="M624" s="2" t="s">
        <v>1747</v>
      </c>
      <c r="N624" s="4" t="s">
        <v>2972</v>
      </c>
      <c r="O624" s="2" t="s">
        <v>2709</v>
      </c>
      <c r="P624" s="116"/>
      <c r="Q624" s="116"/>
      <c r="R624" s="140"/>
      <c r="S624" s="117">
        <f t="shared" si="134"/>
        <v>0</v>
      </c>
      <c r="T624" s="117">
        <f t="shared" si="135"/>
        <v>2.08</v>
      </c>
      <c r="U624" s="26"/>
      <c r="V624" s="26"/>
      <c r="W624" s="26"/>
      <c r="X624" s="26"/>
      <c r="Y624" s="26"/>
      <c r="Z624" s="26"/>
      <c r="AA624" s="26">
        <v>0.66</v>
      </c>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v>1.42</v>
      </c>
    </row>
    <row r="625" spans="1:57" s="6" customFormat="1" ht="47.25">
      <c r="A625" s="104" t="s">
        <v>43</v>
      </c>
      <c r="B625" s="2" t="s">
        <v>3009</v>
      </c>
      <c r="C625" s="15" t="s">
        <v>917</v>
      </c>
      <c r="D625" s="4" t="s">
        <v>917</v>
      </c>
      <c r="E625" s="13">
        <v>1.71</v>
      </c>
      <c r="F625" s="23"/>
      <c r="G625" s="13">
        <v>1.71</v>
      </c>
      <c r="H625" s="5" t="s">
        <v>1750</v>
      </c>
      <c r="I625" s="5" t="s">
        <v>1751</v>
      </c>
      <c r="J625" s="2" t="s">
        <v>119</v>
      </c>
      <c r="K625" s="2" t="s">
        <v>2670</v>
      </c>
      <c r="L625" s="2" t="str">
        <f t="shared" si="130"/>
        <v>Chuyển tiếp</v>
      </c>
      <c r="M625" s="2" t="s">
        <v>1749</v>
      </c>
      <c r="N625" s="4" t="s">
        <v>59</v>
      </c>
      <c r="O625" s="2" t="s">
        <v>59</v>
      </c>
      <c r="P625" s="116"/>
      <c r="Q625" s="116"/>
      <c r="R625" s="113"/>
      <c r="S625" s="117">
        <f t="shared" si="134"/>
        <v>0</v>
      </c>
      <c r="T625" s="117">
        <f t="shared" si="135"/>
        <v>1.71</v>
      </c>
      <c r="U625" s="26">
        <v>0.06</v>
      </c>
      <c r="V625" s="26"/>
      <c r="W625" s="26"/>
      <c r="X625" s="26">
        <v>0.16</v>
      </c>
      <c r="Y625" s="26"/>
      <c r="Z625" s="26"/>
      <c r="AA625" s="26"/>
      <c r="AB625" s="26">
        <v>0.05</v>
      </c>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v>1.44</v>
      </c>
    </row>
    <row r="626" spans="1:57" s="6" customFormat="1" ht="31.5">
      <c r="A626" s="104" t="s">
        <v>43</v>
      </c>
      <c r="B626" s="2" t="s">
        <v>3010</v>
      </c>
      <c r="C626" s="15" t="s">
        <v>1753</v>
      </c>
      <c r="D626" s="4" t="s">
        <v>1753</v>
      </c>
      <c r="E626" s="13">
        <v>1.5</v>
      </c>
      <c r="F626" s="23"/>
      <c r="G626" s="13">
        <v>1.5</v>
      </c>
      <c r="H626" s="2" t="s">
        <v>57</v>
      </c>
      <c r="I626" s="5" t="str">
        <f t="shared" ref="I626:I627" si="136">H626</f>
        <v>DCS</v>
      </c>
      <c r="J626" s="2" t="s">
        <v>119</v>
      </c>
      <c r="K626" s="2" t="s">
        <v>2670</v>
      </c>
      <c r="L626" s="2" t="str">
        <f t="shared" si="130"/>
        <v>Chuyển tiếp</v>
      </c>
      <c r="M626" s="2" t="s">
        <v>1752</v>
      </c>
      <c r="N626" s="4" t="s">
        <v>59</v>
      </c>
      <c r="O626" s="2" t="s">
        <v>59</v>
      </c>
      <c r="P626" s="116"/>
      <c r="Q626" s="116"/>
      <c r="R626" s="113"/>
      <c r="S626" s="117">
        <f t="shared" si="134"/>
        <v>0</v>
      </c>
      <c r="T626" s="117">
        <f t="shared" si="135"/>
        <v>1.5</v>
      </c>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v>1.5</v>
      </c>
    </row>
    <row r="627" spans="1:57" s="6" customFormat="1" ht="31.5">
      <c r="A627" s="104" t="s">
        <v>43</v>
      </c>
      <c r="B627" s="2" t="s">
        <v>3011</v>
      </c>
      <c r="C627" s="15" t="s">
        <v>923</v>
      </c>
      <c r="D627" s="4" t="s">
        <v>923</v>
      </c>
      <c r="E627" s="13">
        <v>0.64</v>
      </c>
      <c r="F627" s="23"/>
      <c r="G627" s="13">
        <v>0.64</v>
      </c>
      <c r="H627" s="2" t="s">
        <v>57</v>
      </c>
      <c r="I627" s="5" t="str">
        <f t="shared" si="136"/>
        <v>DCS</v>
      </c>
      <c r="J627" s="2" t="s">
        <v>119</v>
      </c>
      <c r="K627" s="2" t="s">
        <v>2670</v>
      </c>
      <c r="L627" s="2" t="str">
        <f t="shared" si="130"/>
        <v>Chuyển tiếp</v>
      </c>
      <c r="M627" s="2" t="s">
        <v>1754</v>
      </c>
      <c r="N627" s="4" t="s">
        <v>59</v>
      </c>
      <c r="O627" s="2" t="s">
        <v>59</v>
      </c>
      <c r="P627" s="116"/>
      <c r="Q627" s="116"/>
      <c r="R627" s="113"/>
      <c r="S627" s="117">
        <f t="shared" si="134"/>
        <v>0</v>
      </c>
      <c r="T627" s="117">
        <f t="shared" si="135"/>
        <v>0.64</v>
      </c>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v>0.64</v>
      </c>
    </row>
    <row r="628" spans="1:57" s="6" customFormat="1" ht="47.25">
      <c r="A628" s="104" t="s">
        <v>43</v>
      </c>
      <c r="B628" s="2" t="s">
        <v>2320</v>
      </c>
      <c r="C628" s="15" t="s">
        <v>1756</v>
      </c>
      <c r="D628" s="4" t="s">
        <v>89</v>
      </c>
      <c r="E628" s="13">
        <v>3.5</v>
      </c>
      <c r="F628" s="23"/>
      <c r="G628" s="13">
        <v>3.5</v>
      </c>
      <c r="H628" s="2" t="s">
        <v>1757</v>
      </c>
      <c r="I628" s="2" t="s">
        <v>1758</v>
      </c>
      <c r="J628" s="2" t="s">
        <v>119</v>
      </c>
      <c r="K628" s="2" t="s">
        <v>2670</v>
      </c>
      <c r="L628" s="2" t="str">
        <f t="shared" si="130"/>
        <v>Chuyển tiếp</v>
      </c>
      <c r="M628" s="2" t="s">
        <v>1755</v>
      </c>
      <c r="N628" s="4" t="s">
        <v>59</v>
      </c>
      <c r="O628" s="2" t="s">
        <v>59</v>
      </c>
      <c r="P628" s="116"/>
      <c r="Q628" s="116"/>
      <c r="R628" s="113"/>
      <c r="S628" s="117">
        <f t="shared" si="134"/>
        <v>0</v>
      </c>
      <c r="T628" s="117">
        <f t="shared" si="135"/>
        <v>3.5</v>
      </c>
      <c r="U628" s="26">
        <v>0.5</v>
      </c>
      <c r="V628" s="26"/>
      <c r="W628" s="26"/>
      <c r="X628" s="26">
        <v>0.5</v>
      </c>
      <c r="Y628" s="26">
        <v>0.2</v>
      </c>
      <c r="Z628" s="26"/>
      <c r="AA628" s="26">
        <v>0.3</v>
      </c>
      <c r="AB628" s="26">
        <v>0.8</v>
      </c>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v>1.2</v>
      </c>
    </row>
    <row r="629" spans="1:57" s="6" customFormat="1" ht="31.5">
      <c r="A629" s="104" t="s">
        <v>43</v>
      </c>
      <c r="B629" s="2" t="s">
        <v>2321</v>
      </c>
      <c r="C629" s="15" t="s">
        <v>1760</v>
      </c>
      <c r="D629" s="4" t="s">
        <v>1761</v>
      </c>
      <c r="E629" s="13">
        <v>4.3499999999999996</v>
      </c>
      <c r="F629" s="23"/>
      <c r="G629" s="13">
        <v>4.3499999999999996</v>
      </c>
      <c r="H629" s="5" t="s">
        <v>705</v>
      </c>
      <c r="I629" s="5" t="s">
        <v>1762</v>
      </c>
      <c r="J629" s="2" t="s">
        <v>110</v>
      </c>
      <c r="K629" s="2" t="s">
        <v>2670</v>
      </c>
      <c r="L629" s="2" t="str">
        <f t="shared" si="130"/>
        <v>Chuyển tiếp</v>
      </c>
      <c r="M629" s="2" t="s">
        <v>1759</v>
      </c>
      <c r="N629" s="4" t="s">
        <v>59</v>
      </c>
      <c r="O629" s="2" t="s">
        <v>59</v>
      </c>
      <c r="P629" s="116"/>
      <c r="Q629" s="116"/>
      <c r="R629" s="134"/>
      <c r="S629" s="117">
        <f t="shared" si="134"/>
        <v>0</v>
      </c>
      <c r="T629" s="117">
        <f t="shared" si="135"/>
        <v>4.3499999999999996</v>
      </c>
      <c r="U629" s="26">
        <v>4</v>
      </c>
      <c r="V629" s="26"/>
      <c r="W629" s="26"/>
      <c r="X629" s="26"/>
      <c r="Y629" s="26"/>
      <c r="Z629" s="26"/>
      <c r="AA629" s="26"/>
      <c r="AB629" s="26"/>
      <c r="AC629" s="26"/>
      <c r="AD629" s="26"/>
      <c r="AE629" s="26"/>
      <c r="AF629" s="26"/>
      <c r="AG629" s="26"/>
      <c r="AH629" s="26"/>
      <c r="AI629" s="26"/>
      <c r="AJ629" s="26"/>
      <c r="AK629" s="26">
        <v>0.35</v>
      </c>
      <c r="AL629" s="26"/>
      <c r="AM629" s="26"/>
      <c r="AN629" s="26"/>
      <c r="AO629" s="26"/>
      <c r="AP629" s="26"/>
      <c r="AQ629" s="26"/>
      <c r="AR629" s="26"/>
      <c r="AS629" s="26"/>
      <c r="AT629" s="26"/>
      <c r="AU629" s="26"/>
      <c r="AV629" s="26"/>
      <c r="AW629" s="26"/>
      <c r="AX629" s="26"/>
      <c r="AY629" s="26"/>
      <c r="AZ629" s="26"/>
      <c r="BA629" s="26"/>
      <c r="BB629" s="26"/>
      <c r="BC629" s="26"/>
      <c r="BD629" s="26"/>
      <c r="BE629" s="26"/>
    </row>
    <row r="630" spans="1:57" s="6" customFormat="1" ht="47.25">
      <c r="A630" s="104" t="s">
        <v>43</v>
      </c>
      <c r="B630" s="2" t="s">
        <v>2322</v>
      </c>
      <c r="C630" s="15" t="s">
        <v>1764</v>
      </c>
      <c r="D630" s="4" t="s">
        <v>1765</v>
      </c>
      <c r="E630" s="13">
        <v>0.92</v>
      </c>
      <c r="F630" s="23"/>
      <c r="G630" s="13">
        <v>0.92</v>
      </c>
      <c r="H630" s="5" t="s">
        <v>705</v>
      </c>
      <c r="I630" s="5" t="s">
        <v>1766</v>
      </c>
      <c r="J630" s="2" t="s">
        <v>110</v>
      </c>
      <c r="K630" s="2" t="s">
        <v>2670</v>
      </c>
      <c r="L630" s="2" t="str">
        <f t="shared" si="130"/>
        <v>Chuyển tiếp</v>
      </c>
      <c r="M630" s="2" t="s">
        <v>1763</v>
      </c>
      <c r="N630" s="4" t="s">
        <v>59</v>
      </c>
      <c r="O630" s="2" t="s">
        <v>59</v>
      </c>
      <c r="P630" s="116"/>
      <c r="Q630" s="116"/>
      <c r="R630" s="134"/>
      <c r="S630" s="117">
        <f t="shared" si="134"/>
        <v>0</v>
      </c>
      <c r="T630" s="117">
        <f t="shared" si="135"/>
        <v>0.92</v>
      </c>
      <c r="U630" s="26">
        <v>0.9</v>
      </c>
      <c r="V630" s="26"/>
      <c r="W630" s="26"/>
      <c r="X630" s="26"/>
      <c r="Y630" s="26"/>
      <c r="Z630" s="26"/>
      <c r="AA630" s="26"/>
      <c r="AB630" s="26"/>
      <c r="AC630" s="26"/>
      <c r="AD630" s="26"/>
      <c r="AE630" s="26"/>
      <c r="AF630" s="26"/>
      <c r="AG630" s="26"/>
      <c r="AH630" s="26"/>
      <c r="AI630" s="26"/>
      <c r="AJ630" s="26"/>
      <c r="AK630" s="26">
        <v>0.02</v>
      </c>
      <c r="AL630" s="26"/>
      <c r="AM630" s="26"/>
      <c r="AN630" s="26"/>
      <c r="AO630" s="26"/>
      <c r="AP630" s="26"/>
      <c r="AQ630" s="26"/>
      <c r="AR630" s="26"/>
      <c r="AS630" s="26"/>
      <c r="AT630" s="26"/>
      <c r="AU630" s="26"/>
      <c r="AV630" s="26"/>
      <c r="AW630" s="26"/>
      <c r="AX630" s="26"/>
      <c r="AY630" s="26"/>
      <c r="AZ630" s="26"/>
      <c r="BA630" s="26"/>
      <c r="BB630" s="26"/>
      <c r="BC630" s="26"/>
      <c r="BD630" s="26"/>
      <c r="BE630" s="26"/>
    </row>
    <row r="631" spans="1:57" s="6" customFormat="1" ht="31.5">
      <c r="A631" s="104" t="s">
        <v>43</v>
      </c>
      <c r="B631" s="2" t="s">
        <v>3012</v>
      </c>
      <c r="C631" s="15" t="s">
        <v>1768</v>
      </c>
      <c r="D631" s="4"/>
      <c r="E631" s="13"/>
      <c r="F631" s="23"/>
      <c r="G631" s="13"/>
      <c r="H631" s="2"/>
      <c r="I631" s="2"/>
      <c r="J631" s="2" t="s">
        <v>110</v>
      </c>
      <c r="K631" s="2"/>
      <c r="L631" s="2"/>
      <c r="M631" s="2" t="s">
        <v>1767</v>
      </c>
      <c r="N631" s="2"/>
      <c r="O631" s="2"/>
      <c r="P631" s="116"/>
      <c r="Q631" s="116"/>
      <c r="R631" s="113"/>
      <c r="S631" s="117">
        <f t="shared" si="134"/>
        <v>0</v>
      </c>
      <c r="T631" s="122">
        <f t="shared" si="135"/>
        <v>0</v>
      </c>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row>
    <row r="632" spans="1:57" s="6" customFormat="1">
      <c r="A632" s="104" t="s">
        <v>43</v>
      </c>
      <c r="B632" s="2" t="s">
        <v>3013</v>
      </c>
      <c r="C632" s="15" t="s">
        <v>1770</v>
      </c>
      <c r="D632" s="2" t="s">
        <v>1770</v>
      </c>
      <c r="E632" s="13">
        <v>1</v>
      </c>
      <c r="F632" s="23"/>
      <c r="G632" s="13">
        <v>1</v>
      </c>
      <c r="H632" s="2" t="s">
        <v>67</v>
      </c>
      <c r="I632" s="5" t="str">
        <f t="shared" ref="I632" si="137">H632</f>
        <v>NHK</v>
      </c>
      <c r="J632" s="2" t="s">
        <v>110</v>
      </c>
      <c r="K632" s="2" t="s">
        <v>2670</v>
      </c>
      <c r="L632" s="2" t="str">
        <f t="shared" si="130"/>
        <v>Chuyển tiếp</v>
      </c>
      <c r="M632" s="2" t="s">
        <v>1769</v>
      </c>
      <c r="N632" s="4" t="s">
        <v>59</v>
      </c>
      <c r="O632" s="2" t="s">
        <v>59</v>
      </c>
      <c r="P632" s="116"/>
      <c r="Q632" s="116"/>
      <c r="R632" s="113"/>
      <c r="S632" s="117">
        <f t="shared" si="134"/>
        <v>0</v>
      </c>
      <c r="T632" s="117">
        <f t="shared" si="135"/>
        <v>1</v>
      </c>
      <c r="U632" s="26"/>
      <c r="V632" s="26"/>
      <c r="W632" s="26"/>
      <c r="X632" s="26">
        <v>1</v>
      </c>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row>
    <row r="633" spans="1:57" s="6" customFormat="1" ht="31.5">
      <c r="A633" s="104" t="s">
        <v>43</v>
      </c>
      <c r="B633" s="2" t="s">
        <v>3014</v>
      </c>
      <c r="C633" s="15" t="s">
        <v>693</v>
      </c>
      <c r="D633" s="2" t="s">
        <v>693</v>
      </c>
      <c r="E633" s="13">
        <v>2</v>
      </c>
      <c r="F633" s="23"/>
      <c r="G633" s="13">
        <v>2</v>
      </c>
      <c r="H633" s="5" t="s">
        <v>1090</v>
      </c>
      <c r="I633" s="5" t="s">
        <v>1772</v>
      </c>
      <c r="J633" s="2" t="s">
        <v>110</v>
      </c>
      <c r="K633" s="2" t="s">
        <v>2670</v>
      </c>
      <c r="L633" s="2" t="str">
        <f t="shared" si="130"/>
        <v>Chuyển tiếp</v>
      </c>
      <c r="M633" s="2" t="s">
        <v>1771</v>
      </c>
      <c r="N633" s="4" t="s">
        <v>59</v>
      </c>
      <c r="O633" s="2" t="s">
        <v>59</v>
      </c>
      <c r="P633" s="116"/>
      <c r="Q633" s="116"/>
      <c r="R633" s="113"/>
      <c r="S633" s="117">
        <f t="shared" si="134"/>
        <v>0</v>
      </c>
      <c r="T633" s="117">
        <f t="shared" si="135"/>
        <v>2</v>
      </c>
      <c r="U633" s="26">
        <v>1.48</v>
      </c>
      <c r="V633" s="26"/>
      <c r="W633" s="26"/>
      <c r="X633" s="26">
        <v>0.52</v>
      </c>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row>
    <row r="634" spans="1:57" s="6" customFormat="1" ht="31.5">
      <c r="A634" s="104" t="s">
        <v>43</v>
      </c>
      <c r="B634" s="2" t="s">
        <v>3015</v>
      </c>
      <c r="C634" s="15" t="s">
        <v>1774</v>
      </c>
      <c r="D634" s="2" t="s">
        <v>1774</v>
      </c>
      <c r="E634" s="13">
        <v>4.32</v>
      </c>
      <c r="F634" s="23"/>
      <c r="G634" s="13">
        <v>4.32</v>
      </c>
      <c r="H634" s="5" t="s">
        <v>1775</v>
      </c>
      <c r="I634" s="5" t="s">
        <v>1776</v>
      </c>
      <c r="J634" s="2" t="s">
        <v>110</v>
      </c>
      <c r="K634" s="2" t="s">
        <v>2670</v>
      </c>
      <c r="L634" s="2" t="str">
        <f t="shared" si="130"/>
        <v>Chuyển tiếp</v>
      </c>
      <c r="M634" s="2" t="s">
        <v>1773</v>
      </c>
      <c r="N634" s="4" t="s">
        <v>59</v>
      </c>
      <c r="O634" s="2" t="s">
        <v>59</v>
      </c>
      <c r="P634" s="116"/>
      <c r="Q634" s="116"/>
      <c r="R634" s="113"/>
      <c r="S634" s="117">
        <f t="shared" si="134"/>
        <v>0</v>
      </c>
      <c r="T634" s="117">
        <f t="shared" si="135"/>
        <v>4.32</v>
      </c>
      <c r="U634" s="26"/>
      <c r="V634" s="26"/>
      <c r="W634" s="26"/>
      <c r="X634" s="26">
        <v>0.6</v>
      </c>
      <c r="Y634" s="26"/>
      <c r="Z634" s="26"/>
      <c r="AA634" s="26">
        <v>1.89</v>
      </c>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v>1.83</v>
      </c>
    </row>
    <row r="635" spans="1:57" s="6" customFormat="1" ht="31.5">
      <c r="A635" s="104" t="s">
        <v>43</v>
      </c>
      <c r="B635" s="2" t="s">
        <v>3016</v>
      </c>
      <c r="C635" s="15" t="s">
        <v>1778</v>
      </c>
      <c r="D635" s="2" t="s">
        <v>1778</v>
      </c>
      <c r="E635" s="13">
        <v>1</v>
      </c>
      <c r="F635" s="23"/>
      <c r="G635" s="13">
        <v>1</v>
      </c>
      <c r="H635" s="5" t="s">
        <v>1505</v>
      </c>
      <c r="I635" s="5" t="s">
        <v>1779</v>
      </c>
      <c r="J635" s="2" t="s">
        <v>110</v>
      </c>
      <c r="K635" s="2" t="s">
        <v>2670</v>
      </c>
      <c r="L635" s="2" t="str">
        <f t="shared" si="130"/>
        <v>Chuyển tiếp</v>
      </c>
      <c r="M635" s="2" t="s">
        <v>1777</v>
      </c>
      <c r="N635" s="4" t="s">
        <v>59</v>
      </c>
      <c r="O635" s="2" t="s">
        <v>59</v>
      </c>
      <c r="P635" s="116"/>
      <c r="Q635" s="116"/>
      <c r="R635" s="113"/>
      <c r="S635" s="117">
        <f t="shared" si="134"/>
        <v>0</v>
      </c>
      <c r="T635" s="117">
        <f t="shared" si="135"/>
        <v>1</v>
      </c>
      <c r="U635" s="26"/>
      <c r="V635" s="26"/>
      <c r="W635" s="26"/>
      <c r="X635" s="26">
        <v>0.6</v>
      </c>
      <c r="Y635" s="26"/>
      <c r="Z635" s="26"/>
      <c r="AA635" s="26">
        <v>0.4</v>
      </c>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row>
    <row r="636" spans="1:57" s="6" customFormat="1">
      <c r="A636" s="104" t="s">
        <v>43</v>
      </c>
      <c r="B636" s="2" t="s">
        <v>3017</v>
      </c>
      <c r="C636" s="15" t="s">
        <v>1781</v>
      </c>
      <c r="D636" s="2" t="s">
        <v>1781</v>
      </c>
      <c r="E636" s="13">
        <v>1</v>
      </c>
      <c r="F636" s="23"/>
      <c r="G636" s="13">
        <v>1</v>
      </c>
      <c r="H636" s="5" t="s">
        <v>118</v>
      </c>
      <c r="I636" s="5" t="s">
        <v>1782</v>
      </c>
      <c r="J636" s="2" t="s">
        <v>110</v>
      </c>
      <c r="K636" s="2" t="s">
        <v>2670</v>
      </c>
      <c r="L636" s="2" t="str">
        <f t="shared" si="130"/>
        <v>Chuyển tiếp</v>
      </c>
      <c r="M636" s="2" t="s">
        <v>1780</v>
      </c>
      <c r="N636" s="4" t="s">
        <v>59</v>
      </c>
      <c r="O636" s="2" t="s">
        <v>59</v>
      </c>
      <c r="P636" s="116"/>
      <c r="Q636" s="116"/>
      <c r="R636" s="113"/>
      <c r="S636" s="117">
        <f t="shared" si="134"/>
        <v>0</v>
      </c>
      <c r="T636" s="117">
        <f t="shared" si="135"/>
        <v>1</v>
      </c>
      <c r="U636" s="26"/>
      <c r="V636" s="26"/>
      <c r="W636" s="26"/>
      <c r="X636" s="26"/>
      <c r="Y636" s="26"/>
      <c r="Z636" s="26"/>
      <c r="AA636" s="26">
        <v>0.7</v>
      </c>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v>0.3</v>
      </c>
    </row>
    <row r="637" spans="1:57" s="6" customFormat="1" ht="47.25">
      <c r="A637" s="104" t="s">
        <v>43</v>
      </c>
      <c r="B637" s="2" t="s">
        <v>3018</v>
      </c>
      <c r="C637" s="15" t="s">
        <v>1784</v>
      </c>
      <c r="D637" s="2" t="s">
        <v>1784</v>
      </c>
      <c r="E637" s="13">
        <v>2.7</v>
      </c>
      <c r="F637" s="23"/>
      <c r="G637" s="13">
        <v>2.7</v>
      </c>
      <c r="H637" s="5" t="s">
        <v>1785</v>
      </c>
      <c r="I637" s="5" t="s">
        <v>1786</v>
      </c>
      <c r="J637" s="2" t="s">
        <v>110</v>
      </c>
      <c r="K637" s="2" t="s">
        <v>2670</v>
      </c>
      <c r="L637" s="2" t="str">
        <f t="shared" si="130"/>
        <v>Chuyển tiếp</v>
      </c>
      <c r="M637" s="2" t="s">
        <v>1783</v>
      </c>
      <c r="N637" s="4" t="s">
        <v>59</v>
      </c>
      <c r="O637" s="2" t="s">
        <v>59</v>
      </c>
      <c r="P637" s="116"/>
      <c r="Q637" s="116"/>
      <c r="R637" s="113"/>
      <c r="S637" s="117">
        <f t="shared" si="134"/>
        <v>0</v>
      </c>
      <c r="T637" s="117">
        <f t="shared" si="135"/>
        <v>2.6999999999999997</v>
      </c>
      <c r="U637" s="26">
        <v>2.42</v>
      </c>
      <c r="V637" s="26"/>
      <c r="W637" s="26"/>
      <c r="X637" s="26">
        <v>0.02</v>
      </c>
      <c r="Y637" s="26"/>
      <c r="Z637" s="26"/>
      <c r="AA637" s="26"/>
      <c r="AB637" s="26">
        <v>0.01</v>
      </c>
      <c r="AC637" s="26"/>
      <c r="AD637" s="26"/>
      <c r="AE637" s="26"/>
      <c r="AF637" s="26"/>
      <c r="AG637" s="26"/>
      <c r="AH637" s="26"/>
      <c r="AI637" s="26"/>
      <c r="AJ637" s="26"/>
      <c r="AK637" s="26">
        <v>0.1</v>
      </c>
      <c r="AL637" s="26"/>
      <c r="AM637" s="26"/>
      <c r="AN637" s="26"/>
      <c r="AO637" s="26"/>
      <c r="AP637" s="26"/>
      <c r="AQ637" s="26"/>
      <c r="AR637" s="26"/>
      <c r="AS637" s="26"/>
      <c r="AT637" s="26"/>
      <c r="AU637" s="26"/>
      <c r="AV637" s="26"/>
      <c r="AW637" s="26"/>
      <c r="AX637" s="26"/>
      <c r="AY637" s="26"/>
      <c r="AZ637" s="26"/>
      <c r="BA637" s="26"/>
      <c r="BB637" s="26"/>
      <c r="BC637" s="26"/>
      <c r="BD637" s="26"/>
      <c r="BE637" s="26">
        <v>0.15</v>
      </c>
    </row>
    <row r="638" spans="1:57" s="6" customFormat="1">
      <c r="A638" s="104" t="s">
        <v>43</v>
      </c>
      <c r="B638" s="2" t="s">
        <v>3019</v>
      </c>
      <c r="C638" s="15" t="s">
        <v>1788</v>
      </c>
      <c r="D638" s="4" t="s">
        <v>1788</v>
      </c>
      <c r="E638" s="13">
        <v>1</v>
      </c>
      <c r="F638" s="23"/>
      <c r="G638" s="13">
        <v>1</v>
      </c>
      <c r="H638" s="5" t="s">
        <v>1090</v>
      </c>
      <c r="I638" s="5" t="s">
        <v>1090</v>
      </c>
      <c r="J638" s="2" t="s">
        <v>110</v>
      </c>
      <c r="K638" s="2" t="s">
        <v>2670</v>
      </c>
      <c r="L638" s="2" t="str">
        <f t="shared" si="130"/>
        <v>Chuyển tiếp</v>
      </c>
      <c r="M638" s="2" t="s">
        <v>1787</v>
      </c>
      <c r="N638" s="4" t="s">
        <v>59</v>
      </c>
      <c r="O638" s="2" t="s">
        <v>59</v>
      </c>
      <c r="P638" s="116"/>
      <c r="Q638" s="116"/>
      <c r="R638" s="113"/>
      <c r="S638" s="117">
        <f t="shared" si="134"/>
        <v>0</v>
      </c>
      <c r="T638" s="117">
        <f t="shared" si="135"/>
        <v>1</v>
      </c>
      <c r="U638" s="26">
        <v>0.5</v>
      </c>
      <c r="V638" s="26"/>
      <c r="W638" s="26"/>
      <c r="X638" s="26">
        <v>0.5</v>
      </c>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row>
    <row r="639" spans="1:57" s="6" customFormat="1" ht="31.5">
      <c r="A639" s="104" t="s">
        <v>43</v>
      </c>
      <c r="B639" s="2" t="s">
        <v>3020</v>
      </c>
      <c r="C639" s="15" t="s">
        <v>1790</v>
      </c>
      <c r="D639" s="4" t="s">
        <v>1790</v>
      </c>
      <c r="E639" s="13">
        <v>1.5</v>
      </c>
      <c r="F639" s="23"/>
      <c r="G639" s="13">
        <v>1.5</v>
      </c>
      <c r="H639" s="5" t="s">
        <v>1791</v>
      </c>
      <c r="I639" s="5" t="s">
        <v>1792</v>
      </c>
      <c r="J639" s="2" t="s">
        <v>110</v>
      </c>
      <c r="K639" s="2" t="s">
        <v>2670</v>
      </c>
      <c r="L639" s="2" t="str">
        <f t="shared" si="130"/>
        <v>Chuyển tiếp</v>
      </c>
      <c r="M639" s="2" t="s">
        <v>1789</v>
      </c>
      <c r="N639" s="4" t="s">
        <v>59</v>
      </c>
      <c r="O639" s="2" t="s">
        <v>59</v>
      </c>
      <c r="P639" s="116"/>
      <c r="Q639" s="116"/>
      <c r="R639" s="113"/>
      <c r="S639" s="117">
        <f t="shared" si="134"/>
        <v>0</v>
      </c>
      <c r="T639" s="117">
        <f t="shared" si="135"/>
        <v>1.5</v>
      </c>
      <c r="U639" s="26">
        <v>0.76</v>
      </c>
      <c r="V639" s="26"/>
      <c r="W639" s="26"/>
      <c r="X639" s="26">
        <v>0.13</v>
      </c>
      <c r="Y639" s="26"/>
      <c r="Z639" s="26"/>
      <c r="AA639" s="26"/>
      <c r="AB639" s="26">
        <v>0.61</v>
      </c>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row>
    <row r="640" spans="1:57" s="6" customFormat="1" ht="47.25">
      <c r="A640" s="104" t="s">
        <v>43</v>
      </c>
      <c r="B640" s="2" t="s">
        <v>3021</v>
      </c>
      <c r="C640" s="128" t="s">
        <v>1793</v>
      </c>
      <c r="D640" s="4"/>
      <c r="E640" s="13">
        <v>0.8</v>
      </c>
      <c r="F640" s="23"/>
      <c r="G640" s="13">
        <v>0.8</v>
      </c>
      <c r="H640" s="5"/>
      <c r="I640" s="124" t="s">
        <v>1794</v>
      </c>
      <c r="J640" s="2" t="s">
        <v>110</v>
      </c>
      <c r="K640" s="2" t="s">
        <v>2670</v>
      </c>
      <c r="L640" s="2" t="s">
        <v>82</v>
      </c>
      <c r="M640" s="2">
        <v>42</v>
      </c>
      <c r="N640" s="2" t="s">
        <v>82</v>
      </c>
      <c r="O640" s="2" t="s">
        <v>82</v>
      </c>
      <c r="P640" s="116"/>
      <c r="Q640" s="116"/>
      <c r="R640" s="113" t="s">
        <v>132</v>
      </c>
      <c r="S640" s="117">
        <f t="shared" si="134"/>
        <v>0</v>
      </c>
      <c r="T640" s="117">
        <f t="shared" si="135"/>
        <v>0.8</v>
      </c>
      <c r="U640" s="26">
        <v>0.2</v>
      </c>
      <c r="V640" s="26"/>
      <c r="W640" s="26"/>
      <c r="X640" s="26">
        <v>0.22</v>
      </c>
      <c r="Y640" s="26"/>
      <c r="Z640" s="26"/>
      <c r="AA640" s="26"/>
      <c r="AB640" s="26">
        <v>0.13</v>
      </c>
      <c r="AC640" s="26"/>
      <c r="AD640" s="26"/>
      <c r="AE640" s="26"/>
      <c r="AF640" s="26"/>
      <c r="AG640" s="26"/>
      <c r="AH640" s="26"/>
      <c r="AI640" s="26"/>
      <c r="AJ640" s="26"/>
      <c r="AK640" s="26">
        <v>0.05</v>
      </c>
      <c r="AL640" s="26"/>
      <c r="AM640" s="26"/>
      <c r="AN640" s="26"/>
      <c r="AO640" s="26"/>
      <c r="AP640" s="26"/>
      <c r="AQ640" s="26"/>
      <c r="AR640" s="26"/>
      <c r="AS640" s="26"/>
      <c r="AT640" s="26"/>
      <c r="AU640" s="26"/>
      <c r="AV640" s="26"/>
      <c r="AW640" s="26"/>
      <c r="AX640" s="26"/>
      <c r="AY640" s="26"/>
      <c r="AZ640" s="26"/>
      <c r="BA640" s="26"/>
      <c r="BB640" s="26"/>
      <c r="BC640" s="26"/>
      <c r="BD640" s="26"/>
      <c r="BE640" s="26">
        <v>0.2</v>
      </c>
    </row>
    <row r="641" spans="1:57" s="6" customFormat="1" ht="31.5">
      <c r="A641" s="104" t="s">
        <v>43</v>
      </c>
      <c r="B641" s="2" t="s">
        <v>3022</v>
      </c>
      <c r="C641" s="128" t="s">
        <v>1795</v>
      </c>
      <c r="D641" s="4"/>
      <c r="E641" s="13">
        <v>0.33</v>
      </c>
      <c r="F641" s="23"/>
      <c r="G641" s="13">
        <v>0.33</v>
      </c>
      <c r="H641" s="5"/>
      <c r="I641" s="124" t="s">
        <v>1796</v>
      </c>
      <c r="J641" s="2" t="s">
        <v>110</v>
      </c>
      <c r="K641" s="2" t="s">
        <v>2670</v>
      </c>
      <c r="L641" s="2" t="str">
        <f t="shared" si="130"/>
        <v>Đăng ký mới</v>
      </c>
      <c r="M641" s="2">
        <v>44</v>
      </c>
      <c r="N641" s="2" t="s">
        <v>82</v>
      </c>
      <c r="O641" s="2" t="s">
        <v>82</v>
      </c>
      <c r="P641" s="116"/>
      <c r="Q641" s="116"/>
      <c r="R641" s="113" t="s">
        <v>132</v>
      </c>
      <c r="S641" s="117">
        <f t="shared" si="134"/>
        <v>0</v>
      </c>
      <c r="T641" s="117">
        <f t="shared" si="135"/>
        <v>0.33</v>
      </c>
      <c r="U641" s="2"/>
      <c r="V641" s="2"/>
      <c r="W641" s="2"/>
      <c r="X641" s="88">
        <v>7.0000000000000007E-2</v>
      </c>
      <c r="Y641" s="88"/>
      <c r="Z641" s="88"/>
      <c r="AA641" s="88"/>
      <c r="AB641" s="88">
        <v>0.05</v>
      </c>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v>0.21</v>
      </c>
    </row>
    <row r="642" spans="1:57" s="6" customFormat="1" ht="31.5">
      <c r="A642" s="104" t="s">
        <v>43</v>
      </c>
      <c r="B642" s="2" t="s">
        <v>3023</v>
      </c>
      <c r="C642" s="15" t="s">
        <v>1765</v>
      </c>
      <c r="D642" s="2" t="s">
        <v>1765</v>
      </c>
      <c r="E642" s="13">
        <v>2.74</v>
      </c>
      <c r="F642" s="23"/>
      <c r="G642" s="13">
        <v>2.74</v>
      </c>
      <c r="H642" s="5" t="s">
        <v>1090</v>
      </c>
      <c r="I642" s="124" t="s">
        <v>1798</v>
      </c>
      <c r="J642" s="2" t="s">
        <v>110</v>
      </c>
      <c r="K642" s="2" t="s">
        <v>2670</v>
      </c>
      <c r="L642" s="2" t="str">
        <f t="shared" si="130"/>
        <v>Chuyển tiếp</v>
      </c>
      <c r="M642" s="2" t="s">
        <v>1797</v>
      </c>
      <c r="N642" s="4" t="s">
        <v>59</v>
      </c>
      <c r="O642" s="2" t="s">
        <v>59</v>
      </c>
      <c r="P642" s="116"/>
      <c r="Q642" s="116"/>
      <c r="R642" s="113"/>
      <c r="S642" s="117">
        <f t="shared" si="134"/>
        <v>0</v>
      </c>
      <c r="T642" s="117">
        <f t="shared" si="135"/>
        <v>2.7399999999999998</v>
      </c>
      <c r="U642" s="88">
        <v>2.54</v>
      </c>
      <c r="V642" s="88"/>
      <c r="W642" s="88"/>
      <c r="X642" s="88">
        <v>0.15</v>
      </c>
      <c r="Y642" s="88"/>
      <c r="Z642" s="88"/>
      <c r="AA642" s="88"/>
      <c r="AB642" s="88">
        <v>0.05</v>
      </c>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row>
    <row r="643" spans="1:57" s="6" customFormat="1" ht="31.5">
      <c r="A643" s="104" t="s">
        <v>43</v>
      </c>
      <c r="B643" s="2" t="s">
        <v>3024</v>
      </c>
      <c r="C643" s="15" t="s">
        <v>1800</v>
      </c>
      <c r="D643" s="2" t="s">
        <v>1800</v>
      </c>
      <c r="E643" s="13">
        <v>1.23</v>
      </c>
      <c r="F643" s="23"/>
      <c r="G643" s="13">
        <v>1.23</v>
      </c>
      <c r="H643" s="5" t="s">
        <v>1396</v>
      </c>
      <c r="I643" s="5" t="s">
        <v>1801</v>
      </c>
      <c r="J643" s="2" t="s">
        <v>110</v>
      </c>
      <c r="K643" s="2" t="s">
        <v>2670</v>
      </c>
      <c r="L643" s="2" t="str">
        <f t="shared" si="130"/>
        <v>Chuyển tiếp</v>
      </c>
      <c r="M643" s="2" t="s">
        <v>1799</v>
      </c>
      <c r="N643" s="4" t="s">
        <v>59</v>
      </c>
      <c r="O643" s="2" t="s">
        <v>59</v>
      </c>
      <c r="P643" s="116"/>
      <c r="Q643" s="116"/>
      <c r="R643" s="113"/>
      <c r="S643" s="117">
        <f t="shared" ref="S643:S647" si="138">G643-T643</f>
        <v>0</v>
      </c>
      <c r="T643" s="117">
        <f t="shared" si="135"/>
        <v>1.2300000000000002</v>
      </c>
      <c r="U643" s="26">
        <v>0.93</v>
      </c>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v>0.2</v>
      </c>
      <c r="BC643" s="26"/>
      <c r="BD643" s="26"/>
      <c r="BE643" s="26">
        <v>0.1</v>
      </c>
    </row>
    <row r="644" spans="1:57" s="6" customFormat="1" ht="31.5">
      <c r="A644" s="104" t="s">
        <v>43</v>
      </c>
      <c r="B644" s="2" t="s">
        <v>3025</v>
      </c>
      <c r="C644" s="15" t="s">
        <v>1803</v>
      </c>
      <c r="D644" s="4"/>
      <c r="E644" s="13">
        <v>2.31</v>
      </c>
      <c r="F644" s="23"/>
      <c r="G644" s="13">
        <v>2.31</v>
      </c>
      <c r="H644" s="5" t="s">
        <v>1804</v>
      </c>
      <c r="I644" s="5" t="s">
        <v>1805</v>
      </c>
      <c r="J644" s="2" t="s">
        <v>110</v>
      </c>
      <c r="K644" s="2" t="s">
        <v>2670</v>
      </c>
      <c r="L644" s="2" t="str">
        <f t="shared" si="130"/>
        <v>Chuyển tiếp</v>
      </c>
      <c r="M644" s="2" t="s">
        <v>1802</v>
      </c>
      <c r="N644" s="4" t="s">
        <v>59</v>
      </c>
      <c r="O644" s="2" t="s">
        <v>59</v>
      </c>
      <c r="P644" s="116"/>
      <c r="Q644" s="116"/>
      <c r="R644" s="113"/>
      <c r="S644" s="117">
        <f t="shared" si="138"/>
        <v>0</v>
      </c>
      <c r="T644" s="117">
        <f t="shared" si="135"/>
        <v>2.31</v>
      </c>
      <c r="U644" s="26"/>
      <c r="V644" s="26"/>
      <c r="W644" s="26"/>
      <c r="X644" s="26">
        <v>0.35</v>
      </c>
      <c r="Y644" s="26"/>
      <c r="Z644" s="26"/>
      <c r="AA644" s="26">
        <v>1.54</v>
      </c>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v>0.42</v>
      </c>
    </row>
    <row r="645" spans="1:57" s="6" customFormat="1" ht="47.25">
      <c r="A645" s="104" t="s">
        <v>43</v>
      </c>
      <c r="B645" s="2" t="s">
        <v>2323</v>
      </c>
      <c r="C645" s="15" t="s">
        <v>1807</v>
      </c>
      <c r="D645" s="4" t="s">
        <v>89</v>
      </c>
      <c r="E645" s="13">
        <v>9.5</v>
      </c>
      <c r="F645" s="23"/>
      <c r="G645" s="13">
        <v>9.5</v>
      </c>
      <c r="H645" s="5" t="s">
        <v>1808</v>
      </c>
      <c r="I645" s="5" t="s">
        <v>1809</v>
      </c>
      <c r="J645" s="2" t="s">
        <v>110</v>
      </c>
      <c r="K645" s="2" t="s">
        <v>2670</v>
      </c>
      <c r="L645" s="2" t="str">
        <f t="shared" si="130"/>
        <v>Chuyển tiếp</v>
      </c>
      <c r="M645" s="2" t="s">
        <v>1806</v>
      </c>
      <c r="N645" s="4" t="s">
        <v>59</v>
      </c>
      <c r="O645" s="2" t="s">
        <v>59</v>
      </c>
      <c r="P645" s="116"/>
      <c r="Q645" s="116"/>
      <c r="R645" s="113"/>
      <c r="S645" s="117">
        <f t="shared" si="138"/>
        <v>0</v>
      </c>
      <c r="T645" s="117">
        <f t="shared" si="135"/>
        <v>9.5</v>
      </c>
      <c r="U645" s="26">
        <v>2</v>
      </c>
      <c r="V645" s="26"/>
      <c r="W645" s="26"/>
      <c r="X645" s="26">
        <v>1.5</v>
      </c>
      <c r="Y645" s="26">
        <v>0.5</v>
      </c>
      <c r="Z645" s="26"/>
      <c r="AA645" s="26">
        <v>2</v>
      </c>
      <c r="AB645" s="26">
        <v>0.5</v>
      </c>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v>3</v>
      </c>
    </row>
    <row r="646" spans="1:57" s="6" customFormat="1" ht="47.25">
      <c r="A646" s="104" t="s">
        <v>43</v>
      </c>
      <c r="B646" s="2" t="s">
        <v>2324</v>
      </c>
      <c r="C646" s="15" t="s">
        <v>1811</v>
      </c>
      <c r="D646" s="4" t="s">
        <v>1812</v>
      </c>
      <c r="E646" s="13">
        <v>4.5</v>
      </c>
      <c r="F646" s="23"/>
      <c r="G646" s="13">
        <v>4.5</v>
      </c>
      <c r="H646" s="5" t="s">
        <v>1813</v>
      </c>
      <c r="I646" s="5" t="s">
        <v>1814</v>
      </c>
      <c r="J646" s="2" t="s">
        <v>102</v>
      </c>
      <c r="K646" s="2" t="s">
        <v>2670</v>
      </c>
      <c r="L646" s="2" t="str">
        <f t="shared" si="130"/>
        <v>Chuyển tiếp</v>
      </c>
      <c r="M646" s="2" t="s">
        <v>1810</v>
      </c>
      <c r="N646" s="4" t="s">
        <v>59</v>
      </c>
      <c r="O646" s="2" t="s">
        <v>59</v>
      </c>
      <c r="P646" s="116"/>
      <c r="Q646" s="116"/>
      <c r="R646" s="113"/>
      <c r="S646" s="117">
        <f t="shared" si="138"/>
        <v>0</v>
      </c>
      <c r="T646" s="117">
        <f t="shared" si="135"/>
        <v>4.5</v>
      </c>
      <c r="U646" s="26"/>
      <c r="V646" s="26">
        <v>3.5</v>
      </c>
      <c r="W646" s="26"/>
      <c r="X646" s="26">
        <f>0.3+0.2</f>
        <v>0.5</v>
      </c>
      <c r="Y646" s="26"/>
      <c r="Z646" s="26"/>
      <c r="AA646" s="26"/>
      <c r="AB646" s="26"/>
      <c r="AC646" s="26"/>
      <c r="AD646" s="26"/>
      <c r="AE646" s="26"/>
      <c r="AF646" s="26"/>
      <c r="AG646" s="26"/>
      <c r="AH646" s="26"/>
      <c r="AI646" s="26"/>
      <c r="AJ646" s="26">
        <v>0.3</v>
      </c>
      <c r="AK646" s="26"/>
      <c r="AL646" s="26"/>
      <c r="AM646" s="26"/>
      <c r="AN646" s="26"/>
      <c r="AO646" s="26"/>
      <c r="AP646" s="26"/>
      <c r="AQ646" s="26"/>
      <c r="AR646" s="26"/>
      <c r="AS646" s="26"/>
      <c r="AT646" s="26"/>
      <c r="AU646" s="26"/>
      <c r="AV646" s="26"/>
      <c r="AW646" s="26"/>
      <c r="AX646" s="26"/>
      <c r="AY646" s="26"/>
      <c r="AZ646" s="26"/>
      <c r="BA646" s="26"/>
      <c r="BB646" s="26"/>
      <c r="BC646" s="26"/>
      <c r="BD646" s="26"/>
      <c r="BE646" s="26">
        <v>0.2</v>
      </c>
    </row>
    <row r="647" spans="1:57" s="6" customFormat="1" ht="78.75">
      <c r="A647" s="104" t="s">
        <v>43</v>
      </c>
      <c r="B647" s="2" t="s">
        <v>2325</v>
      </c>
      <c r="C647" s="15" t="s">
        <v>2913</v>
      </c>
      <c r="D647" s="4" t="s">
        <v>262</v>
      </c>
      <c r="E647" s="13">
        <v>26.77</v>
      </c>
      <c r="F647" s="23"/>
      <c r="G647" s="13">
        <v>26.77</v>
      </c>
      <c r="H647" s="5" t="s">
        <v>1816</v>
      </c>
      <c r="I647" s="5" t="s">
        <v>2866</v>
      </c>
      <c r="J647" s="2" t="s">
        <v>102</v>
      </c>
      <c r="K647" s="2" t="s">
        <v>317</v>
      </c>
      <c r="L647" s="2" t="str">
        <f t="shared" si="130"/>
        <v>Chuyển tiếp</v>
      </c>
      <c r="M647" s="2" t="s">
        <v>1815</v>
      </c>
      <c r="N647" s="4" t="s">
        <v>59</v>
      </c>
      <c r="O647" s="2" t="s">
        <v>59</v>
      </c>
      <c r="P647" s="116"/>
      <c r="Q647" s="116" t="s">
        <v>2914</v>
      </c>
      <c r="R647" s="113"/>
      <c r="S647" s="117">
        <f t="shared" si="138"/>
        <v>-3.2300000000000004</v>
      </c>
      <c r="T647" s="117">
        <f t="shared" si="135"/>
        <v>30</v>
      </c>
      <c r="U647" s="26">
        <v>2</v>
      </c>
      <c r="V647" s="26">
        <v>8</v>
      </c>
      <c r="W647" s="26"/>
      <c r="X647" s="26">
        <v>12</v>
      </c>
      <c r="Y647" s="26">
        <v>8</v>
      </c>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row>
    <row r="648" spans="1:57" s="6" customFormat="1" ht="31.5">
      <c r="A648" s="104" t="s">
        <v>43</v>
      </c>
      <c r="B648" s="2" t="s">
        <v>2326</v>
      </c>
      <c r="C648" s="15" t="s">
        <v>2848</v>
      </c>
      <c r="D648" s="4"/>
      <c r="E648" s="13">
        <v>11.53</v>
      </c>
      <c r="F648" s="23"/>
      <c r="G648" s="13">
        <v>11.53</v>
      </c>
      <c r="H648" s="5"/>
      <c r="I648" s="5" t="s">
        <v>2864</v>
      </c>
      <c r="J648" s="2" t="s">
        <v>102</v>
      </c>
      <c r="K648" s="2" t="s">
        <v>2670</v>
      </c>
      <c r="L648" s="2" t="str">
        <f t="shared" si="130"/>
        <v>Đăng ký mới</v>
      </c>
      <c r="M648" s="2">
        <v>421</v>
      </c>
      <c r="N648" s="2" t="s">
        <v>82</v>
      </c>
      <c r="O648" s="2" t="s">
        <v>82</v>
      </c>
      <c r="P648" s="116"/>
      <c r="Q648" s="116" t="s">
        <v>2844</v>
      </c>
      <c r="R648" s="113"/>
      <c r="S648" s="117"/>
      <c r="T648" s="117"/>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row>
    <row r="649" spans="1:57" s="6" customFormat="1" ht="63">
      <c r="A649" s="104" t="s">
        <v>43</v>
      </c>
      <c r="B649" s="2" t="s">
        <v>2327</v>
      </c>
      <c r="C649" s="15" t="s">
        <v>2849</v>
      </c>
      <c r="D649" s="4"/>
      <c r="E649" s="13">
        <v>2.4500000000000002</v>
      </c>
      <c r="F649" s="23"/>
      <c r="G649" s="13">
        <v>2.4500000000000002</v>
      </c>
      <c r="H649" s="5"/>
      <c r="I649" s="5" t="s">
        <v>2865</v>
      </c>
      <c r="J649" s="2" t="s">
        <v>102</v>
      </c>
      <c r="K649" s="2" t="s">
        <v>2670</v>
      </c>
      <c r="L649" s="2"/>
      <c r="M649" s="2">
        <v>422</v>
      </c>
      <c r="N649" s="2" t="s">
        <v>82</v>
      </c>
      <c r="O649" s="2" t="s">
        <v>82</v>
      </c>
      <c r="P649" s="116" t="s">
        <v>2954</v>
      </c>
      <c r="Q649" s="116" t="s">
        <v>2850</v>
      </c>
      <c r="R649" s="113"/>
      <c r="S649" s="117"/>
      <c r="T649" s="117"/>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row>
    <row r="650" spans="1:57" s="6" customFormat="1" ht="47.25">
      <c r="A650" s="104" t="s">
        <v>43</v>
      </c>
      <c r="B650" s="2" t="s">
        <v>2328</v>
      </c>
      <c r="C650" s="15" t="s">
        <v>1818</v>
      </c>
      <c r="D650" s="4" t="s">
        <v>262</v>
      </c>
      <c r="E650" s="13">
        <v>0.2</v>
      </c>
      <c r="F650" s="23"/>
      <c r="G650" s="13">
        <v>0.2</v>
      </c>
      <c r="H650" s="5" t="s">
        <v>1691</v>
      </c>
      <c r="I650" s="5" t="s">
        <v>1819</v>
      </c>
      <c r="J650" s="2" t="s">
        <v>102</v>
      </c>
      <c r="K650" s="2" t="s">
        <v>2670</v>
      </c>
      <c r="L650" s="2" t="str">
        <f t="shared" si="130"/>
        <v>Chuyển tiếp</v>
      </c>
      <c r="M650" s="2" t="s">
        <v>1817</v>
      </c>
      <c r="N650" s="4" t="s">
        <v>59</v>
      </c>
      <c r="O650" s="2" t="s">
        <v>59</v>
      </c>
      <c r="P650" s="116"/>
      <c r="Q650" s="116"/>
      <c r="R650" s="113"/>
      <c r="S650" s="117">
        <f t="shared" ref="S650:S681" si="139">G650-T650</f>
        <v>0</v>
      </c>
      <c r="T650" s="117">
        <f t="shared" si="135"/>
        <v>0.2</v>
      </c>
      <c r="U650" s="26">
        <v>0.1</v>
      </c>
      <c r="V650" s="26"/>
      <c r="W650" s="26"/>
      <c r="X650" s="26">
        <v>0.1</v>
      </c>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row>
    <row r="651" spans="1:57" s="6" customFormat="1" ht="31.5">
      <c r="A651" s="106" t="s">
        <v>43</v>
      </c>
      <c r="B651" s="2" t="s">
        <v>2329</v>
      </c>
      <c r="C651" s="15" t="s">
        <v>1821</v>
      </c>
      <c r="D651" s="4" t="s">
        <v>262</v>
      </c>
      <c r="E651" s="13">
        <v>0.16</v>
      </c>
      <c r="F651" s="23"/>
      <c r="G651" s="13">
        <v>0.16</v>
      </c>
      <c r="H651" s="5" t="s">
        <v>445</v>
      </c>
      <c r="I651" s="5" t="s">
        <v>1822</v>
      </c>
      <c r="J651" s="2" t="s">
        <v>102</v>
      </c>
      <c r="K651" s="2" t="s">
        <v>2670</v>
      </c>
      <c r="L651" s="2" t="str">
        <f t="shared" si="130"/>
        <v>Chuyển tiếp</v>
      </c>
      <c r="M651" s="2" t="s">
        <v>1820</v>
      </c>
      <c r="N651" s="4" t="s">
        <v>59</v>
      </c>
      <c r="O651" s="2" t="s">
        <v>59</v>
      </c>
      <c r="P651" s="116"/>
      <c r="Q651" s="116"/>
      <c r="R651" s="113"/>
      <c r="S651" s="117">
        <f t="shared" si="139"/>
        <v>0</v>
      </c>
      <c r="T651" s="117">
        <f t="shared" si="135"/>
        <v>0.16</v>
      </c>
      <c r="U651" s="26"/>
      <c r="V651" s="26"/>
      <c r="W651" s="26"/>
      <c r="X651" s="26">
        <v>0.08</v>
      </c>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v>0.08</v>
      </c>
    </row>
    <row r="652" spans="1:57" s="6" customFormat="1" ht="31.5">
      <c r="A652" s="104" t="s">
        <v>43</v>
      </c>
      <c r="B652" s="2" t="s">
        <v>2330</v>
      </c>
      <c r="C652" s="15" t="s">
        <v>2847</v>
      </c>
      <c r="D652" s="4" t="s">
        <v>1104</v>
      </c>
      <c r="E652" s="13">
        <v>0.6</v>
      </c>
      <c r="F652" s="23"/>
      <c r="G652" s="13">
        <v>0.6</v>
      </c>
      <c r="H652" s="5" t="s">
        <v>33</v>
      </c>
      <c r="I652" s="5" t="str">
        <f t="shared" ref="I652" si="140">H652</f>
        <v>DGD</v>
      </c>
      <c r="J652" s="2" t="s">
        <v>102</v>
      </c>
      <c r="K652" s="2" t="s">
        <v>2670</v>
      </c>
      <c r="L652" s="2" t="str">
        <f>O652</f>
        <v>Chuyển tiếp</v>
      </c>
      <c r="M652" s="2" t="s">
        <v>1856</v>
      </c>
      <c r="N652" s="4" t="s">
        <v>59</v>
      </c>
      <c r="O652" s="2" t="s">
        <v>59</v>
      </c>
      <c r="P652" s="116"/>
      <c r="Q652" s="116"/>
      <c r="R652" s="113"/>
      <c r="S652" s="117">
        <f t="shared" si="139"/>
        <v>0</v>
      </c>
      <c r="T652" s="117">
        <f>SUM(U652:BE652)</f>
        <v>0.6</v>
      </c>
      <c r="U652" s="26"/>
      <c r="V652" s="26"/>
      <c r="W652" s="26"/>
      <c r="X652" s="26"/>
      <c r="Y652" s="26"/>
      <c r="Z652" s="26"/>
      <c r="AA652" s="26"/>
      <c r="AB652" s="26"/>
      <c r="AC652" s="26"/>
      <c r="AD652" s="26"/>
      <c r="AE652" s="26"/>
      <c r="AF652" s="26"/>
      <c r="AG652" s="26"/>
      <c r="AH652" s="26"/>
      <c r="AI652" s="26"/>
      <c r="AJ652" s="26"/>
      <c r="AK652" s="26"/>
      <c r="AL652" s="26"/>
      <c r="AM652" s="26"/>
      <c r="AN652" s="26">
        <v>0.6</v>
      </c>
      <c r="AO652" s="26"/>
      <c r="AP652" s="26"/>
      <c r="AQ652" s="26"/>
      <c r="AR652" s="26"/>
      <c r="AS652" s="26"/>
      <c r="AT652" s="26"/>
      <c r="AU652" s="26"/>
      <c r="AV652" s="26"/>
      <c r="AW652" s="26"/>
      <c r="AX652" s="26"/>
      <c r="AY652" s="26"/>
      <c r="AZ652" s="26"/>
      <c r="BA652" s="26"/>
      <c r="BB652" s="26"/>
      <c r="BC652" s="26"/>
      <c r="BD652" s="26"/>
      <c r="BE652" s="26"/>
    </row>
    <row r="653" spans="1:57" s="6" customFormat="1" ht="31.5">
      <c r="A653" s="104" t="s">
        <v>43</v>
      </c>
      <c r="B653" s="2" t="s">
        <v>2331</v>
      </c>
      <c r="C653" s="15" t="s">
        <v>1824</v>
      </c>
      <c r="D653" s="4"/>
      <c r="E653" s="13"/>
      <c r="F653" s="23"/>
      <c r="G653" s="13"/>
      <c r="H653" s="2"/>
      <c r="I653" s="2"/>
      <c r="J653" s="2" t="s">
        <v>102</v>
      </c>
      <c r="K653" s="2"/>
      <c r="L653" s="2"/>
      <c r="M653" s="2" t="s">
        <v>1823</v>
      </c>
      <c r="N653" s="2"/>
      <c r="O653" s="2"/>
      <c r="P653" s="116"/>
      <c r="Q653" s="116"/>
      <c r="R653" s="113"/>
      <c r="S653" s="117">
        <f t="shared" si="139"/>
        <v>0</v>
      </c>
      <c r="T653" s="122">
        <f t="shared" ref="T653:T664" si="141">SUM(U653:BE653)</f>
        <v>0</v>
      </c>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row>
    <row r="654" spans="1:57" s="6" customFormat="1" ht="31.5">
      <c r="A654" s="104" t="s">
        <v>43</v>
      </c>
      <c r="B654" s="2" t="s">
        <v>3026</v>
      </c>
      <c r="C654" s="128" t="s">
        <v>2945</v>
      </c>
      <c r="D654" s="4"/>
      <c r="E654" s="13">
        <v>1.08</v>
      </c>
      <c r="F654" s="23"/>
      <c r="G654" s="13">
        <f>E654</f>
        <v>1.08</v>
      </c>
      <c r="H654" s="2"/>
      <c r="I654" s="124" t="s">
        <v>1825</v>
      </c>
      <c r="J654" s="2" t="s">
        <v>102</v>
      </c>
      <c r="K654" s="2" t="s">
        <v>2670</v>
      </c>
      <c r="L654" s="2"/>
      <c r="M654" s="2">
        <v>87</v>
      </c>
      <c r="N654" s="2" t="s">
        <v>82</v>
      </c>
      <c r="O654" s="2" t="s">
        <v>82</v>
      </c>
      <c r="P654" s="116"/>
      <c r="Q654" s="116"/>
      <c r="R654" s="113" t="s">
        <v>79</v>
      </c>
      <c r="S654" s="117">
        <f t="shared" si="139"/>
        <v>0</v>
      </c>
      <c r="T654" s="122">
        <f t="shared" si="141"/>
        <v>1.08</v>
      </c>
      <c r="U654" s="26"/>
      <c r="V654" s="26">
        <v>0.2</v>
      </c>
      <c r="W654" s="26"/>
      <c r="X654" s="26">
        <v>0.21</v>
      </c>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v>0.67</v>
      </c>
    </row>
    <row r="655" spans="1:57" s="6" customFormat="1" ht="31.5">
      <c r="A655" s="104" t="s">
        <v>43</v>
      </c>
      <c r="B655" s="2" t="s">
        <v>3027</v>
      </c>
      <c r="C655" s="128" t="s">
        <v>2944</v>
      </c>
      <c r="D655" s="4"/>
      <c r="E655" s="13">
        <v>0.38</v>
      </c>
      <c r="F655" s="23"/>
      <c r="G655" s="13">
        <v>0.38</v>
      </c>
      <c r="H655" s="2"/>
      <c r="I655" s="124" t="s">
        <v>1826</v>
      </c>
      <c r="J655" s="2" t="s">
        <v>102</v>
      </c>
      <c r="K655" s="2" t="s">
        <v>2670</v>
      </c>
      <c r="L655" s="2"/>
      <c r="M655" s="2">
        <v>89</v>
      </c>
      <c r="N655" s="2" t="s">
        <v>82</v>
      </c>
      <c r="O655" s="2" t="s">
        <v>82</v>
      </c>
      <c r="P655" s="116"/>
      <c r="Q655" s="116"/>
      <c r="R655" s="113" t="s">
        <v>79</v>
      </c>
      <c r="S655" s="117">
        <f t="shared" si="139"/>
        <v>0</v>
      </c>
      <c r="T655" s="122">
        <f t="shared" si="141"/>
        <v>0.38000000000000006</v>
      </c>
      <c r="U655" s="26"/>
      <c r="V655" s="26"/>
      <c r="W655" s="26"/>
      <c r="X655" s="26">
        <v>0.23</v>
      </c>
      <c r="Y655" s="26"/>
      <c r="Z655" s="26"/>
      <c r="AA655" s="26">
        <v>7.0000000000000007E-2</v>
      </c>
      <c r="AB655" s="26">
        <v>0.08</v>
      </c>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row>
    <row r="656" spans="1:57" s="6" customFormat="1" ht="31.5">
      <c r="A656" s="104" t="s">
        <v>43</v>
      </c>
      <c r="B656" s="2" t="s">
        <v>3028</v>
      </c>
      <c r="C656" s="128" t="s">
        <v>2943</v>
      </c>
      <c r="D656" s="4"/>
      <c r="E656" s="13">
        <v>0.45</v>
      </c>
      <c r="F656" s="23"/>
      <c r="G656" s="13">
        <f>E656</f>
        <v>0.45</v>
      </c>
      <c r="H656" s="2"/>
      <c r="I656" s="124" t="s">
        <v>1827</v>
      </c>
      <c r="J656" s="2" t="s">
        <v>102</v>
      </c>
      <c r="K656" s="2" t="s">
        <v>2670</v>
      </c>
      <c r="L656" s="2"/>
      <c r="M656" s="2">
        <v>92</v>
      </c>
      <c r="N656" s="2" t="s">
        <v>82</v>
      </c>
      <c r="O656" s="2" t="s">
        <v>82</v>
      </c>
      <c r="P656" s="116"/>
      <c r="Q656" s="116"/>
      <c r="R656" s="113" t="s">
        <v>79</v>
      </c>
      <c r="S656" s="117">
        <f t="shared" si="139"/>
        <v>0</v>
      </c>
      <c r="T656" s="122">
        <f t="shared" si="141"/>
        <v>0.45000000000000007</v>
      </c>
      <c r="U656" s="26"/>
      <c r="V656" s="26"/>
      <c r="W656" s="26"/>
      <c r="X656" s="26">
        <v>0.27</v>
      </c>
      <c r="Y656" s="26">
        <v>0.17</v>
      </c>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v>0.01</v>
      </c>
    </row>
    <row r="657" spans="1:57" s="6" customFormat="1" ht="31.5">
      <c r="A657" s="104" t="s">
        <v>43</v>
      </c>
      <c r="B657" s="2" t="s">
        <v>3029</v>
      </c>
      <c r="C657" s="128" t="s">
        <v>1828</v>
      </c>
      <c r="D657" s="4"/>
      <c r="E657" s="13">
        <v>0.48</v>
      </c>
      <c r="F657" s="23"/>
      <c r="G657" s="13">
        <v>0.48</v>
      </c>
      <c r="H657" s="2"/>
      <c r="I657" s="124" t="s">
        <v>1829</v>
      </c>
      <c r="J657" s="2" t="s">
        <v>102</v>
      </c>
      <c r="K657" s="2" t="s">
        <v>2670</v>
      </c>
      <c r="L657" s="2"/>
      <c r="M657" s="2">
        <v>94</v>
      </c>
      <c r="N657" s="2" t="s">
        <v>82</v>
      </c>
      <c r="O657" s="2" t="s">
        <v>82</v>
      </c>
      <c r="P657" s="116"/>
      <c r="Q657" s="116"/>
      <c r="R657" s="113" t="s">
        <v>79</v>
      </c>
      <c r="S657" s="117">
        <f t="shared" si="139"/>
        <v>0</v>
      </c>
      <c r="T657" s="122">
        <f t="shared" si="141"/>
        <v>0.48</v>
      </c>
      <c r="U657" s="26"/>
      <c r="V657" s="26">
        <v>0.32</v>
      </c>
      <c r="W657" s="26"/>
      <c r="X657" s="26">
        <v>0.11</v>
      </c>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v>0.05</v>
      </c>
    </row>
    <row r="658" spans="1:57" s="6" customFormat="1" ht="47.25">
      <c r="A658" s="104" t="s">
        <v>43</v>
      </c>
      <c r="B658" s="2" t="s">
        <v>3030</v>
      </c>
      <c r="C658" s="128" t="s">
        <v>1830</v>
      </c>
      <c r="D658" s="4"/>
      <c r="E658" s="13">
        <v>0.42</v>
      </c>
      <c r="F658" s="23"/>
      <c r="G658" s="13">
        <v>0.42</v>
      </c>
      <c r="H658" s="2"/>
      <c r="I658" s="124" t="s">
        <v>1831</v>
      </c>
      <c r="J658" s="2" t="s">
        <v>102</v>
      </c>
      <c r="K658" s="2" t="s">
        <v>2670</v>
      </c>
      <c r="L658" s="2"/>
      <c r="M658" s="2">
        <v>95</v>
      </c>
      <c r="N658" s="2" t="s">
        <v>82</v>
      </c>
      <c r="O658" s="2" t="s">
        <v>82</v>
      </c>
      <c r="P658" s="116"/>
      <c r="Q658" s="116"/>
      <c r="R658" s="113" t="s">
        <v>79</v>
      </c>
      <c r="S658" s="117">
        <f t="shared" si="139"/>
        <v>0</v>
      </c>
      <c r="T658" s="122">
        <f t="shared" si="141"/>
        <v>0.42000000000000004</v>
      </c>
      <c r="U658" s="26"/>
      <c r="V658" s="26">
        <v>0.12</v>
      </c>
      <c r="W658" s="26"/>
      <c r="X658" s="26">
        <v>0.11</v>
      </c>
      <c r="Y658" s="26"/>
      <c r="Z658" s="26"/>
      <c r="AA658" s="26"/>
      <c r="AB658" s="26">
        <v>0.01</v>
      </c>
      <c r="AC658" s="26"/>
      <c r="AD658" s="26"/>
      <c r="AE658" s="26"/>
      <c r="AF658" s="26"/>
      <c r="AG658" s="26"/>
      <c r="AH658" s="26"/>
      <c r="AI658" s="26"/>
      <c r="AJ658" s="26"/>
      <c r="AK658" s="26">
        <v>0.03</v>
      </c>
      <c r="AL658" s="26"/>
      <c r="AM658" s="26"/>
      <c r="AN658" s="26"/>
      <c r="AO658" s="26"/>
      <c r="AP658" s="26"/>
      <c r="AQ658" s="26"/>
      <c r="AR658" s="26"/>
      <c r="AS658" s="26"/>
      <c r="AT658" s="26"/>
      <c r="AU658" s="26"/>
      <c r="AV658" s="26"/>
      <c r="AW658" s="26"/>
      <c r="AX658" s="26"/>
      <c r="AY658" s="26"/>
      <c r="AZ658" s="26"/>
      <c r="BA658" s="26"/>
      <c r="BB658" s="26"/>
      <c r="BC658" s="26"/>
      <c r="BD658" s="26"/>
      <c r="BE658" s="26">
        <v>0.15</v>
      </c>
    </row>
    <row r="659" spans="1:57" s="6" customFormat="1" ht="31.5">
      <c r="A659" s="104" t="s">
        <v>43</v>
      </c>
      <c r="B659" s="2" t="s">
        <v>3031</v>
      </c>
      <c r="C659" s="128" t="s">
        <v>2886</v>
      </c>
      <c r="D659" s="4"/>
      <c r="E659" s="129">
        <f>0.4+1.01</f>
        <v>1.4100000000000001</v>
      </c>
      <c r="F659" s="23"/>
      <c r="G659" s="129">
        <f>0.4+1.01</f>
        <v>1.4100000000000001</v>
      </c>
      <c r="H659" s="2"/>
      <c r="I659" s="124" t="s">
        <v>2887</v>
      </c>
      <c r="J659" s="2" t="s">
        <v>102</v>
      </c>
      <c r="K659" s="2" t="s">
        <v>2670</v>
      </c>
      <c r="L659" s="2"/>
      <c r="M659" s="2">
        <v>93</v>
      </c>
      <c r="N659" s="2" t="s">
        <v>82</v>
      </c>
      <c r="O659" s="2" t="s">
        <v>82</v>
      </c>
      <c r="P659" s="116"/>
      <c r="Q659" s="116"/>
      <c r="R659" s="113" t="s">
        <v>79</v>
      </c>
      <c r="S659" s="117">
        <f t="shared" si="139"/>
        <v>1.0100000000000002</v>
      </c>
      <c r="T659" s="122">
        <f t="shared" si="141"/>
        <v>0.4</v>
      </c>
      <c r="U659" s="26"/>
      <c r="V659" s="26"/>
      <c r="W659" s="26"/>
      <c r="X659" s="26">
        <v>0.4</v>
      </c>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row>
    <row r="660" spans="1:57" s="6" customFormat="1" ht="47.25">
      <c r="A660" s="104" t="s">
        <v>43</v>
      </c>
      <c r="B660" s="2" t="s">
        <v>3032</v>
      </c>
      <c r="C660" s="128" t="s">
        <v>2942</v>
      </c>
      <c r="D660" s="4"/>
      <c r="E660" s="13">
        <v>1.5</v>
      </c>
      <c r="F660" s="23"/>
      <c r="G660" s="13">
        <v>1.5</v>
      </c>
      <c r="H660" s="2"/>
      <c r="I660" s="124" t="s">
        <v>1832</v>
      </c>
      <c r="J660" s="2" t="s">
        <v>102</v>
      </c>
      <c r="K660" s="2" t="s">
        <v>2670</v>
      </c>
      <c r="L660" s="2"/>
      <c r="M660" s="2">
        <v>100</v>
      </c>
      <c r="N660" s="2" t="s">
        <v>82</v>
      </c>
      <c r="O660" s="2" t="s">
        <v>82</v>
      </c>
      <c r="P660" s="116"/>
      <c r="Q660" s="116"/>
      <c r="R660" s="113" t="s">
        <v>79</v>
      </c>
      <c r="S660" s="117">
        <f t="shared" si="139"/>
        <v>0</v>
      </c>
      <c r="T660" s="122">
        <f t="shared" si="141"/>
        <v>1.5</v>
      </c>
      <c r="U660" s="26">
        <v>0.26</v>
      </c>
      <c r="V660" s="26">
        <v>0.18</v>
      </c>
      <c r="W660" s="26"/>
      <c r="X660" s="26">
        <v>1</v>
      </c>
      <c r="Y660" s="26"/>
      <c r="Z660" s="26"/>
      <c r="AA660" s="26"/>
      <c r="AB660" s="26">
        <v>0.06</v>
      </c>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row>
    <row r="661" spans="1:57" s="6" customFormat="1">
      <c r="A661" s="104" t="s">
        <v>43</v>
      </c>
      <c r="B661" s="2" t="s">
        <v>3033</v>
      </c>
      <c r="C661" s="128" t="s">
        <v>2946</v>
      </c>
      <c r="D661" s="4"/>
      <c r="E661" s="13">
        <v>1.0900000000000001</v>
      </c>
      <c r="F661" s="23"/>
      <c r="G661" s="13">
        <v>1.0900000000000001</v>
      </c>
      <c r="H661" s="2"/>
      <c r="I661" s="124" t="s">
        <v>1833</v>
      </c>
      <c r="J661" s="2" t="s">
        <v>102</v>
      </c>
      <c r="K661" s="2" t="s">
        <v>2670</v>
      </c>
      <c r="L661" s="2"/>
      <c r="M661" s="2">
        <v>110</v>
      </c>
      <c r="N661" s="2" t="s">
        <v>82</v>
      </c>
      <c r="O661" s="2" t="s">
        <v>82</v>
      </c>
      <c r="P661" s="116"/>
      <c r="Q661" s="116"/>
      <c r="R661" s="113" t="s">
        <v>79</v>
      </c>
      <c r="S661" s="117">
        <f t="shared" si="139"/>
        <v>0</v>
      </c>
      <c r="T661" s="122">
        <f t="shared" si="141"/>
        <v>1.0900000000000001</v>
      </c>
      <c r="U661" s="26">
        <v>0.33</v>
      </c>
      <c r="V661" s="26"/>
      <c r="W661" s="26"/>
      <c r="X661" s="26">
        <v>0.76</v>
      </c>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row>
    <row r="662" spans="1:57" s="6" customFormat="1" ht="31.5">
      <c r="A662" s="104" t="s">
        <v>43</v>
      </c>
      <c r="B662" s="2" t="s">
        <v>3034</v>
      </c>
      <c r="C662" s="128" t="s">
        <v>2947</v>
      </c>
      <c r="D662" s="4"/>
      <c r="E662" s="13">
        <v>0.78</v>
      </c>
      <c r="F662" s="23"/>
      <c r="G662" s="13">
        <v>0.78</v>
      </c>
      <c r="H662" s="2"/>
      <c r="I662" s="124" t="s">
        <v>1834</v>
      </c>
      <c r="J662" s="2" t="s">
        <v>102</v>
      </c>
      <c r="K662" s="2" t="s">
        <v>2670</v>
      </c>
      <c r="L662" s="2"/>
      <c r="M662" s="2">
        <v>119</v>
      </c>
      <c r="N662" s="2" t="s">
        <v>82</v>
      </c>
      <c r="O662" s="2" t="s">
        <v>82</v>
      </c>
      <c r="P662" s="116"/>
      <c r="Q662" s="116"/>
      <c r="R662" s="113" t="s">
        <v>79</v>
      </c>
      <c r="S662" s="117">
        <f t="shared" si="139"/>
        <v>0</v>
      </c>
      <c r="T662" s="122">
        <f t="shared" si="141"/>
        <v>0.78</v>
      </c>
      <c r="U662" s="26">
        <v>0.12</v>
      </c>
      <c r="V662" s="26"/>
      <c r="W662" s="26"/>
      <c r="X662" s="26">
        <v>0.61</v>
      </c>
      <c r="Y662" s="26"/>
      <c r="Z662" s="26"/>
      <c r="AA662" s="26"/>
      <c r="AB662" s="26">
        <v>0.05</v>
      </c>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row>
    <row r="663" spans="1:57" s="6" customFormat="1" ht="47.25">
      <c r="A663" s="104" t="s">
        <v>43</v>
      </c>
      <c r="B663" s="2" t="s">
        <v>3035</v>
      </c>
      <c r="C663" s="128" t="s">
        <v>2948</v>
      </c>
      <c r="D663" s="4"/>
      <c r="E663" s="13">
        <v>0.7</v>
      </c>
      <c r="F663" s="23"/>
      <c r="G663" s="13">
        <v>0.7</v>
      </c>
      <c r="H663" s="2"/>
      <c r="I663" s="124" t="s">
        <v>1835</v>
      </c>
      <c r="J663" s="2" t="s">
        <v>102</v>
      </c>
      <c r="K663" s="2" t="s">
        <v>2670</v>
      </c>
      <c r="L663" s="2"/>
      <c r="M663" s="2">
        <v>120</v>
      </c>
      <c r="N663" s="2" t="s">
        <v>82</v>
      </c>
      <c r="O663" s="2" t="s">
        <v>2729</v>
      </c>
      <c r="P663" s="116"/>
      <c r="Q663" s="116"/>
      <c r="R663" s="140"/>
      <c r="S663" s="117">
        <f t="shared" si="139"/>
        <v>0</v>
      </c>
      <c r="T663" s="122">
        <f t="shared" si="141"/>
        <v>0.70000000000000007</v>
      </c>
      <c r="U663" s="26"/>
      <c r="V663" s="26">
        <v>0.26</v>
      </c>
      <c r="W663" s="26"/>
      <c r="X663" s="26">
        <v>0.24</v>
      </c>
      <c r="Y663" s="26"/>
      <c r="Z663" s="26"/>
      <c r="AA663" s="26"/>
      <c r="AB663" s="26">
        <v>0.05</v>
      </c>
      <c r="AC663" s="26"/>
      <c r="AD663" s="26"/>
      <c r="AE663" s="26"/>
      <c r="AF663" s="26"/>
      <c r="AG663" s="26"/>
      <c r="AH663" s="26"/>
      <c r="AI663" s="26"/>
      <c r="AJ663" s="26">
        <v>0.04</v>
      </c>
      <c r="AK663" s="26">
        <v>0.03</v>
      </c>
      <c r="AL663" s="26"/>
      <c r="AM663" s="26"/>
      <c r="AN663" s="26"/>
      <c r="AO663" s="26"/>
      <c r="AP663" s="26"/>
      <c r="AQ663" s="26"/>
      <c r="AR663" s="26"/>
      <c r="AS663" s="26"/>
      <c r="AT663" s="26"/>
      <c r="AU663" s="26"/>
      <c r="AV663" s="26"/>
      <c r="AW663" s="26"/>
      <c r="AX663" s="26"/>
      <c r="AY663" s="26"/>
      <c r="AZ663" s="26"/>
      <c r="BA663" s="26"/>
      <c r="BB663" s="26"/>
      <c r="BC663" s="26"/>
      <c r="BD663" s="26"/>
      <c r="BE663" s="26">
        <v>0.08</v>
      </c>
    </row>
    <row r="664" spans="1:57" s="6" customFormat="1" ht="31.5">
      <c r="A664" s="104" t="s">
        <v>43</v>
      </c>
      <c r="B664" s="2" t="s">
        <v>3036</v>
      </c>
      <c r="C664" s="128" t="s">
        <v>2949</v>
      </c>
      <c r="D664" s="4"/>
      <c r="E664" s="129">
        <v>0.21</v>
      </c>
      <c r="F664" s="23"/>
      <c r="G664" s="129">
        <v>0.21</v>
      </c>
      <c r="H664" s="2" t="s">
        <v>17</v>
      </c>
      <c r="I664" s="124" t="s">
        <v>445</v>
      </c>
      <c r="J664" s="2" t="s">
        <v>102</v>
      </c>
      <c r="K664" s="2" t="s">
        <v>2670</v>
      </c>
      <c r="L664" s="2"/>
      <c r="M664" s="2">
        <v>121</v>
      </c>
      <c r="N664" s="2" t="s">
        <v>82</v>
      </c>
      <c r="O664" s="2" t="s">
        <v>82</v>
      </c>
      <c r="P664" s="116"/>
      <c r="Q664" s="116"/>
      <c r="R664" s="113" t="s">
        <v>79</v>
      </c>
      <c r="S664" s="117">
        <f t="shared" si="139"/>
        <v>0</v>
      </c>
      <c r="T664" s="122">
        <f t="shared" si="141"/>
        <v>0.21</v>
      </c>
      <c r="U664" s="26"/>
      <c r="V664" s="26"/>
      <c r="W664" s="26"/>
      <c r="X664" s="26">
        <v>0.21</v>
      </c>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row>
    <row r="665" spans="1:57" s="6" customFormat="1" ht="31.5">
      <c r="A665" s="104" t="s">
        <v>43</v>
      </c>
      <c r="B665" s="2" t="s">
        <v>3037</v>
      </c>
      <c r="C665" s="15" t="s">
        <v>1837</v>
      </c>
      <c r="D665" s="4" t="s">
        <v>1837</v>
      </c>
      <c r="E665" s="13">
        <v>2</v>
      </c>
      <c r="F665" s="23"/>
      <c r="G665" s="13">
        <v>2</v>
      </c>
      <c r="H665" s="2" t="s">
        <v>1838</v>
      </c>
      <c r="I665" s="2" t="s">
        <v>1839</v>
      </c>
      <c r="J665" s="2" t="s">
        <v>102</v>
      </c>
      <c r="K665" s="2" t="s">
        <v>2670</v>
      </c>
      <c r="L665" s="2" t="str">
        <f t="shared" si="130"/>
        <v>Chuyển tiếp</v>
      </c>
      <c r="M665" s="2" t="s">
        <v>1836</v>
      </c>
      <c r="N665" s="4" t="s">
        <v>59</v>
      </c>
      <c r="O665" s="2" t="s">
        <v>59</v>
      </c>
      <c r="P665" s="116"/>
      <c r="Q665" s="116"/>
      <c r="R665" s="113"/>
      <c r="S665" s="117">
        <f t="shared" si="139"/>
        <v>0</v>
      </c>
      <c r="T665" s="117">
        <f t="shared" ref="T665:T672" si="142">SUM(U665:BE665)</f>
        <v>2</v>
      </c>
      <c r="U665" s="26"/>
      <c r="V665" s="26">
        <v>0.2</v>
      </c>
      <c r="W665" s="26"/>
      <c r="X665" s="26">
        <v>1.7</v>
      </c>
      <c r="Y665" s="26"/>
      <c r="Z665" s="26"/>
      <c r="AA665" s="26"/>
      <c r="AB665" s="26">
        <v>0.1</v>
      </c>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row>
    <row r="666" spans="1:57" s="6" customFormat="1" ht="31.5">
      <c r="A666" s="104" t="s">
        <v>43</v>
      </c>
      <c r="B666" s="2" t="s">
        <v>3038</v>
      </c>
      <c r="C666" s="15" t="s">
        <v>1841</v>
      </c>
      <c r="D666" s="4" t="s">
        <v>1841</v>
      </c>
      <c r="E666" s="13">
        <v>1.5</v>
      </c>
      <c r="F666" s="23"/>
      <c r="G666" s="13">
        <v>1.5</v>
      </c>
      <c r="H666" s="2" t="s">
        <v>67</v>
      </c>
      <c r="I666" s="5" t="str">
        <f t="shared" ref="I666" si="143">H666</f>
        <v>NHK</v>
      </c>
      <c r="J666" s="2" t="s">
        <v>102</v>
      </c>
      <c r="K666" s="2" t="s">
        <v>2670</v>
      </c>
      <c r="L666" s="2" t="str">
        <f t="shared" si="130"/>
        <v>Chuyển tiếp</v>
      </c>
      <c r="M666" s="2" t="s">
        <v>1840</v>
      </c>
      <c r="N666" s="4" t="s">
        <v>59</v>
      </c>
      <c r="O666" s="2" t="s">
        <v>59</v>
      </c>
      <c r="P666" s="116"/>
      <c r="Q666" s="116"/>
      <c r="R666" s="113"/>
      <c r="S666" s="117">
        <f t="shared" si="139"/>
        <v>0</v>
      </c>
      <c r="T666" s="117">
        <f t="shared" si="142"/>
        <v>1.5</v>
      </c>
      <c r="U666" s="26"/>
      <c r="V666" s="26"/>
      <c r="W666" s="26"/>
      <c r="X666" s="26">
        <v>1.5</v>
      </c>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row>
    <row r="667" spans="1:57" s="6" customFormat="1" ht="47.25">
      <c r="A667" s="104" t="s">
        <v>43</v>
      </c>
      <c r="B667" s="2" t="s">
        <v>3039</v>
      </c>
      <c r="C667" s="15" t="s">
        <v>1843</v>
      </c>
      <c r="D667" s="4" t="s">
        <v>1843</v>
      </c>
      <c r="E667" s="13">
        <v>2.41</v>
      </c>
      <c r="F667" s="23"/>
      <c r="G667" s="13">
        <v>2.41</v>
      </c>
      <c r="H667" s="5" t="s">
        <v>1844</v>
      </c>
      <c r="I667" s="5" t="s">
        <v>1845</v>
      </c>
      <c r="J667" s="2" t="s">
        <v>102</v>
      </c>
      <c r="K667" s="2" t="s">
        <v>2670</v>
      </c>
      <c r="L667" s="2" t="str">
        <f t="shared" si="130"/>
        <v>Chuyển tiếp</v>
      </c>
      <c r="M667" s="2" t="s">
        <v>1842</v>
      </c>
      <c r="N667" s="4" t="s">
        <v>59</v>
      </c>
      <c r="O667" s="2" t="s">
        <v>59</v>
      </c>
      <c r="P667" s="116"/>
      <c r="Q667" s="116"/>
      <c r="R667" s="113"/>
      <c r="S667" s="117">
        <f t="shared" si="139"/>
        <v>0</v>
      </c>
      <c r="T667" s="117">
        <f t="shared" si="142"/>
        <v>2.41</v>
      </c>
      <c r="U667" s="26"/>
      <c r="V667" s="26"/>
      <c r="W667" s="26"/>
      <c r="X667" s="26">
        <f>0.6+0.48</f>
        <v>1.08</v>
      </c>
      <c r="Y667" s="26">
        <v>0.79</v>
      </c>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v>0.54</v>
      </c>
    </row>
    <row r="668" spans="1:57" s="6" customFormat="1" ht="47.25">
      <c r="A668" s="104" t="s">
        <v>43</v>
      </c>
      <c r="B668" s="2" t="s">
        <v>3040</v>
      </c>
      <c r="C668" s="15" t="s">
        <v>262</v>
      </c>
      <c r="D668" s="4" t="s">
        <v>262</v>
      </c>
      <c r="E668" s="13">
        <v>3.21</v>
      </c>
      <c r="F668" s="23"/>
      <c r="G668" s="13">
        <v>3.21</v>
      </c>
      <c r="H668" s="5" t="s">
        <v>652</v>
      </c>
      <c r="I668" s="5" t="s">
        <v>1847</v>
      </c>
      <c r="J668" s="2" t="s">
        <v>102</v>
      </c>
      <c r="K668" s="2" t="s">
        <v>2670</v>
      </c>
      <c r="L668" s="2" t="str">
        <f t="shared" si="130"/>
        <v>Chuyển tiếp</v>
      </c>
      <c r="M668" s="2" t="s">
        <v>1846</v>
      </c>
      <c r="N668" s="4" t="s">
        <v>59</v>
      </c>
      <c r="O668" s="2" t="s">
        <v>59</v>
      </c>
      <c r="P668" s="116"/>
      <c r="Q668" s="116"/>
      <c r="R668" s="113"/>
      <c r="S668" s="117">
        <f t="shared" si="139"/>
        <v>0</v>
      </c>
      <c r="T668" s="117">
        <f t="shared" si="142"/>
        <v>3.2100000000000004</v>
      </c>
      <c r="U668" s="26"/>
      <c r="V668" s="26">
        <v>0.4</v>
      </c>
      <c r="W668" s="26"/>
      <c r="X668" s="26">
        <f>0.43+2.18</f>
        <v>2.6100000000000003</v>
      </c>
      <c r="Y668" s="26">
        <v>0.2</v>
      </c>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row>
    <row r="669" spans="1:57" s="6" customFormat="1" ht="31.5">
      <c r="A669" s="104" t="s">
        <v>43</v>
      </c>
      <c r="B669" s="2" t="s">
        <v>3041</v>
      </c>
      <c r="C669" s="15" t="s">
        <v>1849</v>
      </c>
      <c r="D669" s="4" t="s">
        <v>1849</v>
      </c>
      <c r="E669" s="13">
        <v>0.47</v>
      </c>
      <c r="F669" s="23"/>
      <c r="G669" s="13">
        <v>0.47</v>
      </c>
      <c r="H669" s="2" t="s">
        <v>67</v>
      </c>
      <c r="I669" s="5" t="str">
        <f t="shared" ref="I669" si="144">H669</f>
        <v>NHK</v>
      </c>
      <c r="J669" s="2" t="s">
        <v>102</v>
      </c>
      <c r="K669" s="2" t="s">
        <v>2670</v>
      </c>
      <c r="L669" s="2" t="str">
        <f t="shared" si="130"/>
        <v>Chuyển tiếp</v>
      </c>
      <c r="M669" s="2" t="s">
        <v>1848</v>
      </c>
      <c r="N669" s="4" t="s">
        <v>59</v>
      </c>
      <c r="O669" s="2" t="s">
        <v>59</v>
      </c>
      <c r="P669" s="116"/>
      <c r="Q669" s="116"/>
      <c r="R669" s="113"/>
      <c r="S669" s="117">
        <f t="shared" si="139"/>
        <v>0</v>
      </c>
      <c r="T669" s="117">
        <f t="shared" si="142"/>
        <v>0.47</v>
      </c>
      <c r="U669" s="26"/>
      <c r="V669" s="26"/>
      <c r="W669" s="26"/>
      <c r="X669" s="26">
        <v>0.47</v>
      </c>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row>
    <row r="670" spans="1:57" s="6" customFormat="1" ht="31.5">
      <c r="A670" s="104" t="s">
        <v>43</v>
      </c>
      <c r="B670" s="2" t="s">
        <v>3042</v>
      </c>
      <c r="C670" s="15" t="s">
        <v>1851</v>
      </c>
      <c r="D670" s="4"/>
      <c r="E670" s="13">
        <v>0.3</v>
      </c>
      <c r="F670" s="23"/>
      <c r="G670" s="13">
        <v>0.3</v>
      </c>
      <c r="H670" s="5" t="s">
        <v>1330</v>
      </c>
      <c r="I670" s="5" t="s">
        <v>1852</v>
      </c>
      <c r="J670" s="2" t="s">
        <v>102</v>
      </c>
      <c r="K670" s="2" t="s">
        <v>2670</v>
      </c>
      <c r="L670" s="2" t="str">
        <f t="shared" si="130"/>
        <v>Chuyển tiếp</v>
      </c>
      <c r="M670" s="2" t="s">
        <v>1850</v>
      </c>
      <c r="N670" s="4" t="s">
        <v>59</v>
      </c>
      <c r="O670" s="2" t="s">
        <v>59</v>
      </c>
      <c r="P670" s="116"/>
      <c r="Q670" s="116"/>
      <c r="R670" s="113"/>
      <c r="S670" s="117">
        <f t="shared" si="139"/>
        <v>0</v>
      </c>
      <c r="T670" s="117">
        <f t="shared" si="142"/>
        <v>0.30000000000000004</v>
      </c>
      <c r="U670" s="26"/>
      <c r="V670" s="26"/>
      <c r="W670" s="26"/>
      <c r="X670" s="26">
        <v>0.1</v>
      </c>
      <c r="Y670" s="26">
        <v>0.2</v>
      </c>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row>
    <row r="671" spans="1:57" s="6" customFormat="1" ht="31.5">
      <c r="A671" s="104" t="s">
        <v>43</v>
      </c>
      <c r="B671" s="2" t="s">
        <v>3043</v>
      </c>
      <c r="C671" s="15" t="s">
        <v>100</v>
      </c>
      <c r="D671" s="4" t="s">
        <v>100</v>
      </c>
      <c r="E671" s="13">
        <v>0.7</v>
      </c>
      <c r="F671" s="23"/>
      <c r="G671" s="13">
        <v>0.7</v>
      </c>
      <c r="H671" s="5" t="s">
        <v>1854</v>
      </c>
      <c r="I671" s="5" t="s">
        <v>1855</v>
      </c>
      <c r="J671" s="2" t="s">
        <v>102</v>
      </c>
      <c r="K671" s="2" t="s">
        <v>2670</v>
      </c>
      <c r="L671" s="2" t="str">
        <f t="shared" si="130"/>
        <v>Chuyển tiếp</v>
      </c>
      <c r="M671" s="2" t="s">
        <v>1853</v>
      </c>
      <c r="N671" s="4" t="s">
        <v>59</v>
      </c>
      <c r="O671" s="2" t="s">
        <v>59</v>
      </c>
      <c r="P671" s="116"/>
      <c r="Q671" s="116"/>
      <c r="R671" s="113"/>
      <c r="S671" s="117">
        <f t="shared" si="139"/>
        <v>0</v>
      </c>
      <c r="T671" s="117">
        <f t="shared" si="142"/>
        <v>0.7</v>
      </c>
      <c r="U671" s="26"/>
      <c r="V671" s="26"/>
      <c r="W671" s="26"/>
      <c r="X671" s="26">
        <v>0.3</v>
      </c>
      <c r="Y671" s="26">
        <v>0.2</v>
      </c>
      <c r="Z671" s="26"/>
      <c r="AA671" s="26"/>
      <c r="AB671" s="26">
        <v>0.2</v>
      </c>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row>
    <row r="672" spans="1:57" s="6" customFormat="1" ht="52.9" customHeight="1">
      <c r="A672" s="106" t="s">
        <v>43</v>
      </c>
      <c r="B672" s="2" t="s">
        <v>2332</v>
      </c>
      <c r="C672" s="15" t="s">
        <v>1858</v>
      </c>
      <c r="D672" s="4" t="s">
        <v>117</v>
      </c>
      <c r="E672" s="13">
        <v>12.6</v>
      </c>
      <c r="F672" s="23"/>
      <c r="G672" s="13">
        <v>12.6</v>
      </c>
      <c r="H672" s="5" t="s">
        <v>1859</v>
      </c>
      <c r="I672" s="5" t="s">
        <v>1860</v>
      </c>
      <c r="J672" s="2" t="s">
        <v>102</v>
      </c>
      <c r="K672" s="2" t="s">
        <v>2670</v>
      </c>
      <c r="L672" s="2" t="str">
        <f t="shared" si="130"/>
        <v>Chuyển tiếp</v>
      </c>
      <c r="M672" s="2" t="s">
        <v>1857</v>
      </c>
      <c r="N672" s="4" t="s">
        <v>59</v>
      </c>
      <c r="O672" s="2" t="s">
        <v>59</v>
      </c>
      <c r="P672" s="116"/>
      <c r="Q672" s="116"/>
      <c r="R672" s="113"/>
      <c r="S672" s="117">
        <f t="shared" si="139"/>
        <v>0</v>
      </c>
      <c r="T672" s="117">
        <f t="shared" si="142"/>
        <v>12.600000000000001</v>
      </c>
      <c r="U672" s="26">
        <v>2.5</v>
      </c>
      <c r="V672" s="26">
        <v>2.5</v>
      </c>
      <c r="W672" s="26"/>
      <c r="X672" s="26">
        <v>3.5</v>
      </c>
      <c r="Y672" s="26">
        <v>0.5</v>
      </c>
      <c r="Z672" s="26"/>
      <c r="AA672" s="26">
        <v>0.3</v>
      </c>
      <c r="AB672" s="26">
        <v>0.5</v>
      </c>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v>2.8</v>
      </c>
    </row>
    <row r="673" spans="1:57" s="6" customFormat="1" ht="31.5">
      <c r="A673" s="104" t="s">
        <v>43</v>
      </c>
      <c r="B673" s="2" t="s">
        <v>2333</v>
      </c>
      <c r="C673" s="15" t="s">
        <v>1862</v>
      </c>
      <c r="D673" s="4"/>
      <c r="E673" s="13"/>
      <c r="F673" s="23"/>
      <c r="G673" s="13"/>
      <c r="H673" s="2"/>
      <c r="I673" s="2"/>
      <c r="J673" s="2" t="s">
        <v>58</v>
      </c>
      <c r="K673" s="2"/>
      <c r="L673" s="2"/>
      <c r="M673" s="2" t="s">
        <v>1861</v>
      </c>
      <c r="N673" s="2"/>
      <c r="O673" s="2"/>
      <c r="P673" s="116"/>
      <c r="Q673" s="116"/>
      <c r="R673" s="113"/>
      <c r="S673" s="117">
        <f t="shared" si="139"/>
        <v>0</v>
      </c>
      <c r="T673" s="122">
        <f t="shared" ref="T673:T682" si="145">SUM(U673:BE673)</f>
        <v>0</v>
      </c>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row>
    <row r="674" spans="1:57" s="6" customFormat="1" ht="31.5">
      <c r="A674" s="104" t="s">
        <v>43</v>
      </c>
      <c r="B674" s="2" t="s">
        <v>3044</v>
      </c>
      <c r="C674" s="128" t="s">
        <v>1863</v>
      </c>
      <c r="D674" s="4"/>
      <c r="E674" s="13">
        <v>0.36</v>
      </c>
      <c r="F674" s="23"/>
      <c r="G674" s="13">
        <v>0.36</v>
      </c>
      <c r="H674" s="2"/>
      <c r="I674" s="124" t="s">
        <v>1864</v>
      </c>
      <c r="J674" s="2" t="s">
        <v>58</v>
      </c>
      <c r="K674" s="2" t="s">
        <v>2670</v>
      </c>
      <c r="L674" s="2"/>
      <c r="M674" s="2">
        <v>179</v>
      </c>
      <c r="N674" s="2" t="s">
        <v>82</v>
      </c>
      <c r="O674" s="2" t="s">
        <v>82</v>
      </c>
      <c r="P674" s="116"/>
      <c r="Q674" s="116"/>
      <c r="R674" s="113" t="s">
        <v>132</v>
      </c>
      <c r="S674" s="117">
        <f t="shared" si="139"/>
        <v>0</v>
      </c>
      <c r="T674" s="122">
        <f t="shared" si="145"/>
        <v>0.36</v>
      </c>
      <c r="U674" s="26"/>
      <c r="V674" s="26"/>
      <c r="W674" s="26"/>
      <c r="X674" s="26">
        <v>0.12</v>
      </c>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v>0.24</v>
      </c>
    </row>
    <row r="675" spans="1:57" s="6" customFormat="1" ht="31.5">
      <c r="A675" s="104" t="s">
        <v>43</v>
      </c>
      <c r="B675" s="2" t="s">
        <v>3045</v>
      </c>
      <c r="C675" s="128" t="s">
        <v>1865</v>
      </c>
      <c r="D675" s="4"/>
      <c r="E675" s="13">
        <v>0.38</v>
      </c>
      <c r="F675" s="23"/>
      <c r="G675" s="13">
        <v>0.38</v>
      </c>
      <c r="H675" s="2"/>
      <c r="I675" s="124" t="s">
        <v>1866</v>
      </c>
      <c r="J675" s="2" t="s">
        <v>58</v>
      </c>
      <c r="K675" s="2" t="s">
        <v>2670</v>
      </c>
      <c r="L675" s="2"/>
      <c r="M675" s="2">
        <v>180</v>
      </c>
      <c r="N675" s="2" t="s">
        <v>82</v>
      </c>
      <c r="O675" s="2" t="s">
        <v>82</v>
      </c>
      <c r="P675" s="116"/>
      <c r="Q675" s="116"/>
      <c r="R675" s="113" t="s">
        <v>132</v>
      </c>
      <c r="S675" s="117">
        <f t="shared" si="139"/>
        <v>0</v>
      </c>
      <c r="T675" s="122">
        <f t="shared" si="145"/>
        <v>0.38</v>
      </c>
      <c r="U675" s="26">
        <v>0.21</v>
      </c>
      <c r="V675" s="26"/>
      <c r="W675" s="26"/>
      <c r="X675" s="26">
        <v>0.03</v>
      </c>
      <c r="Y675" s="26">
        <v>0.05</v>
      </c>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v>0.09</v>
      </c>
    </row>
    <row r="676" spans="1:57" s="6" customFormat="1" ht="31.5">
      <c r="A676" s="104" t="s">
        <v>43</v>
      </c>
      <c r="B676" s="2" t="s">
        <v>3046</v>
      </c>
      <c r="C676" s="128" t="s">
        <v>1867</v>
      </c>
      <c r="D676" s="4"/>
      <c r="E676" s="13">
        <v>0.53</v>
      </c>
      <c r="F676" s="23"/>
      <c r="G676" s="13">
        <v>0.53</v>
      </c>
      <c r="H676" s="2"/>
      <c r="I676" s="124" t="s">
        <v>1868</v>
      </c>
      <c r="J676" s="2" t="s">
        <v>58</v>
      </c>
      <c r="K676" s="2" t="s">
        <v>2670</v>
      </c>
      <c r="L676" s="2"/>
      <c r="M676" s="2">
        <v>182</v>
      </c>
      <c r="N676" s="2" t="s">
        <v>82</v>
      </c>
      <c r="O676" s="2" t="s">
        <v>82</v>
      </c>
      <c r="P676" s="116"/>
      <c r="Q676" s="116"/>
      <c r="R676" s="113" t="s">
        <v>132</v>
      </c>
      <c r="S676" s="117">
        <f t="shared" si="139"/>
        <v>0</v>
      </c>
      <c r="T676" s="122">
        <f t="shared" si="145"/>
        <v>0.53</v>
      </c>
      <c r="U676" s="26">
        <v>0.22</v>
      </c>
      <c r="V676" s="26"/>
      <c r="W676" s="26"/>
      <c r="X676" s="26">
        <v>0.27</v>
      </c>
      <c r="Y676" s="26"/>
      <c r="Z676" s="26"/>
      <c r="AA676" s="26"/>
      <c r="AB676" s="26"/>
      <c r="AC676" s="26"/>
      <c r="AD676" s="26"/>
      <c r="AE676" s="26"/>
      <c r="AF676" s="26"/>
      <c r="AG676" s="26"/>
      <c r="AH676" s="26"/>
      <c r="AI676" s="26"/>
      <c r="AJ676" s="26"/>
      <c r="AK676" s="26">
        <v>0.02</v>
      </c>
      <c r="AL676" s="26"/>
      <c r="AM676" s="26"/>
      <c r="AN676" s="26"/>
      <c r="AO676" s="26"/>
      <c r="AP676" s="26"/>
      <c r="AQ676" s="26"/>
      <c r="AR676" s="26"/>
      <c r="AS676" s="26"/>
      <c r="AT676" s="26"/>
      <c r="AU676" s="26"/>
      <c r="AV676" s="26"/>
      <c r="AW676" s="26"/>
      <c r="AX676" s="26"/>
      <c r="AY676" s="26"/>
      <c r="AZ676" s="26"/>
      <c r="BA676" s="26"/>
      <c r="BB676" s="26"/>
      <c r="BC676" s="26"/>
      <c r="BD676" s="26"/>
      <c r="BE676" s="26">
        <v>0.02</v>
      </c>
    </row>
    <row r="677" spans="1:57" s="6" customFormat="1" ht="31.5">
      <c r="A677" s="104" t="s">
        <v>43</v>
      </c>
      <c r="B677" s="2" t="s">
        <v>3047</v>
      </c>
      <c r="C677" s="128" t="s">
        <v>1869</v>
      </c>
      <c r="D677" s="4"/>
      <c r="E677" s="13">
        <v>0.64</v>
      </c>
      <c r="F677" s="23"/>
      <c r="G677" s="13">
        <v>0.64</v>
      </c>
      <c r="H677" s="2"/>
      <c r="I677" s="124" t="s">
        <v>1870</v>
      </c>
      <c r="J677" s="2" t="s">
        <v>58</v>
      </c>
      <c r="K677" s="2" t="s">
        <v>2670</v>
      </c>
      <c r="L677" s="2"/>
      <c r="M677" s="2">
        <v>184</v>
      </c>
      <c r="N677" s="2" t="s">
        <v>82</v>
      </c>
      <c r="O677" s="2" t="s">
        <v>82</v>
      </c>
      <c r="P677" s="116"/>
      <c r="Q677" s="116"/>
      <c r="R677" s="113" t="s">
        <v>132</v>
      </c>
      <c r="S677" s="117">
        <f t="shared" si="139"/>
        <v>0</v>
      </c>
      <c r="T677" s="122">
        <f t="shared" si="145"/>
        <v>0.64</v>
      </c>
      <c r="U677" s="26"/>
      <c r="V677" s="26">
        <v>0.11</v>
      </c>
      <c r="W677" s="26"/>
      <c r="X677" s="26">
        <v>0.04</v>
      </c>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v>0.49</v>
      </c>
    </row>
    <row r="678" spans="1:57" s="6" customFormat="1">
      <c r="A678" s="104" t="s">
        <v>43</v>
      </c>
      <c r="B678" s="2" t="s">
        <v>3048</v>
      </c>
      <c r="C678" s="128" t="s">
        <v>3103</v>
      </c>
      <c r="D678" s="4"/>
      <c r="E678" s="13">
        <v>0.25</v>
      </c>
      <c r="F678" s="23"/>
      <c r="G678" s="13">
        <v>0.25</v>
      </c>
      <c r="H678" s="2"/>
      <c r="I678" s="124" t="s">
        <v>1871</v>
      </c>
      <c r="J678" s="2" t="s">
        <v>58</v>
      </c>
      <c r="K678" s="2" t="s">
        <v>2670</v>
      </c>
      <c r="L678" s="2"/>
      <c r="M678" s="2">
        <v>188</v>
      </c>
      <c r="N678" s="2" t="s">
        <v>82</v>
      </c>
      <c r="O678" s="2" t="s">
        <v>82</v>
      </c>
      <c r="P678" s="116"/>
      <c r="Q678" s="116"/>
      <c r="R678" s="113" t="s">
        <v>132</v>
      </c>
      <c r="S678" s="117">
        <f t="shared" si="139"/>
        <v>0</v>
      </c>
      <c r="T678" s="122">
        <f t="shared" si="145"/>
        <v>0.25</v>
      </c>
      <c r="U678" s="26"/>
      <c r="V678" s="26">
        <v>0.16</v>
      </c>
      <c r="W678" s="26"/>
      <c r="X678" s="26">
        <v>0.09</v>
      </c>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row>
    <row r="679" spans="1:57" s="6" customFormat="1">
      <c r="A679" s="104" t="s">
        <v>43</v>
      </c>
      <c r="B679" s="2" t="s">
        <v>3049</v>
      </c>
      <c r="C679" s="128" t="s">
        <v>3102</v>
      </c>
      <c r="D679" s="4"/>
      <c r="E679" s="13">
        <v>0.65</v>
      </c>
      <c r="F679" s="23"/>
      <c r="G679" s="13">
        <v>0.65</v>
      </c>
      <c r="H679" s="2"/>
      <c r="I679" s="124" t="s">
        <v>1872</v>
      </c>
      <c r="J679" s="2" t="s">
        <v>58</v>
      </c>
      <c r="K679" s="2" t="s">
        <v>2670</v>
      </c>
      <c r="L679" s="2"/>
      <c r="M679" s="2">
        <v>187</v>
      </c>
      <c r="N679" s="2" t="s">
        <v>82</v>
      </c>
      <c r="O679" s="2" t="s">
        <v>82</v>
      </c>
      <c r="P679" s="116"/>
      <c r="Q679" s="116"/>
      <c r="R679" s="113" t="s">
        <v>132</v>
      </c>
      <c r="S679" s="117">
        <f t="shared" si="139"/>
        <v>0</v>
      </c>
      <c r="T679" s="122">
        <f t="shared" si="145"/>
        <v>0.65</v>
      </c>
      <c r="U679" s="26"/>
      <c r="V679" s="26"/>
      <c r="W679" s="26"/>
      <c r="X679" s="26">
        <v>0.09</v>
      </c>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v>0.56000000000000005</v>
      </c>
    </row>
    <row r="680" spans="1:57" s="6" customFormat="1">
      <c r="A680" s="104" t="s">
        <v>43</v>
      </c>
      <c r="B680" s="2" t="s">
        <v>3050</v>
      </c>
      <c r="C680" s="128" t="s">
        <v>1873</v>
      </c>
      <c r="D680" s="4"/>
      <c r="E680" s="13">
        <v>0.8</v>
      </c>
      <c r="F680" s="23"/>
      <c r="G680" s="13">
        <v>0.8</v>
      </c>
      <c r="H680" s="2"/>
      <c r="I680" s="124" t="s">
        <v>1874</v>
      </c>
      <c r="J680" s="2" t="s">
        <v>58</v>
      </c>
      <c r="K680" s="2" t="s">
        <v>2670</v>
      </c>
      <c r="L680" s="2"/>
      <c r="M680" s="2">
        <v>195</v>
      </c>
      <c r="N680" s="2" t="s">
        <v>82</v>
      </c>
      <c r="O680" s="2" t="s">
        <v>82</v>
      </c>
      <c r="P680" s="116"/>
      <c r="Q680" s="116"/>
      <c r="R680" s="113" t="s">
        <v>132</v>
      </c>
      <c r="S680" s="117">
        <f t="shared" si="139"/>
        <v>0</v>
      </c>
      <c r="T680" s="122">
        <f t="shared" si="145"/>
        <v>0.79999999999999993</v>
      </c>
      <c r="U680" s="26"/>
      <c r="V680" s="26">
        <v>0.21</v>
      </c>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v>0.59</v>
      </c>
    </row>
    <row r="681" spans="1:57" s="6" customFormat="1" ht="63">
      <c r="A681" s="104" t="s">
        <v>43</v>
      </c>
      <c r="B681" s="2" t="s">
        <v>3051</v>
      </c>
      <c r="C681" s="128" t="s">
        <v>1875</v>
      </c>
      <c r="D681" s="4"/>
      <c r="E681" s="13">
        <v>1.65</v>
      </c>
      <c r="F681" s="23"/>
      <c r="G681" s="13">
        <v>1.65</v>
      </c>
      <c r="H681" s="2"/>
      <c r="I681" s="124" t="s">
        <v>1876</v>
      </c>
      <c r="J681" s="2" t="s">
        <v>58</v>
      </c>
      <c r="K681" s="2" t="s">
        <v>2670</v>
      </c>
      <c r="L681" s="2"/>
      <c r="M681" s="2">
        <v>198</v>
      </c>
      <c r="N681" s="2" t="s">
        <v>82</v>
      </c>
      <c r="O681" s="2" t="s">
        <v>2730</v>
      </c>
      <c r="P681" s="116"/>
      <c r="Q681" s="116"/>
      <c r="R681" s="140"/>
      <c r="S681" s="117">
        <f t="shared" si="139"/>
        <v>0</v>
      </c>
      <c r="T681" s="122">
        <f t="shared" si="145"/>
        <v>1.65</v>
      </c>
      <c r="U681" s="26"/>
      <c r="V681" s="26"/>
      <c r="W681" s="26"/>
      <c r="X681" s="26">
        <v>0.42</v>
      </c>
      <c r="Y681" s="26">
        <v>0.5</v>
      </c>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v>0.04</v>
      </c>
      <c r="BC681" s="26"/>
      <c r="BD681" s="26"/>
      <c r="BE681" s="26">
        <v>0.69</v>
      </c>
    </row>
    <row r="682" spans="1:57" s="6" customFormat="1" ht="31.5">
      <c r="A682" s="104" t="s">
        <v>43</v>
      </c>
      <c r="B682" s="2" t="s">
        <v>3052</v>
      </c>
      <c r="C682" s="128" t="s">
        <v>3101</v>
      </c>
      <c r="D682" s="4"/>
      <c r="E682" s="13">
        <v>0.49</v>
      </c>
      <c r="F682" s="23"/>
      <c r="G682" s="13">
        <v>0.49</v>
      </c>
      <c r="H682" s="2"/>
      <c r="I682" s="124" t="s">
        <v>1877</v>
      </c>
      <c r="J682" s="2" t="s">
        <v>58</v>
      </c>
      <c r="K682" s="2" t="s">
        <v>2670</v>
      </c>
      <c r="L682" s="2"/>
      <c r="M682" s="2">
        <v>201</v>
      </c>
      <c r="N682" s="2" t="s">
        <v>82</v>
      </c>
      <c r="O682" s="2" t="s">
        <v>82</v>
      </c>
      <c r="P682" s="116"/>
      <c r="Q682" s="116"/>
      <c r="R682" s="113" t="s">
        <v>132</v>
      </c>
      <c r="S682" s="117">
        <f t="shared" ref="S682:S713" si="146">G682-T682</f>
        <v>0</v>
      </c>
      <c r="T682" s="122">
        <f t="shared" si="145"/>
        <v>0.49</v>
      </c>
      <c r="U682" s="26">
        <v>0.03</v>
      </c>
      <c r="V682" s="26"/>
      <c r="W682" s="26"/>
      <c r="X682" s="26">
        <v>0.43</v>
      </c>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v>0.03</v>
      </c>
    </row>
    <row r="683" spans="1:57" s="6" customFormat="1" ht="63">
      <c r="A683" s="104" t="s">
        <v>43</v>
      </c>
      <c r="B683" s="2" t="s">
        <v>3053</v>
      </c>
      <c r="C683" s="15" t="s">
        <v>56</v>
      </c>
      <c r="D683" s="4" t="s">
        <v>56</v>
      </c>
      <c r="E683" s="13">
        <v>4.12</v>
      </c>
      <c r="F683" s="23"/>
      <c r="G683" s="13">
        <v>4.12</v>
      </c>
      <c r="H683" s="5" t="s">
        <v>1879</v>
      </c>
      <c r="I683" s="5" t="s">
        <v>1880</v>
      </c>
      <c r="J683" s="2" t="s">
        <v>58</v>
      </c>
      <c r="K683" s="2" t="s">
        <v>2670</v>
      </c>
      <c r="L683" s="2" t="str">
        <f t="shared" ref="L683:L751" si="147">O683</f>
        <v>Chuyển tiếp (Điều chỉnh giảm quy mô từ 4,12 ha xuống 2,12 ha)</v>
      </c>
      <c r="M683" s="2" t="s">
        <v>1878</v>
      </c>
      <c r="N683" s="4" t="s">
        <v>2972</v>
      </c>
      <c r="O683" s="2" t="s">
        <v>2754</v>
      </c>
      <c r="P683" s="116"/>
      <c r="Q683" s="116"/>
      <c r="R683" s="113"/>
      <c r="S683" s="117">
        <f t="shared" si="146"/>
        <v>0</v>
      </c>
      <c r="T683" s="117">
        <f t="shared" ref="T683:T698" si="148">SUM(U683:BE683)</f>
        <v>4.12</v>
      </c>
      <c r="U683" s="26"/>
      <c r="V683" s="26">
        <v>0.7</v>
      </c>
      <c r="W683" s="26"/>
      <c r="X683" s="26">
        <v>0.59</v>
      </c>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v>2.83</v>
      </c>
    </row>
    <row r="684" spans="1:57" s="6" customFormat="1" ht="63">
      <c r="A684" s="104" t="s">
        <v>43</v>
      </c>
      <c r="B684" s="2" t="s">
        <v>3054</v>
      </c>
      <c r="C684" s="15" t="s">
        <v>334</v>
      </c>
      <c r="D684" s="4" t="s">
        <v>1882</v>
      </c>
      <c r="E684" s="13">
        <v>4.18</v>
      </c>
      <c r="F684" s="23"/>
      <c r="G684" s="13">
        <v>4.18</v>
      </c>
      <c r="H684" s="5" t="s">
        <v>1883</v>
      </c>
      <c r="I684" s="5" t="s">
        <v>1884</v>
      </c>
      <c r="J684" s="2" t="s">
        <v>58</v>
      </c>
      <c r="K684" s="2" t="s">
        <v>2670</v>
      </c>
      <c r="L684" s="2" t="str">
        <f t="shared" si="147"/>
        <v>Chuyển tiếp (Điều chỉnh giảm quy mô từ 4,18 ha xuống 2,18 ha)</v>
      </c>
      <c r="M684" s="2" t="s">
        <v>1881</v>
      </c>
      <c r="N684" s="4" t="s">
        <v>2972</v>
      </c>
      <c r="O684" s="2" t="s">
        <v>2755</v>
      </c>
      <c r="P684" s="116"/>
      <c r="Q684" s="116"/>
      <c r="R684" s="113"/>
      <c r="S684" s="117">
        <f t="shared" si="146"/>
        <v>0</v>
      </c>
      <c r="T684" s="117">
        <f t="shared" si="148"/>
        <v>4.18</v>
      </c>
      <c r="U684" s="26">
        <v>4.12</v>
      </c>
      <c r="V684" s="26"/>
      <c r="W684" s="26"/>
      <c r="X684" s="26"/>
      <c r="Y684" s="26"/>
      <c r="Z684" s="26"/>
      <c r="AA684" s="26"/>
      <c r="AB684" s="26">
        <v>0.06</v>
      </c>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row>
    <row r="685" spans="1:57" s="6" customFormat="1" ht="31.5">
      <c r="A685" s="104" t="s">
        <v>43</v>
      </c>
      <c r="B685" s="2" t="s">
        <v>3055</v>
      </c>
      <c r="C685" s="15" t="s">
        <v>1886</v>
      </c>
      <c r="D685" s="4" t="s">
        <v>1886</v>
      </c>
      <c r="E685" s="13">
        <v>1.57</v>
      </c>
      <c r="F685" s="23"/>
      <c r="G685" s="13">
        <v>1.57</v>
      </c>
      <c r="H685" s="5" t="s">
        <v>709</v>
      </c>
      <c r="I685" s="5" t="s">
        <v>1887</v>
      </c>
      <c r="J685" s="2" t="s">
        <v>58</v>
      </c>
      <c r="K685" s="2" t="s">
        <v>2670</v>
      </c>
      <c r="L685" s="2" t="str">
        <f t="shared" si="147"/>
        <v>Chuyển tiếp</v>
      </c>
      <c r="M685" s="2" t="s">
        <v>1885</v>
      </c>
      <c r="N685" s="4" t="s">
        <v>59</v>
      </c>
      <c r="O685" s="2" t="s">
        <v>59</v>
      </c>
      <c r="P685" s="116"/>
      <c r="Q685" s="116"/>
      <c r="R685" s="113"/>
      <c r="S685" s="117">
        <f t="shared" si="146"/>
        <v>0</v>
      </c>
      <c r="T685" s="117">
        <f t="shared" si="148"/>
        <v>1.5699999999999998</v>
      </c>
      <c r="U685" s="26">
        <v>0.6</v>
      </c>
      <c r="V685" s="26"/>
      <c r="W685" s="26"/>
      <c r="X685" s="26">
        <v>0.6</v>
      </c>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v>0.37</v>
      </c>
    </row>
    <row r="686" spans="1:57" s="6" customFormat="1" ht="31.5">
      <c r="A686" s="104" t="s">
        <v>43</v>
      </c>
      <c r="B686" s="2" t="s">
        <v>3056</v>
      </c>
      <c r="C686" s="15" t="s">
        <v>1889</v>
      </c>
      <c r="D686" s="4" t="s">
        <v>1889</v>
      </c>
      <c r="E686" s="13">
        <v>0.5</v>
      </c>
      <c r="F686" s="23"/>
      <c r="G686" s="13">
        <v>0.5</v>
      </c>
      <c r="H686" s="5" t="s">
        <v>1890</v>
      </c>
      <c r="I686" s="5" t="s">
        <v>1891</v>
      </c>
      <c r="J686" s="2" t="s">
        <v>58</v>
      </c>
      <c r="K686" s="2" t="s">
        <v>2670</v>
      </c>
      <c r="L686" s="2" t="str">
        <f t="shared" si="147"/>
        <v>Chuyển tiếp</v>
      </c>
      <c r="M686" s="2" t="s">
        <v>1888</v>
      </c>
      <c r="N686" s="4" t="s">
        <v>59</v>
      </c>
      <c r="O686" s="2" t="s">
        <v>59</v>
      </c>
      <c r="P686" s="116"/>
      <c r="Q686" s="116"/>
      <c r="R686" s="113"/>
      <c r="S686" s="117">
        <f t="shared" si="146"/>
        <v>0</v>
      </c>
      <c r="T686" s="117">
        <f t="shared" si="148"/>
        <v>0.5</v>
      </c>
      <c r="U686" s="26"/>
      <c r="V686" s="26">
        <v>0.14000000000000001</v>
      </c>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v>0.36</v>
      </c>
    </row>
    <row r="687" spans="1:57" s="6" customFormat="1" ht="63">
      <c r="A687" s="104" t="s">
        <v>43</v>
      </c>
      <c r="B687" s="2" t="s">
        <v>3057</v>
      </c>
      <c r="C687" s="15" t="s">
        <v>1893</v>
      </c>
      <c r="D687" s="4" t="s">
        <v>1894</v>
      </c>
      <c r="E687" s="13">
        <v>3.04</v>
      </c>
      <c r="F687" s="23"/>
      <c r="G687" s="13">
        <v>3.04</v>
      </c>
      <c r="H687" s="5" t="s">
        <v>1895</v>
      </c>
      <c r="I687" s="5" t="s">
        <v>2765</v>
      </c>
      <c r="J687" s="2" t="s">
        <v>58</v>
      </c>
      <c r="K687" s="2" t="s">
        <v>2670</v>
      </c>
      <c r="L687" s="2" t="str">
        <f t="shared" si="147"/>
        <v>Chuyển tiếp (Điều chỉnh giảm quy mô từ 4,6 ha xuống 1,91 ha)</v>
      </c>
      <c r="M687" s="2" t="s">
        <v>1892</v>
      </c>
      <c r="N687" s="4" t="s">
        <v>2972</v>
      </c>
      <c r="O687" s="2" t="s">
        <v>2756</v>
      </c>
      <c r="P687" s="116"/>
      <c r="Q687" s="116"/>
      <c r="R687" s="113"/>
      <c r="S687" s="117">
        <f t="shared" si="146"/>
        <v>0</v>
      </c>
      <c r="T687" s="117">
        <f t="shared" si="148"/>
        <v>3.04</v>
      </c>
      <c r="U687" s="26"/>
      <c r="V687" s="26">
        <v>0.2</v>
      </c>
      <c r="W687" s="26"/>
      <c r="X687" s="26">
        <v>1.66</v>
      </c>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v>1.18</v>
      </c>
    </row>
    <row r="688" spans="1:57" s="6" customFormat="1" ht="31.5">
      <c r="A688" s="104" t="s">
        <v>43</v>
      </c>
      <c r="B688" s="2" t="s">
        <v>3058</v>
      </c>
      <c r="C688" s="15" t="s">
        <v>1897</v>
      </c>
      <c r="D688" s="4" t="s">
        <v>1897</v>
      </c>
      <c r="E688" s="13">
        <v>0.5</v>
      </c>
      <c r="F688" s="23"/>
      <c r="G688" s="13">
        <v>0.5</v>
      </c>
      <c r="H688" s="5" t="s">
        <v>438</v>
      </c>
      <c r="I688" s="5" t="s">
        <v>1898</v>
      </c>
      <c r="J688" s="2" t="s">
        <v>58</v>
      </c>
      <c r="K688" s="2" t="s">
        <v>2670</v>
      </c>
      <c r="L688" s="2" t="str">
        <f t="shared" si="147"/>
        <v>Chuyển tiếp</v>
      </c>
      <c r="M688" s="2" t="s">
        <v>1896</v>
      </c>
      <c r="N688" s="4" t="s">
        <v>59</v>
      </c>
      <c r="O688" s="2" t="s">
        <v>59</v>
      </c>
      <c r="P688" s="116"/>
      <c r="Q688" s="116"/>
      <c r="R688" s="113"/>
      <c r="S688" s="117">
        <f t="shared" si="146"/>
        <v>0</v>
      </c>
      <c r="T688" s="117">
        <f t="shared" si="148"/>
        <v>0.5</v>
      </c>
      <c r="U688" s="26">
        <v>0.2</v>
      </c>
      <c r="V688" s="26"/>
      <c r="W688" s="26"/>
      <c r="X688" s="26">
        <v>0.3</v>
      </c>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row>
    <row r="689" spans="1:57" s="6" customFormat="1" ht="31.5">
      <c r="A689" s="104" t="s">
        <v>43</v>
      </c>
      <c r="B689" s="2" t="s">
        <v>3059</v>
      </c>
      <c r="C689" s="15" t="s">
        <v>1125</v>
      </c>
      <c r="D689" s="4" t="s">
        <v>1125</v>
      </c>
      <c r="E689" s="13">
        <v>1.5</v>
      </c>
      <c r="F689" s="23"/>
      <c r="G689" s="13">
        <v>1.5</v>
      </c>
      <c r="H689" s="5" t="s">
        <v>1593</v>
      </c>
      <c r="I689" s="5" t="s">
        <v>1900</v>
      </c>
      <c r="J689" s="2" t="s">
        <v>58</v>
      </c>
      <c r="K689" s="2" t="s">
        <v>2670</v>
      </c>
      <c r="L689" s="2" t="str">
        <f t="shared" si="147"/>
        <v>Chuyển tiếp</v>
      </c>
      <c r="M689" s="2" t="s">
        <v>1899</v>
      </c>
      <c r="N689" s="4" t="s">
        <v>59</v>
      </c>
      <c r="O689" s="2" t="s">
        <v>59</v>
      </c>
      <c r="P689" s="116"/>
      <c r="Q689" s="116"/>
      <c r="R689" s="113"/>
      <c r="S689" s="117">
        <f t="shared" si="146"/>
        <v>0</v>
      </c>
      <c r="T689" s="117">
        <f t="shared" si="148"/>
        <v>1.5</v>
      </c>
      <c r="U689" s="26">
        <v>0.4</v>
      </c>
      <c r="V689" s="26"/>
      <c r="W689" s="26"/>
      <c r="X689" s="26">
        <v>0.3</v>
      </c>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v>0.8</v>
      </c>
    </row>
    <row r="690" spans="1:57" s="6" customFormat="1" ht="31.5">
      <c r="A690" s="104" t="s">
        <v>43</v>
      </c>
      <c r="B690" s="2" t="s">
        <v>3060</v>
      </c>
      <c r="C690" s="15" t="s">
        <v>1320</v>
      </c>
      <c r="D690" s="4" t="s">
        <v>1320</v>
      </c>
      <c r="E690" s="13">
        <v>0.81</v>
      </c>
      <c r="F690" s="23"/>
      <c r="G690" s="13">
        <v>0.81</v>
      </c>
      <c r="H690" s="5" t="s">
        <v>1902</v>
      </c>
      <c r="I690" s="5" t="s">
        <v>1903</v>
      </c>
      <c r="J690" s="2" t="s">
        <v>58</v>
      </c>
      <c r="K690" s="2" t="s">
        <v>2670</v>
      </c>
      <c r="L690" s="2" t="str">
        <f t="shared" si="147"/>
        <v>Chuyển tiếp</v>
      </c>
      <c r="M690" s="2" t="s">
        <v>1901</v>
      </c>
      <c r="N690" s="4" t="s">
        <v>59</v>
      </c>
      <c r="O690" s="2" t="s">
        <v>59</v>
      </c>
      <c r="P690" s="116"/>
      <c r="Q690" s="116"/>
      <c r="R690" s="113"/>
      <c r="S690" s="117">
        <f t="shared" si="146"/>
        <v>0</v>
      </c>
      <c r="T690" s="117">
        <f t="shared" si="148"/>
        <v>0.80999999999999994</v>
      </c>
      <c r="U690" s="26"/>
      <c r="V690" s="26"/>
      <c r="W690" s="26"/>
      <c r="X690" s="26">
        <f>0.46+0.25</f>
        <v>0.71</v>
      </c>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v>0.1</v>
      </c>
    </row>
    <row r="691" spans="1:57" s="6" customFormat="1" ht="31.5">
      <c r="A691" s="104" t="s">
        <v>43</v>
      </c>
      <c r="B691" s="2" t="s">
        <v>3061</v>
      </c>
      <c r="C691" s="15" t="s">
        <v>1905</v>
      </c>
      <c r="D691" s="4"/>
      <c r="E691" s="13">
        <v>1.5</v>
      </c>
      <c r="F691" s="23"/>
      <c r="G691" s="13">
        <v>1.5</v>
      </c>
      <c r="H691" s="5" t="s">
        <v>15</v>
      </c>
      <c r="I691" s="5" t="str">
        <f t="shared" ref="I691" si="149">H691</f>
        <v>LUK</v>
      </c>
      <c r="J691" s="2" t="s">
        <v>58</v>
      </c>
      <c r="K691" s="2" t="s">
        <v>2670</v>
      </c>
      <c r="L691" s="2" t="str">
        <f t="shared" si="147"/>
        <v>Chuyển tiếp</v>
      </c>
      <c r="M691" s="2" t="s">
        <v>1904</v>
      </c>
      <c r="N691" s="4" t="s">
        <v>59</v>
      </c>
      <c r="O691" s="2" t="s">
        <v>59</v>
      </c>
      <c r="P691" s="116"/>
      <c r="Q691" s="116"/>
      <c r="R691" s="113"/>
      <c r="S691" s="117">
        <f t="shared" si="146"/>
        <v>0</v>
      </c>
      <c r="T691" s="117">
        <f t="shared" si="148"/>
        <v>1.5</v>
      </c>
      <c r="U691" s="26"/>
      <c r="V691" s="26">
        <v>1.5</v>
      </c>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row>
    <row r="692" spans="1:57" s="6" customFormat="1" ht="31.5">
      <c r="A692" s="104" t="s">
        <v>43</v>
      </c>
      <c r="B692" s="2" t="s">
        <v>3062</v>
      </c>
      <c r="C692" s="15" t="s">
        <v>1490</v>
      </c>
      <c r="D692" s="4" t="s">
        <v>1907</v>
      </c>
      <c r="E692" s="13">
        <v>1</v>
      </c>
      <c r="F692" s="23"/>
      <c r="G692" s="13">
        <v>1</v>
      </c>
      <c r="H692" s="5" t="s">
        <v>1908</v>
      </c>
      <c r="I692" s="5" t="s">
        <v>1909</v>
      </c>
      <c r="J692" s="2" t="s">
        <v>58</v>
      </c>
      <c r="K692" s="2" t="s">
        <v>2670</v>
      </c>
      <c r="L692" s="2" t="str">
        <f t="shared" si="147"/>
        <v>Chuyển tiếp</v>
      </c>
      <c r="M692" s="2" t="s">
        <v>1906</v>
      </c>
      <c r="N692" s="4" t="s">
        <v>59</v>
      </c>
      <c r="O692" s="2" t="s">
        <v>59</v>
      </c>
      <c r="P692" s="116"/>
      <c r="Q692" s="116"/>
      <c r="R692" s="113"/>
      <c r="S692" s="117">
        <f t="shared" si="146"/>
        <v>0</v>
      </c>
      <c r="T692" s="117">
        <f t="shared" si="148"/>
        <v>1</v>
      </c>
      <c r="U692" s="26">
        <v>0.94</v>
      </c>
      <c r="V692" s="26"/>
      <c r="W692" s="26"/>
      <c r="X692" s="26">
        <v>0.05</v>
      </c>
      <c r="Y692" s="26"/>
      <c r="Z692" s="26"/>
      <c r="AA692" s="26"/>
      <c r="AB692" s="26">
        <v>0.01</v>
      </c>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row>
    <row r="693" spans="1:57" s="6" customFormat="1" ht="31.5">
      <c r="A693" s="104" t="s">
        <v>43</v>
      </c>
      <c r="B693" s="2" t="s">
        <v>3063</v>
      </c>
      <c r="C693" s="15" t="s">
        <v>1911</v>
      </c>
      <c r="D693" s="4" t="s">
        <v>1912</v>
      </c>
      <c r="E693" s="13">
        <v>1.0900000000000001</v>
      </c>
      <c r="F693" s="23"/>
      <c r="G693" s="13">
        <v>1.0900000000000001</v>
      </c>
      <c r="H693" s="5" t="s">
        <v>438</v>
      </c>
      <c r="I693" s="5" t="s">
        <v>1913</v>
      </c>
      <c r="J693" s="2" t="s">
        <v>58</v>
      </c>
      <c r="K693" s="2" t="s">
        <v>2670</v>
      </c>
      <c r="L693" s="2" t="str">
        <f t="shared" si="147"/>
        <v>Chuyển tiếp</v>
      </c>
      <c r="M693" s="2" t="s">
        <v>1910</v>
      </c>
      <c r="N693" s="4" t="s">
        <v>59</v>
      </c>
      <c r="O693" s="2" t="s">
        <v>59</v>
      </c>
      <c r="P693" s="116"/>
      <c r="Q693" s="116"/>
      <c r="R693" s="113"/>
      <c r="S693" s="117">
        <f t="shared" si="146"/>
        <v>0</v>
      </c>
      <c r="T693" s="117">
        <f t="shared" si="148"/>
        <v>1.0900000000000001</v>
      </c>
      <c r="U693" s="26">
        <v>0.77</v>
      </c>
      <c r="V693" s="26"/>
      <c r="W693" s="26"/>
      <c r="X693" s="26">
        <v>0.32</v>
      </c>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row>
    <row r="694" spans="1:57" s="6" customFormat="1" ht="31.5">
      <c r="A694" s="104" t="s">
        <v>43</v>
      </c>
      <c r="B694" s="2" t="s">
        <v>3064</v>
      </c>
      <c r="C694" s="15" t="s">
        <v>1915</v>
      </c>
      <c r="D694" s="4" t="s">
        <v>1915</v>
      </c>
      <c r="E694" s="13">
        <v>1.9</v>
      </c>
      <c r="F694" s="23"/>
      <c r="G694" s="13">
        <v>1.9</v>
      </c>
      <c r="H694" s="5" t="s">
        <v>738</v>
      </c>
      <c r="I694" s="5" t="s">
        <v>1916</v>
      </c>
      <c r="J694" s="2" t="s">
        <v>58</v>
      </c>
      <c r="K694" s="2" t="s">
        <v>2670</v>
      </c>
      <c r="L694" s="2" t="str">
        <f t="shared" si="147"/>
        <v>Chuyển tiếp</v>
      </c>
      <c r="M694" s="2" t="s">
        <v>1914</v>
      </c>
      <c r="N694" s="4" t="s">
        <v>59</v>
      </c>
      <c r="O694" s="2" t="s">
        <v>59</v>
      </c>
      <c r="P694" s="116"/>
      <c r="Q694" s="116"/>
      <c r="R694" s="113"/>
      <c r="S694" s="117">
        <f t="shared" si="146"/>
        <v>0</v>
      </c>
      <c r="T694" s="117">
        <f t="shared" si="148"/>
        <v>1.9000000000000001</v>
      </c>
      <c r="U694" s="26">
        <v>1.6</v>
      </c>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v>0.3</v>
      </c>
    </row>
    <row r="695" spans="1:57" s="6" customFormat="1" ht="78.75">
      <c r="A695" s="104" t="s">
        <v>43</v>
      </c>
      <c r="B695" s="2" t="s">
        <v>2334</v>
      </c>
      <c r="C695" s="15" t="s">
        <v>2737</v>
      </c>
      <c r="D695" s="4" t="s">
        <v>2738</v>
      </c>
      <c r="E695" s="13">
        <v>1.53</v>
      </c>
      <c r="F695" s="23"/>
      <c r="G695" s="13">
        <v>1.53</v>
      </c>
      <c r="H695" s="5"/>
      <c r="I695" s="5" t="s">
        <v>2764</v>
      </c>
      <c r="J695" s="2" t="s">
        <v>58</v>
      </c>
      <c r="K695" s="2" t="s">
        <v>2670</v>
      </c>
      <c r="L695" s="2" t="str">
        <f t="shared" si="147"/>
        <v>Đăng ký mới (bổ sung theo văn bản đăng ký ngày 28/7/2022 của UBND xã)</v>
      </c>
      <c r="M695" s="2">
        <v>400</v>
      </c>
      <c r="N695" s="2" t="s">
        <v>82</v>
      </c>
      <c r="O695" s="2" t="s">
        <v>2742</v>
      </c>
      <c r="P695" s="116"/>
      <c r="Q695" s="116"/>
      <c r="R695" s="113"/>
      <c r="S695" s="117">
        <f t="shared" si="146"/>
        <v>0</v>
      </c>
      <c r="T695" s="117">
        <f t="shared" ref="T695" si="150">SUM(U695:BE695)</f>
        <v>1.53</v>
      </c>
      <c r="U695" s="26"/>
      <c r="V695" s="26">
        <v>0.24</v>
      </c>
      <c r="W695" s="26"/>
      <c r="X695" s="26">
        <v>0.27</v>
      </c>
      <c r="Y695" s="26"/>
      <c r="Z695" s="26"/>
      <c r="AA695" s="26"/>
      <c r="AB695" s="26"/>
      <c r="AC695" s="26"/>
      <c r="AD695" s="26"/>
      <c r="AE695" s="26"/>
      <c r="AF695" s="26"/>
      <c r="AG695" s="26"/>
      <c r="AH695" s="26"/>
      <c r="AI695" s="26"/>
      <c r="AJ695" s="26">
        <v>0.05</v>
      </c>
      <c r="AK695" s="26"/>
      <c r="AL695" s="26"/>
      <c r="AM695" s="26"/>
      <c r="AN695" s="26"/>
      <c r="AO695" s="26"/>
      <c r="AP695" s="26"/>
      <c r="AQ695" s="26"/>
      <c r="AR695" s="26"/>
      <c r="AS695" s="26"/>
      <c r="AT695" s="26"/>
      <c r="AU695" s="26"/>
      <c r="AV695" s="26"/>
      <c r="AW695" s="26"/>
      <c r="AX695" s="26"/>
      <c r="AY695" s="26"/>
      <c r="AZ695" s="26"/>
      <c r="BA695" s="26"/>
      <c r="BB695" s="26"/>
      <c r="BC695" s="26"/>
      <c r="BD695" s="26"/>
      <c r="BE695" s="26">
        <v>0.97</v>
      </c>
    </row>
    <row r="696" spans="1:57" s="6" customFormat="1" ht="63">
      <c r="A696" s="104" t="s">
        <v>43</v>
      </c>
      <c r="B696" s="2" t="s">
        <v>2335</v>
      </c>
      <c r="C696" s="15" t="s">
        <v>1918</v>
      </c>
      <c r="D696" s="4" t="s">
        <v>89</v>
      </c>
      <c r="E696" s="13">
        <v>3.5</v>
      </c>
      <c r="F696" s="23"/>
      <c r="G696" s="13">
        <v>3.5</v>
      </c>
      <c r="H696" s="5" t="s">
        <v>1919</v>
      </c>
      <c r="I696" s="5" t="s">
        <v>1920</v>
      </c>
      <c r="J696" s="2" t="s">
        <v>58</v>
      </c>
      <c r="K696" s="2" t="s">
        <v>2670</v>
      </c>
      <c r="L696" s="2" t="str">
        <f t="shared" si="147"/>
        <v>Chuyển tiếp</v>
      </c>
      <c r="M696" s="2" t="s">
        <v>1917</v>
      </c>
      <c r="N696" s="4" t="s">
        <v>59</v>
      </c>
      <c r="O696" s="2" t="s">
        <v>59</v>
      </c>
      <c r="P696" s="116"/>
      <c r="Q696" s="116"/>
      <c r="R696" s="113"/>
      <c r="S696" s="117">
        <f t="shared" si="146"/>
        <v>0</v>
      </c>
      <c r="T696" s="117">
        <f t="shared" si="148"/>
        <v>3.5</v>
      </c>
      <c r="U696" s="26">
        <v>0.5</v>
      </c>
      <c r="V696" s="26"/>
      <c r="W696" s="26"/>
      <c r="X696" s="26">
        <v>1</v>
      </c>
      <c r="Y696" s="26">
        <v>0.5</v>
      </c>
      <c r="Z696" s="26"/>
      <c r="AA696" s="26">
        <v>1</v>
      </c>
      <c r="AB696" s="26">
        <v>0.5</v>
      </c>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row>
    <row r="697" spans="1:57" s="6" customFormat="1" ht="63">
      <c r="A697" s="104" t="s">
        <v>43</v>
      </c>
      <c r="B697" s="2" t="s">
        <v>2336</v>
      </c>
      <c r="C697" s="128" t="s">
        <v>1921</v>
      </c>
      <c r="D697" s="4" t="s">
        <v>372</v>
      </c>
      <c r="E697" s="149">
        <v>1.57</v>
      </c>
      <c r="F697" s="23"/>
      <c r="G697" s="149">
        <v>1.57</v>
      </c>
      <c r="H697" s="5"/>
      <c r="I697" s="124" t="s">
        <v>1922</v>
      </c>
      <c r="J697" s="2" t="s">
        <v>90</v>
      </c>
      <c r="K697" s="2" t="s">
        <v>2670</v>
      </c>
      <c r="L697" s="2" t="str">
        <f t="shared" si="147"/>
        <v>Đăng ký mới. Xã đăng ký, điều chỉnh giảm từ 3,57 ha xuống còn 1,57</v>
      </c>
      <c r="M697" s="2">
        <v>2</v>
      </c>
      <c r="N697" s="2" t="s">
        <v>82</v>
      </c>
      <c r="O697" s="2" t="s">
        <v>2731</v>
      </c>
      <c r="P697" s="116"/>
      <c r="Q697" s="116"/>
      <c r="R697" s="140"/>
      <c r="S697" s="117">
        <f t="shared" si="146"/>
        <v>0</v>
      </c>
      <c r="T697" s="122">
        <f t="shared" ref="T697" si="151">SUM(U697:BE697)</f>
        <v>1.5699999999999998</v>
      </c>
      <c r="U697" s="88"/>
      <c r="V697" s="88"/>
      <c r="W697" s="88"/>
      <c r="X697" s="88">
        <v>0.94</v>
      </c>
      <c r="Y697" s="88">
        <v>0.15</v>
      </c>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v>0.48</v>
      </c>
    </row>
    <row r="698" spans="1:57" s="6" customFormat="1" ht="31.5">
      <c r="A698" s="104" t="s">
        <v>43</v>
      </c>
      <c r="B698" s="2" t="s">
        <v>2337</v>
      </c>
      <c r="C698" s="15" t="s">
        <v>1924</v>
      </c>
      <c r="D698" s="4" t="s">
        <v>1925</v>
      </c>
      <c r="E698" s="13">
        <v>6.06</v>
      </c>
      <c r="F698" s="23"/>
      <c r="G698" s="13">
        <v>6.06</v>
      </c>
      <c r="H698" s="5" t="s">
        <v>1926</v>
      </c>
      <c r="I698" s="5" t="s">
        <v>1927</v>
      </c>
      <c r="J698" s="2" t="s">
        <v>90</v>
      </c>
      <c r="K698" s="2" t="s">
        <v>2670</v>
      </c>
      <c r="L698" s="2" t="str">
        <f t="shared" si="147"/>
        <v>Chuyển tiếp</v>
      </c>
      <c r="M698" s="2" t="s">
        <v>1923</v>
      </c>
      <c r="N698" s="4" t="s">
        <v>59</v>
      </c>
      <c r="O698" s="2" t="s">
        <v>59</v>
      </c>
      <c r="P698" s="116"/>
      <c r="Q698" s="116"/>
      <c r="R698" s="113"/>
      <c r="S698" s="117">
        <f t="shared" si="146"/>
        <v>0</v>
      </c>
      <c r="T698" s="117">
        <f t="shared" si="148"/>
        <v>6.06</v>
      </c>
      <c r="U698" s="26">
        <v>5</v>
      </c>
      <c r="V698" s="26"/>
      <c r="W698" s="26"/>
      <c r="X698" s="26">
        <v>0.5</v>
      </c>
      <c r="Y698" s="26"/>
      <c r="Z698" s="26"/>
      <c r="AA698" s="26"/>
      <c r="AB698" s="26"/>
      <c r="AC698" s="26"/>
      <c r="AD698" s="26"/>
      <c r="AE698" s="26"/>
      <c r="AF698" s="26"/>
      <c r="AG698" s="26"/>
      <c r="AH698" s="26"/>
      <c r="AI698" s="26"/>
      <c r="AJ698" s="26"/>
      <c r="AK698" s="26">
        <v>0.5</v>
      </c>
      <c r="AL698" s="26"/>
      <c r="AM698" s="26"/>
      <c r="AN698" s="26"/>
      <c r="AO698" s="26"/>
      <c r="AP698" s="26"/>
      <c r="AQ698" s="26"/>
      <c r="AR698" s="26"/>
      <c r="AS698" s="26"/>
      <c r="AT698" s="26"/>
      <c r="AU698" s="26"/>
      <c r="AV698" s="26"/>
      <c r="AW698" s="26"/>
      <c r="AX698" s="26"/>
      <c r="AY698" s="26"/>
      <c r="AZ698" s="26"/>
      <c r="BA698" s="26"/>
      <c r="BB698" s="26"/>
      <c r="BC698" s="26"/>
      <c r="BD698" s="26"/>
      <c r="BE698" s="26">
        <v>0.06</v>
      </c>
    </row>
    <row r="699" spans="1:57" s="6" customFormat="1" ht="31.5">
      <c r="A699" s="104" t="s">
        <v>43</v>
      </c>
      <c r="B699" s="2" t="s">
        <v>2338</v>
      </c>
      <c r="C699" s="15" t="s">
        <v>1929</v>
      </c>
      <c r="D699" s="4"/>
      <c r="E699" s="13"/>
      <c r="F699" s="23"/>
      <c r="G699" s="13"/>
      <c r="H699" s="2"/>
      <c r="I699" s="2"/>
      <c r="J699" s="2" t="s">
        <v>90</v>
      </c>
      <c r="K699" s="2"/>
      <c r="L699" s="2"/>
      <c r="M699" s="2" t="s">
        <v>1928</v>
      </c>
      <c r="N699" s="2"/>
      <c r="O699" s="2"/>
      <c r="P699" s="116"/>
      <c r="Q699" s="116"/>
      <c r="R699" s="113"/>
      <c r="S699" s="117">
        <f t="shared" si="146"/>
        <v>0</v>
      </c>
      <c r="T699" s="122">
        <f t="shared" ref="T699:T710" si="152">SUM(U699:BE699)</f>
        <v>0</v>
      </c>
      <c r="U699" s="88"/>
      <c r="V699" s="88"/>
      <c r="W699" s="88"/>
      <c r="X699" s="88"/>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row>
    <row r="700" spans="1:57" s="6" customFormat="1" ht="63">
      <c r="A700" s="104" t="s">
        <v>43</v>
      </c>
      <c r="B700" s="2" t="s">
        <v>3065</v>
      </c>
      <c r="C700" s="15" t="s">
        <v>372</v>
      </c>
      <c r="D700" s="4" t="s">
        <v>372</v>
      </c>
      <c r="E700" s="149">
        <v>1.64</v>
      </c>
      <c r="F700" s="23"/>
      <c r="G700" s="149">
        <v>1.64</v>
      </c>
      <c r="H700" s="2" t="s">
        <v>67</v>
      </c>
      <c r="I700" s="124" t="s">
        <v>1931</v>
      </c>
      <c r="J700" s="2" t="s">
        <v>90</v>
      </c>
      <c r="K700" s="2" t="s">
        <v>2670</v>
      </c>
      <c r="L700" s="2" t="str">
        <f t="shared" si="147"/>
        <v>Đăng ký mới. Xã đăng ký, điều chỉnh giảm từ 4,64 xuống còn 1,64</v>
      </c>
      <c r="M700" s="2" t="s">
        <v>1930</v>
      </c>
      <c r="N700" s="2" t="s">
        <v>82</v>
      </c>
      <c r="O700" s="2" t="s">
        <v>2732</v>
      </c>
      <c r="P700" s="116"/>
      <c r="Q700" s="116"/>
      <c r="R700" s="140"/>
      <c r="S700" s="117">
        <f t="shared" si="146"/>
        <v>0</v>
      </c>
      <c r="T700" s="122">
        <f t="shared" si="152"/>
        <v>1.64</v>
      </c>
      <c r="U700" s="88">
        <v>0.2</v>
      </c>
      <c r="V700" s="88"/>
      <c r="W700" s="88"/>
      <c r="X700" s="88">
        <v>1</v>
      </c>
      <c r="Y700" s="88"/>
      <c r="Z700" s="88"/>
      <c r="AA700" s="88"/>
      <c r="AB700" s="88">
        <v>0.17</v>
      </c>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v>0.27</v>
      </c>
    </row>
    <row r="701" spans="1:57" s="6" customFormat="1" ht="47.25">
      <c r="A701" s="104" t="s">
        <v>43</v>
      </c>
      <c r="B701" s="2" t="s">
        <v>3066</v>
      </c>
      <c r="C701" s="128" t="s">
        <v>1932</v>
      </c>
      <c r="D701" s="124" t="s">
        <v>1933</v>
      </c>
      <c r="E701" s="149">
        <v>1.21</v>
      </c>
      <c r="F701" s="23"/>
      <c r="G701" s="149">
        <v>1.21</v>
      </c>
      <c r="H701" s="2"/>
      <c r="I701" s="124" t="s">
        <v>1934</v>
      </c>
      <c r="J701" s="2" t="s">
        <v>90</v>
      </c>
      <c r="K701" s="2" t="s">
        <v>2670</v>
      </c>
      <c r="L701" s="2" t="str">
        <f t="shared" si="147"/>
        <v>Đăng ký mới</v>
      </c>
      <c r="M701" s="2">
        <v>7</v>
      </c>
      <c r="N701" s="2" t="s">
        <v>82</v>
      </c>
      <c r="O701" s="2" t="s">
        <v>82</v>
      </c>
      <c r="P701" s="116"/>
      <c r="Q701" s="116"/>
      <c r="R701" s="113" t="s">
        <v>132</v>
      </c>
      <c r="S701" s="117">
        <f t="shared" si="146"/>
        <v>0</v>
      </c>
      <c r="T701" s="122">
        <f t="shared" si="152"/>
        <v>1.21</v>
      </c>
      <c r="U701" s="88">
        <v>0.25</v>
      </c>
      <c r="V701" s="88"/>
      <c r="W701" s="88"/>
      <c r="X701" s="88">
        <v>0.75</v>
      </c>
      <c r="Y701" s="88"/>
      <c r="Z701" s="88"/>
      <c r="AA701" s="88"/>
      <c r="AB701" s="88">
        <v>0.21</v>
      </c>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row>
    <row r="702" spans="1:57" s="6" customFormat="1" ht="47.25">
      <c r="A702" s="104" t="s">
        <v>43</v>
      </c>
      <c r="B702" s="2" t="s">
        <v>3067</v>
      </c>
      <c r="C702" s="128" t="s">
        <v>1935</v>
      </c>
      <c r="D702" s="124" t="s">
        <v>943</v>
      </c>
      <c r="E702" s="149">
        <v>1.1399999999999999</v>
      </c>
      <c r="F702" s="23"/>
      <c r="G702" s="149">
        <v>1.1399999999999999</v>
      </c>
      <c r="H702" s="2"/>
      <c r="I702" s="124" t="s">
        <v>1936</v>
      </c>
      <c r="J702" s="2" t="s">
        <v>90</v>
      </c>
      <c r="K702" s="2" t="s">
        <v>2670</v>
      </c>
      <c r="L702" s="2" t="str">
        <f t="shared" si="147"/>
        <v>Đăng ký mới</v>
      </c>
      <c r="M702" s="2">
        <v>9</v>
      </c>
      <c r="N702" s="2" t="s">
        <v>82</v>
      </c>
      <c r="O702" s="2" t="s">
        <v>82</v>
      </c>
      <c r="P702" s="116"/>
      <c r="Q702" s="116"/>
      <c r="R702" s="113" t="s">
        <v>132</v>
      </c>
      <c r="S702" s="117">
        <f t="shared" si="146"/>
        <v>0</v>
      </c>
      <c r="T702" s="122">
        <f t="shared" si="152"/>
        <v>1.1399999999999999</v>
      </c>
      <c r="U702" s="88">
        <v>0.62</v>
      </c>
      <c r="V702" s="88"/>
      <c r="W702" s="88"/>
      <c r="X702" s="88">
        <v>0.31</v>
      </c>
      <c r="Y702" s="88"/>
      <c r="Z702" s="88"/>
      <c r="AA702" s="88"/>
      <c r="AB702" s="88">
        <v>0.16</v>
      </c>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v>0.05</v>
      </c>
    </row>
    <row r="703" spans="1:57" s="6" customFormat="1" ht="63">
      <c r="A703" s="104" t="s">
        <v>43</v>
      </c>
      <c r="B703" s="2" t="s">
        <v>3068</v>
      </c>
      <c r="C703" s="128" t="s">
        <v>1937</v>
      </c>
      <c r="D703" s="124" t="s">
        <v>1938</v>
      </c>
      <c r="E703" s="149">
        <v>0.75</v>
      </c>
      <c r="F703" s="23"/>
      <c r="G703" s="149">
        <v>0.75</v>
      </c>
      <c r="H703" s="2"/>
      <c r="I703" s="124" t="s">
        <v>1939</v>
      </c>
      <c r="J703" s="2" t="s">
        <v>90</v>
      </c>
      <c r="K703" s="2" t="s">
        <v>2670</v>
      </c>
      <c r="L703" s="2" t="str">
        <f t="shared" si="147"/>
        <v>Đăng ký mới. Xã đăng ký, điều chỉnh giảm từ 2,15 xuống còn 0,75</v>
      </c>
      <c r="M703" s="2">
        <v>10</v>
      </c>
      <c r="N703" s="2" t="s">
        <v>82</v>
      </c>
      <c r="O703" s="2" t="s">
        <v>2733</v>
      </c>
      <c r="P703" s="116"/>
      <c r="Q703" s="116"/>
      <c r="R703" s="140"/>
      <c r="S703" s="117">
        <f t="shared" si="146"/>
        <v>0</v>
      </c>
      <c r="T703" s="122">
        <f t="shared" si="152"/>
        <v>0.75</v>
      </c>
      <c r="U703" s="88">
        <v>0.2</v>
      </c>
      <c r="V703" s="88"/>
      <c r="W703" s="88"/>
      <c r="X703" s="88">
        <v>0.25</v>
      </c>
      <c r="Y703" s="88"/>
      <c r="Z703" s="88"/>
      <c r="AA703" s="88"/>
      <c r="AB703" s="88">
        <v>0.3</v>
      </c>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row>
    <row r="704" spans="1:57" s="6" customFormat="1" ht="63">
      <c r="A704" s="104" t="s">
        <v>43</v>
      </c>
      <c r="B704" s="2" t="s">
        <v>3069</v>
      </c>
      <c r="C704" s="128" t="s">
        <v>1940</v>
      </c>
      <c r="D704" s="124" t="s">
        <v>829</v>
      </c>
      <c r="E704" s="149">
        <v>1.31</v>
      </c>
      <c r="F704" s="23"/>
      <c r="G704" s="149">
        <v>1.31</v>
      </c>
      <c r="H704" s="2"/>
      <c r="I704" s="124" t="s">
        <v>1941</v>
      </c>
      <c r="J704" s="2" t="s">
        <v>90</v>
      </c>
      <c r="K704" s="2" t="s">
        <v>2670</v>
      </c>
      <c r="L704" s="2" t="str">
        <f t="shared" si="147"/>
        <v>Đăng ký mới. Xã đăng ký, điều chỉnh giảm từ 1,59 xuống còn 0,59</v>
      </c>
      <c r="M704" s="2">
        <v>11</v>
      </c>
      <c r="N704" s="2" t="s">
        <v>82</v>
      </c>
      <c r="O704" s="2" t="s">
        <v>2734</v>
      </c>
      <c r="P704" s="116"/>
      <c r="Q704" s="116"/>
      <c r="R704" s="140"/>
      <c r="S704" s="117">
        <f t="shared" si="146"/>
        <v>0</v>
      </c>
      <c r="T704" s="122">
        <f t="shared" si="152"/>
        <v>1.31</v>
      </c>
      <c r="U704" s="88">
        <v>0.23</v>
      </c>
      <c r="V704" s="88"/>
      <c r="W704" s="88"/>
      <c r="X704" s="88">
        <v>0.46</v>
      </c>
      <c r="Y704" s="88"/>
      <c r="Z704" s="88"/>
      <c r="AA704" s="88"/>
      <c r="AB704" s="88">
        <v>0.11</v>
      </c>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v>0.51</v>
      </c>
    </row>
    <row r="705" spans="1:57" s="6" customFormat="1" ht="31.5">
      <c r="A705" s="104" t="s">
        <v>43</v>
      </c>
      <c r="B705" s="2" t="s">
        <v>3070</v>
      </c>
      <c r="C705" s="15" t="s">
        <v>1943</v>
      </c>
      <c r="D705" s="4" t="s">
        <v>1944</v>
      </c>
      <c r="E705" s="13">
        <v>0.6</v>
      </c>
      <c r="F705" s="23"/>
      <c r="G705" s="13">
        <v>0.6</v>
      </c>
      <c r="H705" s="5" t="s">
        <v>1945</v>
      </c>
      <c r="I705" s="5" t="s">
        <v>1946</v>
      </c>
      <c r="J705" s="2" t="s">
        <v>90</v>
      </c>
      <c r="K705" s="2" t="s">
        <v>2670</v>
      </c>
      <c r="L705" s="2" t="str">
        <f t="shared" si="147"/>
        <v>Chuyển tiếp</v>
      </c>
      <c r="M705" s="2" t="s">
        <v>1942</v>
      </c>
      <c r="N705" s="4" t="s">
        <v>59</v>
      </c>
      <c r="O705" s="2" t="s">
        <v>59</v>
      </c>
      <c r="P705" s="116"/>
      <c r="Q705" s="116"/>
      <c r="R705" s="113"/>
      <c r="S705" s="117">
        <f t="shared" si="146"/>
        <v>0</v>
      </c>
      <c r="T705" s="117">
        <f t="shared" si="152"/>
        <v>0.6</v>
      </c>
      <c r="U705" s="26"/>
      <c r="V705" s="26"/>
      <c r="W705" s="26"/>
      <c r="X705" s="26">
        <v>0.1</v>
      </c>
      <c r="Y705" s="26">
        <v>0.4</v>
      </c>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v>0.1</v>
      </c>
    </row>
    <row r="706" spans="1:57" s="6" customFormat="1" ht="31.5">
      <c r="A706" s="104" t="s">
        <v>43</v>
      </c>
      <c r="B706" s="2" t="s">
        <v>3071</v>
      </c>
      <c r="C706" s="15" t="s">
        <v>1948</v>
      </c>
      <c r="D706" s="4" t="s">
        <v>943</v>
      </c>
      <c r="E706" s="13">
        <v>0.1</v>
      </c>
      <c r="F706" s="23"/>
      <c r="G706" s="13">
        <v>0.1</v>
      </c>
      <c r="H706" s="5" t="s">
        <v>738</v>
      </c>
      <c r="I706" s="5" t="s">
        <v>1949</v>
      </c>
      <c r="J706" s="2" t="s">
        <v>90</v>
      </c>
      <c r="K706" s="2" t="s">
        <v>2670</v>
      </c>
      <c r="L706" s="2" t="str">
        <f t="shared" si="147"/>
        <v>Chuyển tiếp</v>
      </c>
      <c r="M706" s="2" t="s">
        <v>1947</v>
      </c>
      <c r="N706" s="4" t="s">
        <v>59</v>
      </c>
      <c r="O706" s="2" t="s">
        <v>59</v>
      </c>
      <c r="P706" s="116"/>
      <c r="Q706" s="116"/>
      <c r="R706" s="113"/>
      <c r="S706" s="117">
        <f t="shared" si="146"/>
        <v>0</v>
      </c>
      <c r="T706" s="117">
        <f t="shared" si="152"/>
        <v>0.1</v>
      </c>
      <c r="U706" s="26">
        <v>0.08</v>
      </c>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v>0.02</v>
      </c>
    </row>
    <row r="707" spans="1:57" s="6" customFormat="1" ht="31.5">
      <c r="A707" s="104" t="s">
        <v>43</v>
      </c>
      <c r="B707" s="2" t="s">
        <v>3072</v>
      </c>
      <c r="C707" s="15" t="s">
        <v>1951</v>
      </c>
      <c r="D707" s="4" t="s">
        <v>1925</v>
      </c>
      <c r="E707" s="13">
        <v>0.75</v>
      </c>
      <c r="F707" s="23"/>
      <c r="G707" s="13">
        <v>0.75</v>
      </c>
      <c r="H707" s="5" t="s">
        <v>1952</v>
      </c>
      <c r="I707" s="5" t="s">
        <v>1953</v>
      </c>
      <c r="J707" s="2" t="s">
        <v>90</v>
      </c>
      <c r="K707" s="2" t="s">
        <v>2670</v>
      </c>
      <c r="L707" s="2" t="str">
        <f t="shared" si="147"/>
        <v>Chuyển tiếp</v>
      </c>
      <c r="M707" s="2" t="s">
        <v>1950</v>
      </c>
      <c r="N707" s="4" t="s">
        <v>59</v>
      </c>
      <c r="O707" s="2" t="s">
        <v>59</v>
      </c>
      <c r="P707" s="116"/>
      <c r="Q707" s="116"/>
      <c r="R707" s="113"/>
      <c r="S707" s="117">
        <f t="shared" si="146"/>
        <v>0</v>
      </c>
      <c r="T707" s="117">
        <f t="shared" si="152"/>
        <v>0.75</v>
      </c>
      <c r="U707" s="26"/>
      <c r="V707" s="26"/>
      <c r="W707" s="26"/>
      <c r="X707" s="26">
        <v>0.4</v>
      </c>
      <c r="Y707" s="26">
        <v>0.3</v>
      </c>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v>0.05</v>
      </c>
    </row>
    <row r="708" spans="1:57" s="6" customFormat="1" ht="31.5">
      <c r="A708" s="104" t="s">
        <v>43</v>
      </c>
      <c r="B708" s="2" t="s">
        <v>3073</v>
      </c>
      <c r="C708" s="15" t="s">
        <v>1955</v>
      </c>
      <c r="D708" s="4" t="s">
        <v>372</v>
      </c>
      <c r="E708" s="13">
        <v>0.2</v>
      </c>
      <c r="F708" s="23"/>
      <c r="G708" s="13">
        <v>0.2</v>
      </c>
      <c r="H708" s="2" t="s">
        <v>14</v>
      </c>
      <c r="I708" s="5" t="str">
        <f t="shared" ref="I708:I709" si="153">H708</f>
        <v>LUC</v>
      </c>
      <c r="J708" s="2" t="s">
        <v>90</v>
      </c>
      <c r="K708" s="2" t="s">
        <v>2670</v>
      </c>
      <c r="L708" s="2" t="str">
        <f t="shared" si="147"/>
        <v>Chuyển tiếp</v>
      </c>
      <c r="M708" s="2" t="s">
        <v>1954</v>
      </c>
      <c r="N708" s="4" t="s">
        <v>59</v>
      </c>
      <c r="O708" s="2" t="s">
        <v>59</v>
      </c>
      <c r="P708" s="116"/>
      <c r="Q708" s="116"/>
      <c r="R708" s="113"/>
      <c r="S708" s="117">
        <f t="shared" si="146"/>
        <v>0</v>
      </c>
      <c r="T708" s="117">
        <f t="shared" si="152"/>
        <v>0.2</v>
      </c>
      <c r="U708" s="26">
        <v>0.2</v>
      </c>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row>
    <row r="709" spans="1:57" s="6" customFormat="1" ht="31.5">
      <c r="A709" s="104" t="s">
        <v>43</v>
      </c>
      <c r="B709" s="2" t="s">
        <v>3074</v>
      </c>
      <c r="C709" s="15" t="s">
        <v>1957</v>
      </c>
      <c r="D709" s="4" t="s">
        <v>372</v>
      </c>
      <c r="E709" s="13">
        <v>0.05</v>
      </c>
      <c r="F709" s="23"/>
      <c r="G709" s="13">
        <v>0.05</v>
      </c>
      <c r="H709" s="5" t="s">
        <v>31</v>
      </c>
      <c r="I709" s="5" t="str">
        <f t="shared" si="153"/>
        <v>DVH</v>
      </c>
      <c r="J709" s="2" t="s">
        <v>90</v>
      </c>
      <c r="K709" s="2" t="s">
        <v>2670</v>
      </c>
      <c r="L709" s="2" t="str">
        <f t="shared" si="147"/>
        <v>Chuyển tiếp</v>
      </c>
      <c r="M709" s="2" t="s">
        <v>1956</v>
      </c>
      <c r="N709" s="4" t="s">
        <v>59</v>
      </c>
      <c r="O709" s="2" t="s">
        <v>59</v>
      </c>
      <c r="P709" s="116"/>
      <c r="Q709" s="116"/>
      <c r="R709" s="113"/>
      <c r="S709" s="117">
        <f t="shared" si="146"/>
        <v>0</v>
      </c>
      <c r="T709" s="117">
        <f t="shared" si="152"/>
        <v>0.05</v>
      </c>
      <c r="U709" s="26"/>
      <c r="V709" s="26"/>
      <c r="W709" s="26"/>
      <c r="X709" s="26"/>
      <c r="Y709" s="26"/>
      <c r="Z709" s="26"/>
      <c r="AA709" s="26"/>
      <c r="AB709" s="26"/>
      <c r="AC709" s="26"/>
      <c r="AD709" s="26"/>
      <c r="AE709" s="26"/>
      <c r="AF709" s="26"/>
      <c r="AG709" s="26"/>
      <c r="AH709" s="26"/>
      <c r="AI709" s="26"/>
      <c r="AJ709" s="26"/>
      <c r="AK709" s="26"/>
      <c r="AL709" s="26">
        <v>0.05</v>
      </c>
      <c r="AM709" s="26"/>
      <c r="AN709" s="26"/>
      <c r="AO709" s="26"/>
      <c r="AP709" s="26"/>
      <c r="AQ709" s="26"/>
      <c r="AR709" s="26"/>
      <c r="AS709" s="26"/>
      <c r="AT709" s="26"/>
      <c r="AU709" s="26"/>
      <c r="AV709" s="26"/>
      <c r="AW709" s="26"/>
      <c r="AX709" s="26"/>
      <c r="AY709" s="26"/>
      <c r="AZ709" s="26"/>
      <c r="BA709" s="26"/>
      <c r="BB709" s="26"/>
      <c r="BC709" s="26"/>
      <c r="BD709" s="26"/>
      <c r="BE709" s="26"/>
    </row>
    <row r="710" spans="1:57" s="6" customFormat="1" ht="63">
      <c r="A710" s="104" t="s">
        <v>43</v>
      </c>
      <c r="B710" s="2" t="s">
        <v>2339</v>
      </c>
      <c r="C710" s="15" t="s">
        <v>1959</v>
      </c>
      <c r="D710" s="4" t="s">
        <v>89</v>
      </c>
      <c r="E710" s="13">
        <v>7.2</v>
      </c>
      <c r="F710" s="23"/>
      <c r="G710" s="13">
        <v>7.2</v>
      </c>
      <c r="H710" s="5" t="s">
        <v>1859</v>
      </c>
      <c r="I710" s="5" t="s">
        <v>1960</v>
      </c>
      <c r="J710" s="2" t="s">
        <v>90</v>
      </c>
      <c r="K710" s="2" t="s">
        <v>2670</v>
      </c>
      <c r="L710" s="2" t="str">
        <f t="shared" si="147"/>
        <v>Chuyển tiếp</v>
      </c>
      <c r="M710" s="2" t="s">
        <v>1958</v>
      </c>
      <c r="N710" s="4" t="s">
        <v>59</v>
      </c>
      <c r="O710" s="2" t="s">
        <v>59</v>
      </c>
      <c r="P710" s="116"/>
      <c r="Q710" s="116"/>
      <c r="R710" s="113"/>
      <c r="S710" s="117">
        <f t="shared" si="146"/>
        <v>0</v>
      </c>
      <c r="T710" s="117">
        <f t="shared" si="152"/>
        <v>7.2</v>
      </c>
      <c r="U710" s="26">
        <v>1.5</v>
      </c>
      <c r="V710" s="26">
        <v>0.4</v>
      </c>
      <c r="W710" s="26"/>
      <c r="X710" s="26">
        <f>1.6+0.2</f>
        <v>1.8</v>
      </c>
      <c r="Y710" s="26">
        <v>0.2</v>
      </c>
      <c r="Z710" s="26"/>
      <c r="AA710" s="26">
        <v>0.5</v>
      </c>
      <c r="AB710" s="26">
        <v>0.3</v>
      </c>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v>2.5</v>
      </c>
    </row>
    <row r="711" spans="1:57" s="6" customFormat="1" ht="31.5">
      <c r="A711" s="104" t="s">
        <v>43</v>
      </c>
      <c r="B711" s="2" t="s">
        <v>2340</v>
      </c>
      <c r="C711" s="15" t="s">
        <v>1961</v>
      </c>
      <c r="D711" s="4"/>
      <c r="E711" s="13">
        <v>0</v>
      </c>
      <c r="F711" s="23"/>
      <c r="G711" s="13"/>
      <c r="H711" s="2"/>
      <c r="I711" s="2"/>
      <c r="J711" s="2" t="s">
        <v>63</v>
      </c>
      <c r="K711" s="2"/>
      <c r="L711" s="2"/>
      <c r="M711" s="2"/>
      <c r="N711" s="2"/>
      <c r="O711" s="2"/>
      <c r="P711" s="116"/>
      <c r="Q711" s="116"/>
      <c r="R711" s="113"/>
      <c r="S711" s="117">
        <f t="shared" si="146"/>
        <v>0</v>
      </c>
      <c r="T711" s="122">
        <f t="shared" ref="T711:T717" si="154">SUM(U711:BE711)</f>
        <v>0</v>
      </c>
      <c r="U711" s="88"/>
      <c r="V711" s="88"/>
      <c r="W711" s="88"/>
      <c r="X711" s="88"/>
      <c r="Y711" s="88"/>
      <c r="Z711" s="88"/>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row>
    <row r="712" spans="1:57" s="6" customFormat="1" ht="47.25">
      <c r="A712" s="104" t="s">
        <v>43</v>
      </c>
      <c r="B712" s="2" t="s">
        <v>3075</v>
      </c>
      <c r="C712" s="128" t="s">
        <v>3100</v>
      </c>
      <c r="D712" s="4"/>
      <c r="E712" s="129">
        <v>1.46</v>
      </c>
      <c r="F712" s="23"/>
      <c r="G712" s="129">
        <v>1.46</v>
      </c>
      <c r="H712" s="2"/>
      <c r="I712" s="124" t="s">
        <v>1962</v>
      </c>
      <c r="J712" s="2" t="s">
        <v>63</v>
      </c>
      <c r="K712" s="2" t="s">
        <v>2670</v>
      </c>
      <c r="L712" s="2"/>
      <c r="M712" s="2">
        <v>132</v>
      </c>
      <c r="N712" s="2" t="s">
        <v>82</v>
      </c>
      <c r="O712" s="2" t="s">
        <v>82</v>
      </c>
      <c r="P712" s="116"/>
      <c r="Q712" s="116"/>
      <c r="R712" s="113" t="s">
        <v>79</v>
      </c>
      <c r="S712" s="117">
        <f t="shared" si="146"/>
        <v>0</v>
      </c>
      <c r="T712" s="122">
        <f t="shared" si="154"/>
        <v>1.46</v>
      </c>
      <c r="U712" s="26">
        <v>0.15</v>
      </c>
      <c r="V712" s="26"/>
      <c r="W712" s="26"/>
      <c r="X712" s="26">
        <v>0.17</v>
      </c>
      <c r="Y712" s="26"/>
      <c r="Z712" s="26"/>
      <c r="AA712" s="26"/>
      <c r="AB712" s="26">
        <v>7.0000000000000007E-2</v>
      </c>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v>1.07</v>
      </c>
    </row>
    <row r="713" spans="1:57" s="6" customFormat="1">
      <c r="A713" s="104" t="s">
        <v>43</v>
      </c>
      <c r="B713" s="2" t="s">
        <v>3076</v>
      </c>
      <c r="C713" s="128" t="s">
        <v>3099</v>
      </c>
      <c r="D713" s="4"/>
      <c r="E713" s="129">
        <v>2.2000000000000002</v>
      </c>
      <c r="F713" s="23"/>
      <c r="G713" s="129">
        <v>2.2000000000000002</v>
      </c>
      <c r="H713" s="5" t="s">
        <v>50</v>
      </c>
      <c r="I713" s="124" t="s">
        <v>57</v>
      </c>
      <c r="J713" s="2" t="s">
        <v>63</v>
      </c>
      <c r="K713" s="2" t="s">
        <v>2670</v>
      </c>
      <c r="L713" s="196"/>
      <c r="M713" s="2">
        <v>137</v>
      </c>
      <c r="N713" s="2" t="s">
        <v>82</v>
      </c>
      <c r="O713" s="2" t="s">
        <v>82</v>
      </c>
      <c r="P713" s="116"/>
      <c r="Q713" s="116"/>
      <c r="R713" s="113" t="s">
        <v>79</v>
      </c>
      <c r="S713" s="117">
        <f t="shared" si="146"/>
        <v>0</v>
      </c>
      <c r="T713" s="122">
        <f t="shared" si="154"/>
        <v>2.2000000000000002</v>
      </c>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v>2.2000000000000002</v>
      </c>
    </row>
    <row r="714" spans="1:57" s="6" customFormat="1">
      <c r="A714" s="104" t="s">
        <v>43</v>
      </c>
      <c r="B714" s="2" t="s">
        <v>3077</v>
      </c>
      <c r="C714" s="128" t="s">
        <v>3098</v>
      </c>
      <c r="D714" s="4"/>
      <c r="E714" s="129">
        <v>0.67</v>
      </c>
      <c r="F714" s="23"/>
      <c r="G714" s="129">
        <v>0.67</v>
      </c>
      <c r="H714" s="2"/>
      <c r="I714" s="124" t="s">
        <v>1963</v>
      </c>
      <c r="J714" s="2" t="s">
        <v>63</v>
      </c>
      <c r="K714" s="2" t="s">
        <v>2670</v>
      </c>
      <c r="L714" s="196"/>
      <c r="M714" s="2">
        <v>152</v>
      </c>
      <c r="N714" s="2" t="s">
        <v>82</v>
      </c>
      <c r="O714" s="2" t="s">
        <v>82</v>
      </c>
      <c r="P714" s="116"/>
      <c r="Q714" s="116"/>
      <c r="R714" s="113" t="s">
        <v>79</v>
      </c>
      <c r="S714" s="117">
        <f t="shared" ref="S714:S745" si="155">G714-T714</f>
        <v>0</v>
      </c>
      <c r="T714" s="122">
        <f t="shared" si="154"/>
        <v>0.66999999999999993</v>
      </c>
      <c r="U714" s="26">
        <v>0.18</v>
      </c>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v>0.49</v>
      </c>
    </row>
    <row r="715" spans="1:57" s="6" customFormat="1">
      <c r="A715" s="104" t="s">
        <v>43</v>
      </c>
      <c r="B715" s="2" t="s">
        <v>3078</v>
      </c>
      <c r="C715" s="128" t="s">
        <v>3097</v>
      </c>
      <c r="D715" s="4"/>
      <c r="E715" s="129">
        <v>1.92</v>
      </c>
      <c r="F715" s="23"/>
      <c r="G715" s="129">
        <v>1.92</v>
      </c>
      <c r="H715" s="2"/>
      <c r="I715" s="124" t="s">
        <v>1964</v>
      </c>
      <c r="J715" s="2" t="s">
        <v>63</v>
      </c>
      <c r="K715" s="2" t="s">
        <v>2670</v>
      </c>
      <c r="L715" s="196"/>
      <c r="M715" s="2">
        <v>155</v>
      </c>
      <c r="N715" s="2" t="s">
        <v>82</v>
      </c>
      <c r="O715" s="2" t="s">
        <v>82</v>
      </c>
      <c r="P715" s="116"/>
      <c r="Q715" s="116"/>
      <c r="R715" s="113" t="s">
        <v>79</v>
      </c>
      <c r="S715" s="117">
        <f t="shared" si="155"/>
        <v>0</v>
      </c>
      <c r="T715" s="122">
        <f t="shared" si="154"/>
        <v>1.92</v>
      </c>
      <c r="U715" s="26"/>
      <c r="V715" s="26"/>
      <c r="W715" s="26"/>
      <c r="X715" s="26">
        <v>0.63</v>
      </c>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v>1.29</v>
      </c>
    </row>
    <row r="716" spans="1:57" s="6" customFormat="1">
      <c r="A716" s="104" t="s">
        <v>43</v>
      </c>
      <c r="B716" s="2" t="s">
        <v>3079</v>
      </c>
      <c r="C716" s="128" t="s">
        <v>3096</v>
      </c>
      <c r="D716" s="4"/>
      <c r="E716" s="129">
        <v>0.77</v>
      </c>
      <c r="F716" s="23"/>
      <c r="G716" s="129">
        <v>0.77</v>
      </c>
      <c r="H716" s="2"/>
      <c r="I716" s="124" t="s">
        <v>1965</v>
      </c>
      <c r="J716" s="2" t="s">
        <v>63</v>
      </c>
      <c r="K716" s="2" t="s">
        <v>2670</v>
      </c>
      <c r="L716" s="196"/>
      <c r="M716" s="2">
        <v>157</v>
      </c>
      <c r="N716" s="2" t="s">
        <v>82</v>
      </c>
      <c r="O716" s="2" t="s">
        <v>82</v>
      </c>
      <c r="P716" s="116"/>
      <c r="Q716" s="116"/>
      <c r="R716" s="113" t="s">
        <v>79</v>
      </c>
      <c r="S716" s="117">
        <f t="shared" si="155"/>
        <v>0</v>
      </c>
      <c r="T716" s="122">
        <f t="shared" si="154"/>
        <v>0.77</v>
      </c>
      <c r="U716" s="26"/>
      <c r="V716" s="26"/>
      <c r="W716" s="26"/>
      <c r="X716" s="26"/>
      <c r="Y716" s="26">
        <v>0.46</v>
      </c>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v>0.31</v>
      </c>
    </row>
    <row r="717" spans="1:57" s="6" customFormat="1">
      <c r="A717" s="104" t="s">
        <v>43</v>
      </c>
      <c r="B717" s="2" t="s">
        <v>3080</v>
      </c>
      <c r="C717" s="128" t="s">
        <v>3095</v>
      </c>
      <c r="D717" s="4"/>
      <c r="E717" s="129">
        <v>0.28999999999999998</v>
      </c>
      <c r="F717" s="23"/>
      <c r="G717" s="129">
        <v>0.28999999999999998</v>
      </c>
      <c r="H717" s="5" t="s">
        <v>50</v>
      </c>
      <c r="I717" s="124" t="s">
        <v>57</v>
      </c>
      <c r="J717" s="2" t="s">
        <v>63</v>
      </c>
      <c r="K717" s="2" t="s">
        <v>2670</v>
      </c>
      <c r="L717" s="2"/>
      <c r="M717" s="2">
        <v>160</v>
      </c>
      <c r="N717" s="2" t="s">
        <v>82</v>
      </c>
      <c r="O717" s="2" t="s">
        <v>82</v>
      </c>
      <c r="P717" s="116"/>
      <c r="Q717" s="116"/>
      <c r="R717" s="113" t="s">
        <v>79</v>
      </c>
      <c r="S717" s="117">
        <f t="shared" si="155"/>
        <v>0</v>
      </c>
      <c r="T717" s="122">
        <f t="shared" si="154"/>
        <v>0.28999999999999998</v>
      </c>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v>0.28999999999999998</v>
      </c>
    </row>
    <row r="718" spans="1:57" s="6" customFormat="1" ht="31.5">
      <c r="A718" s="104" t="s">
        <v>43</v>
      </c>
      <c r="B718" s="2" t="s">
        <v>3081</v>
      </c>
      <c r="C718" s="15" t="s">
        <v>737</v>
      </c>
      <c r="D718" s="4" t="s">
        <v>737</v>
      </c>
      <c r="E718" s="13">
        <v>1.5</v>
      </c>
      <c r="F718" s="23"/>
      <c r="G718" s="13">
        <v>1.5</v>
      </c>
      <c r="H718" s="5" t="s">
        <v>1967</v>
      </c>
      <c r="I718" s="5" t="s">
        <v>1968</v>
      </c>
      <c r="J718" s="2" t="s">
        <v>63</v>
      </c>
      <c r="K718" s="2" t="s">
        <v>2670</v>
      </c>
      <c r="L718" s="2" t="str">
        <f t="shared" si="147"/>
        <v>Chuyển tiếp</v>
      </c>
      <c r="M718" s="2" t="s">
        <v>1966</v>
      </c>
      <c r="N718" s="4" t="s">
        <v>59</v>
      </c>
      <c r="O718" s="2" t="s">
        <v>59</v>
      </c>
      <c r="P718" s="116"/>
      <c r="Q718" s="116"/>
      <c r="R718" s="113"/>
      <c r="S718" s="117">
        <f t="shared" si="155"/>
        <v>0</v>
      </c>
      <c r="T718" s="117">
        <f t="shared" ref="T718:T780" si="156">SUM(U718:BE718)</f>
        <v>1.5</v>
      </c>
      <c r="U718" s="26"/>
      <c r="V718" s="26">
        <v>0.55000000000000004</v>
      </c>
      <c r="W718" s="26"/>
      <c r="X718" s="26"/>
      <c r="Y718" s="26"/>
      <c r="Z718" s="26"/>
      <c r="AA718" s="26">
        <v>0.8</v>
      </c>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v>0.15</v>
      </c>
    </row>
    <row r="719" spans="1:57" s="6" customFormat="1">
      <c r="A719" s="104" t="s">
        <v>43</v>
      </c>
      <c r="B719" s="2" t="s">
        <v>3082</v>
      </c>
      <c r="C719" s="15" t="s">
        <v>902</v>
      </c>
      <c r="D719" s="4" t="s">
        <v>1970</v>
      </c>
      <c r="E719" s="13">
        <v>1.3</v>
      </c>
      <c r="F719" s="23"/>
      <c r="G719" s="13">
        <v>1.3</v>
      </c>
      <c r="H719" s="2" t="s">
        <v>20</v>
      </c>
      <c r="I719" s="5" t="str">
        <f t="shared" ref="I719" si="157">H719</f>
        <v>RSX</v>
      </c>
      <c r="J719" s="2" t="s">
        <v>63</v>
      </c>
      <c r="K719" s="2" t="s">
        <v>2670</v>
      </c>
      <c r="L719" s="2" t="str">
        <f t="shared" si="147"/>
        <v>Chuyển tiếp</v>
      </c>
      <c r="M719" s="2" t="s">
        <v>1969</v>
      </c>
      <c r="N719" s="4" t="s">
        <v>59</v>
      </c>
      <c r="O719" s="2" t="s">
        <v>59</v>
      </c>
      <c r="P719" s="116"/>
      <c r="Q719" s="116"/>
      <c r="R719" s="113"/>
      <c r="S719" s="117">
        <f t="shared" si="155"/>
        <v>0</v>
      </c>
      <c r="T719" s="117">
        <f t="shared" si="156"/>
        <v>1.3</v>
      </c>
      <c r="U719" s="26"/>
      <c r="V719" s="26"/>
      <c r="W719" s="26"/>
      <c r="X719" s="26"/>
      <c r="Y719" s="26"/>
      <c r="Z719" s="26"/>
      <c r="AA719" s="26">
        <v>1.3</v>
      </c>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row>
    <row r="720" spans="1:57" s="6" customFormat="1" ht="47.25">
      <c r="A720" s="104" t="s">
        <v>43</v>
      </c>
      <c r="B720" s="2" t="s">
        <v>3083</v>
      </c>
      <c r="C720" s="15" t="s">
        <v>1972</v>
      </c>
      <c r="D720" s="4" t="s">
        <v>1972</v>
      </c>
      <c r="E720" s="13">
        <v>2.5</v>
      </c>
      <c r="F720" s="23"/>
      <c r="G720" s="13">
        <v>2.5</v>
      </c>
      <c r="H720" s="5" t="s">
        <v>1973</v>
      </c>
      <c r="I720" s="5" t="s">
        <v>1974</v>
      </c>
      <c r="J720" s="2" t="s">
        <v>63</v>
      </c>
      <c r="K720" s="2" t="s">
        <v>2670</v>
      </c>
      <c r="L720" s="2" t="str">
        <f t="shared" si="147"/>
        <v>Chuyển tiếp</v>
      </c>
      <c r="M720" s="2" t="s">
        <v>1971</v>
      </c>
      <c r="N720" s="4" t="s">
        <v>59</v>
      </c>
      <c r="O720" s="2" t="s">
        <v>59</v>
      </c>
      <c r="P720" s="116"/>
      <c r="Q720" s="116"/>
      <c r="R720" s="113"/>
      <c r="S720" s="117">
        <f t="shared" si="155"/>
        <v>0</v>
      </c>
      <c r="T720" s="117">
        <f t="shared" si="156"/>
        <v>2.5</v>
      </c>
      <c r="U720" s="26">
        <v>0.65</v>
      </c>
      <c r="V720" s="26"/>
      <c r="W720" s="26"/>
      <c r="X720" s="26">
        <v>1</v>
      </c>
      <c r="Y720" s="26"/>
      <c r="Z720" s="26"/>
      <c r="AA720" s="26">
        <v>0.75</v>
      </c>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v>0.1</v>
      </c>
    </row>
    <row r="721" spans="1:57" s="6" customFormat="1" ht="47.25">
      <c r="A721" s="104" t="s">
        <v>43</v>
      </c>
      <c r="B721" s="2" t="s">
        <v>3084</v>
      </c>
      <c r="C721" s="15" t="s">
        <v>1336</v>
      </c>
      <c r="D721" s="4" t="s">
        <v>1336</v>
      </c>
      <c r="E721" s="13">
        <v>4</v>
      </c>
      <c r="F721" s="23"/>
      <c r="G721" s="13">
        <v>4</v>
      </c>
      <c r="H721" s="5" t="s">
        <v>1976</v>
      </c>
      <c r="I721" s="5" t="s">
        <v>1977</v>
      </c>
      <c r="J721" s="2" t="s">
        <v>63</v>
      </c>
      <c r="K721" s="2" t="s">
        <v>2670</v>
      </c>
      <c r="L721" s="2" t="str">
        <f t="shared" si="147"/>
        <v>Chuyển tiếp</v>
      </c>
      <c r="M721" s="2" t="s">
        <v>1975</v>
      </c>
      <c r="N721" s="4" t="s">
        <v>59</v>
      </c>
      <c r="O721" s="2" t="s">
        <v>59</v>
      </c>
      <c r="P721" s="116"/>
      <c r="Q721" s="116"/>
      <c r="R721" s="113"/>
      <c r="S721" s="117">
        <f t="shared" si="155"/>
        <v>0</v>
      </c>
      <c r="T721" s="117">
        <f t="shared" si="156"/>
        <v>4</v>
      </c>
      <c r="U721" s="26"/>
      <c r="V721" s="26">
        <v>0.1</v>
      </c>
      <c r="W721" s="26"/>
      <c r="X721" s="26">
        <v>0.45</v>
      </c>
      <c r="Y721" s="26"/>
      <c r="Z721" s="26">
        <v>3.1</v>
      </c>
      <c r="AA721" s="26">
        <v>0.35</v>
      </c>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row>
    <row r="722" spans="1:57" s="6" customFormat="1" ht="31.5">
      <c r="A722" s="104" t="s">
        <v>43</v>
      </c>
      <c r="B722" s="2" t="s">
        <v>3085</v>
      </c>
      <c r="C722" s="15" t="s">
        <v>62</v>
      </c>
      <c r="D722" s="4" t="s">
        <v>62</v>
      </c>
      <c r="E722" s="13">
        <v>0.5</v>
      </c>
      <c r="F722" s="23"/>
      <c r="G722" s="13">
        <v>0.5</v>
      </c>
      <c r="H722" s="5" t="s">
        <v>19</v>
      </c>
      <c r="I722" s="5" t="str">
        <f t="shared" ref="I722:I723" si="158">H722</f>
        <v>RPH</v>
      </c>
      <c r="J722" s="2" t="s">
        <v>63</v>
      </c>
      <c r="K722" s="2" t="s">
        <v>2670</v>
      </c>
      <c r="L722" s="2" t="str">
        <f t="shared" si="147"/>
        <v>Chuyển tiếp</v>
      </c>
      <c r="M722" s="2" t="s">
        <v>1978</v>
      </c>
      <c r="N722" s="4" t="s">
        <v>59</v>
      </c>
      <c r="O722" s="2" t="s">
        <v>59</v>
      </c>
      <c r="P722" s="116"/>
      <c r="Q722" s="116"/>
      <c r="R722" s="113"/>
      <c r="S722" s="117">
        <f t="shared" si="155"/>
        <v>0</v>
      </c>
      <c r="T722" s="117">
        <f t="shared" si="156"/>
        <v>0.5</v>
      </c>
      <c r="U722" s="26"/>
      <c r="V722" s="26"/>
      <c r="W722" s="26"/>
      <c r="X722" s="26"/>
      <c r="Y722" s="26"/>
      <c r="Z722" s="26">
        <v>0.5</v>
      </c>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row>
    <row r="723" spans="1:57" s="6" customFormat="1" ht="31.5">
      <c r="A723" s="104" t="s">
        <v>43</v>
      </c>
      <c r="B723" s="2" t="s">
        <v>3086</v>
      </c>
      <c r="C723" s="15" t="s">
        <v>734</v>
      </c>
      <c r="D723" s="4" t="s">
        <v>62</v>
      </c>
      <c r="E723" s="13">
        <v>0.5</v>
      </c>
      <c r="F723" s="23"/>
      <c r="G723" s="13">
        <v>0.5</v>
      </c>
      <c r="H723" s="5" t="s">
        <v>19</v>
      </c>
      <c r="I723" s="5" t="str">
        <f t="shared" si="158"/>
        <v>RPH</v>
      </c>
      <c r="J723" s="2" t="s">
        <v>63</v>
      </c>
      <c r="K723" s="2" t="s">
        <v>2670</v>
      </c>
      <c r="L723" s="2" t="str">
        <f t="shared" si="147"/>
        <v>Chuyển tiếp</v>
      </c>
      <c r="M723" s="2" t="s">
        <v>1979</v>
      </c>
      <c r="N723" s="4" t="s">
        <v>59</v>
      </c>
      <c r="O723" s="2" t="s">
        <v>59</v>
      </c>
      <c r="P723" s="116"/>
      <c r="Q723" s="116"/>
      <c r="R723" s="113"/>
      <c r="S723" s="117">
        <f t="shared" si="155"/>
        <v>0</v>
      </c>
      <c r="T723" s="117">
        <f t="shared" si="156"/>
        <v>0.5</v>
      </c>
      <c r="U723" s="26"/>
      <c r="V723" s="26"/>
      <c r="W723" s="26"/>
      <c r="X723" s="26"/>
      <c r="Y723" s="26"/>
      <c r="Z723" s="26">
        <v>0.5</v>
      </c>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row>
    <row r="724" spans="1:57" s="6" customFormat="1" ht="31.5">
      <c r="A724" s="104" t="s">
        <v>43</v>
      </c>
      <c r="B724" s="2" t="s">
        <v>3087</v>
      </c>
      <c r="C724" s="15" t="s">
        <v>1981</v>
      </c>
      <c r="D724" s="4" t="s">
        <v>737</v>
      </c>
      <c r="E724" s="13">
        <v>0.7</v>
      </c>
      <c r="F724" s="23"/>
      <c r="G724" s="13">
        <v>0.7</v>
      </c>
      <c r="H724" s="5" t="s">
        <v>1982</v>
      </c>
      <c r="I724" s="5" t="s">
        <v>1983</v>
      </c>
      <c r="J724" s="2" t="s">
        <v>63</v>
      </c>
      <c r="K724" s="2" t="s">
        <v>2670</v>
      </c>
      <c r="L724" s="2" t="str">
        <f t="shared" si="147"/>
        <v>Chuyển tiếp</v>
      </c>
      <c r="M724" s="2" t="s">
        <v>1980</v>
      </c>
      <c r="N724" s="4" t="s">
        <v>59</v>
      </c>
      <c r="O724" s="2" t="s">
        <v>59</v>
      </c>
      <c r="P724" s="116"/>
      <c r="Q724" s="116"/>
      <c r="R724" s="113"/>
      <c r="S724" s="117">
        <f t="shared" si="155"/>
        <v>0</v>
      </c>
      <c r="T724" s="117">
        <f t="shared" si="156"/>
        <v>0.7</v>
      </c>
      <c r="U724" s="26"/>
      <c r="V724" s="26"/>
      <c r="W724" s="26"/>
      <c r="X724" s="26"/>
      <c r="Y724" s="26"/>
      <c r="Z724" s="26"/>
      <c r="AA724" s="26">
        <v>0.6</v>
      </c>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v>0.1</v>
      </c>
      <c r="BC724" s="26"/>
      <c r="BD724" s="26"/>
      <c r="BE724" s="26"/>
    </row>
    <row r="725" spans="1:57" s="6" customFormat="1" ht="31.5">
      <c r="A725" s="104" t="s">
        <v>43</v>
      </c>
      <c r="B725" s="2" t="s">
        <v>3088</v>
      </c>
      <c r="C725" s="15" t="s">
        <v>1985</v>
      </c>
      <c r="D725" s="4" t="s">
        <v>737</v>
      </c>
      <c r="E725" s="13">
        <v>2.4500000000000002</v>
      </c>
      <c r="F725" s="23"/>
      <c r="G725" s="13">
        <v>2.4500000000000002</v>
      </c>
      <c r="H725" s="5" t="s">
        <v>1986</v>
      </c>
      <c r="I725" s="5" t="s">
        <v>1987</v>
      </c>
      <c r="J725" s="2" t="s">
        <v>63</v>
      </c>
      <c r="K725" s="2" t="s">
        <v>2670</v>
      </c>
      <c r="L725" s="2" t="str">
        <f t="shared" si="147"/>
        <v>Chuyển tiếp</v>
      </c>
      <c r="M725" s="2" t="s">
        <v>1984</v>
      </c>
      <c r="N725" s="4" t="s">
        <v>59</v>
      </c>
      <c r="O725" s="2" t="s">
        <v>59</v>
      </c>
      <c r="P725" s="116"/>
      <c r="Q725" s="116"/>
      <c r="R725" s="113"/>
      <c r="S725" s="117">
        <f t="shared" si="155"/>
        <v>0</v>
      </c>
      <c r="T725" s="117">
        <f t="shared" si="156"/>
        <v>2.4499999999999997</v>
      </c>
      <c r="U725" s="26"/>
      <c r="V725" s="26">
        <v>0.47</v>
      </c>
      <c r="W725" s="26"/>
      <c r="X725" s="26"/>
      <c r="Y725" s="26"/>
      <c r="Z725" s="26"/>
      <c r="AA725" s="26">
        <v>1.89</v>
      </c>
      <c r="AB725" s="26">
        <v>0.09</v>
      </c>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row>
    <row r="726" spans="1:57" s="6" customFormat="1" ht="63">
      <c r="A726" s="104" t="s">
        <v>43</v>
      </c>
      <c r="B726" s="2" t="s">
        <v>2341</v>
      </c>
      <c r="C726" s="15" t="s">
        <v>1989</v>
      </c>
      <c r="D726" s="4" t="s">
        <v>89</v>
      </c>
      <c r="E726" s="13">
        <v>4</v>
      </c>
      <c r="F726" s="23"/>
      <c r="G726" s="13">
        <v>4</v>
      </c>
      <c r="H726" s="5" t="s">
        <v>1990</v>
      </c>
      <c r="I726" s="5" t="s">
        <v>1991</v>
      </c>
      <c r="J726" s="2" t="s">
        <v>63</v>
      </c>
      <c r="K726" s="2" t="s">
        <v>2670</v>
      </c>
      <c r="L726" s="2" t="str">
        <f t="shared" si="147"/>
        <v>Chuyển tiếp</v>
      </c>
      <c r="M726" s="2" t="s">
        <v>1988</v>
      </c>
      <c r="N726" s="4" t="s">
        <v>59</v>
      </c>
      <c r="O726" s="2" t="s">
        <v>59</v>
      </c>
      <c r="P726" s="116"/>
      <c r="Q726" s="116"/>
      <c r="R726" s="113"/>
      <c r="S726" s="117">
        <f t="shared" si="155"/>
        <v>0</v>
      </c>
      <c r="T726" s="117">
        <f t="shared" si="156"/>
        <v>4</v>
      </c>
      <c r="U726" s="26">
        <v>1</v>
      </c>
      <c r="V726" s="26">
        <v>0.5</v>
      </c>
      <c r="W726" s="26"/>
      <c r="X726" s="26">
        <v>0.5</v>
      </c>
      <c r="Y726" s="26">
        <v>0.5</v>
      </c>
      <c r="Z726" s="26"/>
      <c r="AA726" s="26">
        <v>0.5</v>
      </c>
      <c r="AB726" s="26">
        <v>0.2</v>
      </c>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v>0.8</v>
      </c>
    </row>
    <row r="727" spans="1:57" s="6" customFormat="1" ht="31.5">
      <c r="A727" s="104" t="s">
        <v>43</v>
      </c>
      <c r="B727" s="2" t="s">
        <v>2342</v>
      </c>
      <c r="C727" s="15" t="s">
        <v>1993</v>
      </c>
      <c r="D727" s="4"/>
      <c r="E727" s="13"/>
      <c r="F727" s="23"/>
      <c r="G727" s="13"/>
      <c r="H727" s="2"/>
      <c r="I727" s="2"/>
      <c r="J727" s="2" t="s">
        <v>78</v>
      </c>
      <c r="K727" s="2"/>
      <c r="L727" s="2"/>
      <c r="M727" s="2" t="s">
        <v>1992</v>
      </c>
      <c r="N727" s="2"/>
      <c r="O727" s="2"/>
      <c r="P727" s="116"/>
      <c r="Q727" s="116"/>
      <c r="R727" s="113"/>
      <c r="S727" s="117">
        <f t="shared" si="155"/>
        <v>0</v>
      </c>
      <c r="T727" s="122">
        <f t="shared" si="156"/>
        <v>0</v>
      </c>
      <c r="U727" s="88"/>
      <c r="V727" s="88"/>
      <c r="W727" s="88"/>
      <c r="X727" s="88"/>
      <c r="Y727" s="88"/>
      <c r="Z727" s="88"/>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row>
    <row r="728" spans="1:57" s="6" customFormat="1" ht="63">
      <c r="A728" s="104" t="s">
        <v>43</v>
      </c>
      <c r="B728" s="2" t="s">
        <v>3089</v>
      </c>
      <c r="C728" s="15" t="s">
        <v>1994</v>
      </c>
      <c r="D728" s="2" t="s">
        <v>149</v>
      </c>
      <c r="E728" s="13">
        <v>4.41</v>
      </c>
      <c r="F728" s="23"/>
      <c r="G728" s="13">
        <v>4.41</v>
      </c>
      <c r="H728" s="2"/>
      <c r="I728" s="5" t="s">
        <v>1995</v>
      </c>
      <c r="J728" s="2" t="s">
        <v>78</v>
      </c>
      <c r="K728" s="2" t="s">
        <v>2670</v>
      </c>
      <c r="L728" s="2" t="str">
        <f t="shared" si="147"/>
        <v>Đăng ký mới. Xã đăng ký, điều chỉnh giảm diện tích từ 4,9 ha xuống còn 4,41</v>
      </c>
      <c r="M728" s="2">
        <v>236</v>
      </c>
      <c r="N728" s="2" t="s">
        <v>82</v>
      </c>
      <c r="O728" s="2" t="s">
        <v>2735</v>
      </c>
      <c r="P728" s="116"/>
      <c r="Q728" s="116"/>
      <c r="R728" s="140"/>
      <c r="S728" s="117">
        <f t="shared" si="155"/>
        <v>0</v>
      </c>
      <c r="T728" s="122">
        <f t="shared" si="156"/>
        <v>4.41</v>
      </c>
      <c r="U728" s="88"/>
      <c r="V728" s="88"/>
      <c r="W728" s="88"/>
      <c r="X728" s="88">
        <v>0.47</v>
      </c>
      <c r="Y728" s="88"/>
      <c r="Z728" s="88"/>
      <c r="AA728" s="88">
        <v>2.17</v>
      </c>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v>1.77</v>
      </c>
    </row>
    <row r="729" spans="1:57" s="6" customFormat="1" ht="31.5">
      <c r="A729" s="104" t="s">
        <v>43</v>
      </c>
      <c r="B729" s="2" t="s">
        <v>3090</v>
      </c>
      <c r="C729" s="15" t="s">
        <v>149</v>
      </c>
      <c r="D729" s="2" t="s">
        <v>149</v>
      </c>
      <c r="E729" s="13">
        <v>5</v>
      </c>
      <c r="F729" s="23"/>
      <c r="G729" s="125">
        <v>5</v>
      </c>
      <c r="H729" s="5" t="s">
        <v>1997</v>
      </c>
      <c r="I729" s="5" t="s">
        <v>1998</v>
      </c>
      <c r="J729" s="2" t="s">
        <v>78</v>
      </c>
      <c r="K729" s="2" t="s">
        <v>2670</v>
      </c>
      <c r="L729" s="2" t="str">
        <f t="shared" si="147"/>
        <v>Chuyển tiếp</v>
      </c>
      <c r="M729" s="2" t="s">
        <v>1996</v>
      </c>
      <c r="N729" s="4" t="s">
        <v>59</v>
      </c>
      <c r="O729" s="2" t="s">
        <v>59</v>
      </c>
      <c r="P729" s="116"/>
      <c r="Q729" s="116"/>
      <c r="R729" s="113"/>
      <c r="S729" s="117">
        <f t="shared" si="155"/>
        <v>0</v>
      </c>
      <c r="T729" s="117">
        <f t="shared" si="156"/>
        <v>5</v>
      </c>
      <c r="U729" s="26"/>
      <c r="V729" s="26"/>
      <c r="W729" s="26"/>
      <c r="X729" s="26">
        <v>1</v>
      </c>
      <c r="Y729" s="26"/>
      <c r="Z729" s="26">
        <v>1</v>
      </c>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v>3</v>
      </c>
    </row>
    <row r="730" spans="1:57" s="6" customFormat="1" ht="31.5">
      <c r="A730" s="104" t="s">
        <v>43</v>
      </c>
      <c r="B730" s="2" t="s">
        <v>3091</v>
      </c>
      <c r="C730" s="15" t="s">
        <v>1066</v>
      </c>
      <c r="D730" s="2" t="s">
        <v>1066</v>
      </c>
      <c r="E730" s="13">
        <v>4</v>
      </c>
      <c r="F730" s="23"/>
      <c r="G730" s="125">
        <v>4</v>
      </c>
      <c r="H730" s="5" t="s">
        <v>2000</v>
      </c>
      <c r="I730" s="5" t="s">
        <v>2001</v>
      </c>
      <c r="J730" s="2" t="s">
        <v>78</v>
      </c>
      <c r="K730" s="2" t="s">
        <v>2670</v>
      </c>
      <c r="L730" s="2" t="str">
        <f t="shared" si="147"/>
        <v>Chuyển tiếp</v>
      </c>
      <c r="M730" s="2" t="s">
        <v>1999</v>
      </c>
      <c r="N730" s="4" t="s">
        <v>59</v>
      </c>
      <c r="O730" s="2" t="s">
        <v>59</v>
      </c>
      <c r="P730" s="116"/>
      <c r="Q730" s="116"/>
      <c r="R730" s="113"/>
      <c r="S730" s="117">
        <f t="shared" si="155"/>
        <v>0</v>
      </c>
      <c r="T730" s="117">
        <f t="shared" si="156"/>
        <v>4</v>
      </c>
      <c r="U730" s="26"/>
      <c r="V730" s="26"/>
      <c r="W730" s="26"/>
      <c r="X730" s="26">
        <v>1</v>
      </c>
      <c r="Y730" s="26"/>
      <c r="Z730" s="26"/>
      <c r="AA730" s="26">
        <v>2</v>
      </c>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v>1</v>
      </c>
    </row>
    <row r="731" spans="1:57" s="6" customFormat="1">
      <c r="A731" s="104" t="s">
        <v>43</v>
      </c>
      <c r="B731" s="2" t="s">
        <v>3092</v>
      </c>
      <c r="C731" s="15" t="s">
        <v>569</v>
      </c>
      <c r="D731" s="2" t="s">
        <v>569</v>
      </c>
      <c r="E731" s="13">
        <v>2</v>
      </c>
      <c r="F731" s="23"/>
      <c r="G731" s="125">
        <v>2</v>
      </c>
      <c r="H731" s="5" t="s">
        <v>109</v>
      </c>
      <c r="I731" s="5" t="s">
        <v>2003</v>
      </c>
      <c r="J731" s="2" t="s">
        <v>78</v>
      </c>
      <c r="K731" s="2" t="s">
        <v>2670</v>
      </c>
      <c r="L731" s="2" t="str">
        <f t="shared" si="147"/>
        <v>Chuyển tiếp</v>
      </c>
      <c r="M731" s="2" t="s">
        <v>2002</v>
      </c>
      <c r="N731" s="4" t="s">
        <v>59</v>
      </c>
      <c r="O731" s="2" t="s">
        <v>59</v>
      </c>
      <c r="P731" s="116"/>
      <c r="Q731" s="116"/>
      <c r="R731" s="113"/>
      <c r="S731" s="117">
        <f t="shared" si="155"/>
        <v>0</v>
      </c>
      <c r="T731" s="117">
        <f t="shared" si="156"/>
        <v>2</v>
      </c>
      <c r="U731" s="26"/>
      <c r="V731" s="26"/>
      <c r="W731" s="26"/>
      <c r="X731" s="26"/>
      <c r="Y731" s="26"/>
      <c r="Z731" s="26"/>
      <c r="AA731" s="26">
        <v>1</v>
      </c>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v>1</v>
      </c>
    </row>
    <row r="732" spans="1:57" s="6" customFormat="1" ht="31.5">
      <c r="A732" s="104" t="s">
        <v>43</v>
      </c>
      <c r="B732" s="2" t="s">
        <v>3093</v>
      </c>
      <c r="C732" s="15" t="s">
        <v>75</v>
      </c>
      <c r="D732" s="2" t="s">
        <v>75</v>
      </c>
      <c r="E732" s="13">
        <v>6</v>
      </c>
      <c r="F732" s="23"/>
      <c r="G732" s="125">
        <v>6</v>
      </c>
      <c r="H732" s="5" t="s">
        <v>2005</v>
      </c>
      <c r="I732" s="5" t="s">
        <v>2006</v>
      </c>
      <c r="J732" s="2" t="s">
        <v>78</v>
      </c>
      <c r="K732" s="2" t="s">
        <v>2670</v>
      </c>
      <c r="L732" s="2" t="str">
        <f t="shared" si="147"/>
        <v>Chuyển tiếp</v>
      </c>
      <c r="M732" s="2" t="s">
        <v>2004</v>
      </c>
      <c r="N732" s="4" t="s">
        <v>59</v>
      </c>
      <c r="O732" s="2" t="s">
        <v>59</v>
      </c>
      <c r="P732" s="116"/>
      <c r="Q732" s="116"/>
      <c r="R732" s="113"/>
      <c r="S732" s="117">
        <f t="shared" si="155"/>
        <v>0</v>
      </c>
      <c r="T732" s="117">
        <f t="shared" si="156"/>
        <v>6</v>
      </c>
      <c r="U732" s="26"/>
      <c r="V732" s="26"/>
      <c r="W732" s="26"/>
      <c r="X732" s="26"/>
      <c r="Y732" s="26"/>
      <c r="Z732" s="26">
        <v>2</v>
      </c>
      <c r="AA732" s="26">
        <v>2</v>
      </c>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v>2</v>
      </c>
    </row>
    <row r="733" spans="1:57" s="6" customFormat="1">
      <c r="A733" s="104" t="s">
        <v>43</v>
      </c>
      <c r="B733" s="2" t="s">
        <v>3094</v>
      </c>
      <c r="C733" s="15" t="s">
        <v>1432</v>
      </c>
      <c r="D733" s="2" t="s">
        <v>1432</v>
      </c>
      <c r="E733" s="13">
        <v>0.5</v>
      </c>
      <c r="F733" s="23"/>
      <c r="G733" s="125">
        <v>0.5</v>
      </c>
      <c r="H733" s="2" t="s">
        <v>67</v>
      </c>
      <c r="I733" s="5" t="str">
        <f t="shared" ref="I733" si="159">H733</f>
        <v>NHK</v>
      </c>
      <c r="J733" s="2" t="s">
        <v>78</v>
      </c>
      <c r="K733" s="2" t="s">
        <v>2670</v>
      </c>
      <c r="L733" s="2" t="str">
        <f t="shared" si="147"/>
        <v>Chuyển tiếp</v>
      </c>
      <c r="M733" s="2" t="s">
        <v>2007</v>
      </c>
      <c r="N733" s="4" t="s">
        <v>59</v>
      </c>
      <c r="O733" s="2" t="s">
        <v>59</v>
      </c>
      <c r="P733" s="116"/>
      <c r="Q733" s="116"/>
      <c r="R733" s="113"/>
      <c r="S733" s="117">
        <f t="shared" si="155"/>
        <v>0</v>
      </c>
      <c r="T733" s="117">
        <f t="shared" si="156"/>
        <v>0.5</v>
      </c>
      <c r="U733" s="26"/>
      <c r="V733" s="26"/>
      <c r="W733" s="26"/>
      <c r="X733" s="26">
        <v>0.5</v>
      </c>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row>
    <row r="734" spans="1:57" s="6" customFormat="1" ht="47.25">
      <c r="A734" s="104" t="s">
        <v>43</v>
      </c>
      <c r="B734" s="2" t="s">
        <v>2343</v>
      </c>
      <c r="C734" s="15" t="s">
        <v>2009</v>
      </c>
      <c r="D734" s="4" t="s">
        <v>89</v>
      </c>
      <c r="E734" s="13">
        <v>3</v>
      </c>
      <c r="F734" s="23"/>
      <c r="G734" s="13">
        <v>3</v>
      </c>
      <c r="H734" s="5" t="s">
        <v>1609</v>
      </c>
      <c r="I734" s="5" t="s">
        <v>2010</v>
      </c>
      <c r="J734" s="2" t="s">
        <v>78</v>
      </c>
      <c r="K734" s="2" t="s">
        <v>2670</v>
      </c>
      <c r="L734" s="2" t="str">
        <f t="shared" si="147"/>
        <v>Chuyển tiếp</v>
      </c>
      <c r="M734" s="2" t="s">
        <v>2008</v>
      </c>
      <c r="N734" s="4" t="s">
        <v>59</v>
      </c>
      <c r="O734" s="2" t="s">
        <v>59</v>
      </c>
      <c r="P734" s="116"/>
      <c r="Q734" s="116"/>
      <c r="R734" s="140"/>
      <c r="S734" s="117">
        <f t="shared" si="155"/>
        <v>0</v>
      </c>
      <c r="T734" s="117">
        <f t="shared" si="156"/>
        <v>3</v>
      </c>
      <c r="U734" s="26">
        <v>0.5</v>
      </c>
      <c r="V734" s="26">
        <v>0.2</v>
      </c>
      <c r="W734" s="26"/>
      <c r="X734" s="26">
        <v>0.3</v>
      </c>
      <c r="Y734" s="26"/>
      <c r="Z734" s="26"/>
      <c r="AA734" s="26">
        <v>1</v>
      </c>
      <c r="AB734" s="26">
        <v>0.2</v>
      </c>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v>0.8</v>
      </c>
    </row>
    <row r="735" spans="1:57" s="6" customFormat="1" ht="31.5">
      <c r="A735" s="106" t="s">
        <v>43</v>
      </c>
      <c r="B735" s="2" t="s">
        <v>2344</v>
      </c>
      <c r="C735" s="15" t="s">
        <v>2012</v>
      </c>
      <c r="D735" s="4"/>
      <c r="E735" s="13">
        <v>11</v>
      </c>
      <c r="F735" s="23"/>
      <c r="G735" s="13">
        <v>11</v>
      </c>
      <c r="H735" s="4" t="s">
        <v>50</v>
      </c>
      <c r="I735" s="5" t="str">
        <f t="shared" ref="I735" si="160">H735</f>
        <v>CSD</v>
      </c>
      <c r="J735" s="2" t="s">
        <v>140</v>
      </c>
      <c r="K735" s="2" t="s">
        <v>2670</v>
      </c>
      <c r="L735" s="2" t="str">
        <f t="shared" si="147"/>
        <v>Chuyển tiếp</v>
      </c>
      <c r="M735" s="2" t="s">
        <v>2011</v>
      </c>
      <c r="N735" s="4" t="s">
        <v>59</v>
      </c>
      <c r="O735" s="2" t="s">
        <v>59</v>
      </c>
      <c r="P735" s="116"/>
      <c r="Q735" s="116"/>
      <c r="R735" s="140"/>
      <c r="S735" s="117">
        <f t="shared" si="155"/>
        <v>0</v>
      </c>
      <c r="T735" s="117">
        <f t="shared" si="156"/>
        <v>11</v>
      </c>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118">
        <v>11</v>
      </c>
    </row>
    <row r="736" spans="1:57" s="6" customFormat="1">
      <c r="A736" s="106" t="s">
        <v>44</v>
      </c>
      <c r="B736" s="107" t="s">
        <v>2064</v>
      </c>
      <c r="C736" s="108" t="s">
        <v>2014</v>
      </c>
      <c r="D736" s="109"/>
      <c r="E736" s="110">
        <f>SUM(E737:E751)</f>
        <v>135.81</v>
      </c>
      <c r="F736" s="110">
        <f>SUM(F737:F751)</f>
        <v>2.71</v>
      </c>
      <c r="G736" s="110">
        <f>SUM(G737:G751)</f>
        <v>133.1</v>
      </c>
      <c r="H736" s="143"/>
      <c r="I736" s="143"/>
      <c r="J736" s="109"/>
      <c r="K736" s="143"/>
      <c r="L736" s="2"/>
      <c r="M736" s="2"/>
      <c r="N736" s="2"/>
      <c r="O736" s="2"/>
      <c r="P736" s="116"/>
      <c r="Q736" s="116"/>
      <c r="R736" s="144"/>
      <c r="S736" s="117">
        <f t="shared" si="155"/>
        <v>133.1</v>
      </c>
      <c r="T736" s="122">
        <f t="shared" si="156"/>
        <v>0</v>
      </c>
      <c r="U736" s="88"/>
      <c r="V736" s="88"/>
      <c r="W736" s="88"/>
      <c r="X736" s="88"/>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row>
    <row r="737" spans="1:57" s="6" customFormat="1" ht="110.25">
      <c r="A737" s="106" t="s">
        <v>44</v>
      </c>
      <c r="B737" s="2" t="s">
        <v>2066</v>
      </c>
      <c r="C737" s="17" t="s">
        <v>2016</v>
      </c>
      <c r="D737" s="2" t="s">
        <v>2017</v>
      </c>
      <c r="E737" s="12">
        <v>39.64</v>
      </c>
      <c r="F737" s="29">
        <v>2.5</v>
      </c>
      <c r="G737" s="12">
        <f>E737-F737</f>
        <v>37.14</v>
      </c>
      <c r="H737" s="2" t="s">
        <v>2018</v>
      </c>
      <c r="I737" s="4" t="s">
        <v>2019</v>
      </c>
      <c r="J737" s="2" t="s">
        <v>96</v>
      </c>
      <c r="K737" s="2" t="s">
        <v>2670</v>
      </c>
      <c r="L737" s="2" t="str">
        <f t="shared" si="147"/>
        <v>Chuyển tiếp</v>
      </c>
      <c r="M737" s="2" t="s">
        <v>2015</v>
      </c>
      <c r="N737" s="4" t="s">
        <v>59</v>
      </c>
      <c r="O737" s="2" t="s">
        <v>59</v>
      </c>
      <c r="P737" s="116"/>
      <c r="Q737" s="116"/>
      <c r="R737" s="113"/>
      <c r="S737" s="117">
        <f t="shared" si="155"/>
        <v>0</v>
      </c>
      <c r="T737" s="117">
        <f t="shared" si="156"/>
        <v>37.14</v>
      </c>
      <c r="U737" s="26">
        <v>0.8</v>
      </c>
      <c r="V737" s="26">
        <v>0.5</v>
      </c>
      <c r="W737" s="26"/>
      <c r="X737" s="26">
        <v>12.44</v>
      </c>
      <c r="Y737" s="26">
        <v>0.6</v>
      </c>
      <c r="Z737" s="26"/>
      <c r="AA737" s="26">
        <v>14.7</v>
      </c>
      <c r="AB737" s="26">
        <v>0.5</v>
      </c>
      <c r="AC737" s="26"/>
      <c r="AD737" s="26"/>
      <c r="AE737" s="26"/>
      <c r="AF737" s="26"/>
      <c r="AG737" s="26"/>
      <c r="AH737" s="26"/>
      <c r="AI737" s="26">
        <v>2.4</v>
      </c>
      <c r="AJ737" s="26">
        <v>1.5</v>
      </c>
      <c r="AK737" s="26"/>
      <c r="AL737" s="26"/>
      <c r="AM737" s="26"/>
      <c r="AN737" s="26"/>
      <c r="AO737" s="26"/>
      <c r="AP737" s="26"/>
      <c r="AQ737" s="26"/>
      <c r="AR737" s="26"/>
      <c r="AS737" s="26"/>
      <c r="AT737" s="26"/>
      <c r="AU737" s="26"/>
      <c r="AV737" s="26"/>
      <c r="AW737" s="26"/>
      <c r="AX737" s="26"/>
      <c r="AY737" s="26"/>
      <c r="AZ737" s="26"/>
      <c r="BA737" s="26"/>
      <c r="BB737" s="26">
        <v>0.5</v>
      </c>
      <c r="BC737" s="26"/>
      <c r="BD737" s="26"/>
      <c r="BE737" s="26">
        <v>3.2</v>
      </c>
    </row>
    <row r="738" spans="1:57" s="6" customFormat="1" ht="63">
      <c r="A738" s="106" t="s">
        <v>44</v>
      </c>
      <c r="B738" s="2" t="s">
        <v>2345</v>
      </c>
      <c r="C738" s="15" t="s">
        <v>2021</v>
      </c>
      <c r="D738" s="4" t="s">
        <v>252</v>
      </c>
      <c r="E738" s="12">
        <v>24</v>
      </c>
      <c r="F738" s="23"/>
      <c r="G738" s="13">
        <v>24</v>
      </c>
      <c r="H738" s="2" t="s">
        <v>199</v>
      </c>
      <c r="I738" s="2" t="s">
        <v>2022</v>
      </c>
      <c r="J738" s="2" t="s">
        <v>96</v>
      </c>
      <c r="K738" s="2" t="s">
        <v>2670</v>
      </c>
      <c r="L738" s="2" t="str">
        <f t="shared" si="147"/>
        <v>Chuyển tiếp</v>
      </c>
      <c r="M738" s="2" t="s">
        <v>2020</v>
      </c>
      <c r="N738" s="4" t="s">
        <v>59</v>
      </c>
      <c r="O738" s="2" t="s">
        <v>59</v>
      </c>
      <c r="P738" s="116"/>
      <c r="Q738" s="116"/>
      <c r="R738" s="113"/>
      <c r="S738" s="117">
        <f t="shared" si="155"/>
        <v>0</v>
      </c>
      <c r="T738" s="117">
        <f t="shared" si="156"/>
        <v>24</v>
      </c>
      <c r="U738" s="26">
        <v>1.96</v>
      </c>
      <c r="V738" s="26"/>
      <c r="W738" s="26"/>
      <c r="X738" s="26"/>
      <c r="Y738" s="26"/>
      <c r="Z738" s="26"/>
      <c r="AA738" s="26">
        <v>18</v>
      </c>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v>4.04</v>
      </c>
    </row>
    <row r="739" spans="1:57" s="6" customFormat="1" ht="47.25">
      <c r="A739" s="106" t="s">
        <v>44</v>
      </c>
      <c r="B739" s="2" t="s">
        <v>2069</v>
      </c>
      <c r="C739" s="15" t="s">
        <v>2024</v>
      </c>
      <c r="D739" s="4" t="s">
        <v>306</v>
      </c>
      <c r="E739" s="12">
        <v>3.24</v>
      </c>
      <c r="F739" s="23"/>
      <c r="G739" s="13">
        <v>3.24</v>
      </c>
      <c r="H739" s="2" t="s">
        <v>2025</v>
      </c>
      <c r="I739" s="2" t="s">
        <v>2026</v>
      </c>
      <c r="J739" s="2" t="s">
        <v>96</v>
      </c>
      <c r="K739" s="2" t="s">
        <v>2670</v>
      </c>
      <c r="L739" s="2" t="str">
        <f t="shared" si="147"/>
        <v>Chuyển tiếp</v>
      </c>
      <c r="M739" s="2" t="s">
        <v>2023</v>
      </c>
      <c r="N739" s="4" t="s">
        <v>59</v>
      </c>
      <c r="O739" s="2" t="s">
        <v>59</v>
      </c>
      <c r="P739" s="116"/>
      <c r="Q739" s="116"/>
      <c r="R739" s="113"/>
      <c r="S739" s="117">
        <f t="shared" si="155"/>
        <v>0</v>
      </c>
      <c r="T739" s="117">
        <f t="shared" si="156"/>
        <v>3.24</v>
      </c>
      <c r="U739" s="26">
        <v>1</v>
      </c>
      <c r="V739" s="26"/>
      <c r="W739" s="26"/>
      <c r="X739" s="26">
        <v>0.8</v>
      </c>
      <c r="Y739" s="26"/>
      <c r="Z739" s="26"/>
      <c r="AA739" s="26">
        <v>1.24</v>
      </c>
      <c r="AB739" s="26"/>
      <c r="AC739" s="26"/>
      <c r="AD739" s="26"/>
      <c r="AE739" s="26"/>
      <c r="AF739" s="26"/>
      <c r="AG739" s="26"/>
      <c r="AH739" s="26"/>
      <c r="AI739" s="26"/>
      <c r="AJ739" s="26"/>
      <c r="AK739" s="26">
        <v>0.2</v>
      </c>
      <c r="AL739" s="26"/>
      <c r="AM739" s="26"/>
      <c r="AN739" s="26"/>
      <c r="AO739" s="26"/>
      <c r="AP739" s="26"/>
      <c r="AQ739" s="26"/>
      <c r="AR739" s="26"/>
      <c r="AS739" s="26"/>
      <c r="AT739" s="26"/>
      <c r="AU739" s="26"/>
      <c r="AV739" s="26"/>
      <c r="AW739" s="26"/>
      <c r="AX739" s="26"/>
      <c r="AY739" s="26"/>
      <c r="AZ739" s="26"/>
      <c r="BA739" s="26"/>
      <c r="BB739" s="26"/>
      <c r="BC739" s="26"/>
      <c r="BD739" s="26"/>
      <c r="BE739" s="26"/>
    </row>
    <row r="740" spans="1:57" s="6" customFormat="1" ht="31.5">
      <c r="A740" s="106" t="s">
        <v>44</v>
      </c>
      <c r="B740" s="2" t="s">
        <v>2072</v>
      </c>
      <c r="C740" s="15" t="s">
        <v>2028</v>
      </c>
      <c r="D740" s="4" t="s">
        <v>585</v>
      </c>
      <c r="E740" s="12">
        <v>12.86</v>
      </c>
      <c r="F740" s="23"/>
      <c r="G740" s="13">
        <v>12.86</v>
      </c>
      <c r="H740" s="2" t="s">
        <v>2029</v>
      </c>
      <c r="I740" s="2" t="s">
        <v>2030</v>
      </c>
      <c r="J740" s="2" t="s">
        <v>96</v>
      </c>
      <c r="K740" s="2" t="s">
        <v>317</v>
      </c>
      <c r="L740" s="2" t="str">
        <f t="shared" si="147"/>
        <v>Chuyển tiếp</v>
      </c>
      <c r="M740" s="2" t="s">
        <v>2027</v>
      </c>
      <c r="N740" s="4" t="s">
        <v>59</v>
      </c>
      <c r="O740" s="2" t="s">
        <v>59</v>
      </c>
      <c r="P740" s="116"/>
      <c r="Q740" s="116"/>
      <c r="R740" s="113"/>
      <c r="S740" s="117">
        <f t="shared" si="155"/>
        <v>0</v>
      </c>
      <c r="T740" s="117">
        <f t="shared" si="156"/>
        <v>12.86</v>
      </c>
      <c r="U740" s="26"/>
      <c r="V740" s="26"/>
      <c r="W740" s="26"/>
      <c r="X740" s="26">
        <v>1.5</v>
      </c>
      <c r="Y740" s="26"/>
      <c r="Z740" s="26"/>
      <c r="AA740" s="26">
        <v>10</v>
      </c>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v>1.36</v>
      </c>
    </row>
    <row r="741" spans="1:57" s="6" customFormat="1" ht="31.5">
      <c r="A741" s="106" t="s">
        <v>44</v>
      </c>
      <c r="B741" s="2" t="s">
        <v>2074</v>
      </c>
      <c r="C741" s="15" t="s">
        <v>2032</v>
      </c>
      <c r="D741" s="4" t="s">
        <v>2033</v>
      </c>
      <c r="E741" s="12">
        <v>9.09</v>
      </c>
      <c r="F741" s="23"/>
      <c r="G741" s="13">
        <v>9.09</v>
      </c>
      <c r="H741" s="2" t="s">
        <v>2029</v>
      </c>
      <c r="I741" s="2" t="s">
        <v>2034</v>
      </c>
      <c r="J741" s="2" t="s">
        <v>96</v>
      </c>
      <c r="K741" s="2" t="s">
        <v>317</v>
      </c>
      <c r="L741" s="2" t="str">
        <f t="shared" si="147"/>
        <v>Chuyển tiếp</v>
      </c>
      <c r="M741" s="2" t="s">
        <v>2031</v>
      </c>
      <c r="N741" s="4" t="s">
        <v>59</v>
      </c>
      <c r="O741" s="2" t="s">
        <v>59</v>
      </c>
      <c r="P741" s="116"/>
      <c r="Q741" s="116"/>
      <c r="R741" s="113"/>
      <c r="S741" s="117">
        <f t="shared" si="155"/>
        <v>0</v>
      </c>
      <c r="T741" s="117">
        <f t="shared" si="156"/>
        <v>9.09</v>
      </c>
      <c r="U741" s="26"/>
      <c r="V741" s="26"/>
      <c r="W741" s="26"/>
      <c r="X741" s="26">
        <v>0.8</v>
      </c>
      <c r="Y741" s="26"/>
      <c r="Z741" s="26"/>
      <c r="AA741" s="26">
        <v>8</v>
      </c>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v>0.28999999999999998</v>
      </c>
    </row>
    <row r="742" spans="1:57" s="6" customFormat="1" ht="94.5">
      <c r="A742" s="106" t="s">
        <v>44</v>
      </c>
      <c r="B742" s="2" t="s">
        <v>2079</v>
      </c>
      <c r="C742" s="15" t="s">
        <v>2036</v>
      </c>
      <c r="D742" s="4" t="s">
        <v>585</v>
      </c>
      <c r="E742" s="12">
        <v>2.5499999999999998</v>
      </c>
      <c r="F742" s="29">
        <v>0.06</v>
      </c>
      <c r="G742" s="12">
        <f>E742-F742</f>
        <v>2.4899999999999998</v>
      </c>
      <c r="H742" s="4" t="s">
        <v>2037</v>
      </c>
      <c r="I742" s="4" t="s">
        <v>2038</v>
      </c>
      <c r="J742" s="2" t="s">
        <v>96</v>
      </c>
      <c r="K742" s="2" t="s">
        <v>2670</v>
      </c>
      <c r="L742" s="2" t="str">
        <f t="shared" si="147"/>
        <v>Chuyển tiếp</v>
      </c>
      <c r="M742" s="2" t="s">
        <v>2035</v>
      </c>
      <c r="N742" s="4" t="s">
        <v>59</v>
      </c>
      <c r="O742" s="2" t="s">
        <v>59</v>
      </c>
      <c r="P742" s="116"/>
      <c r="Q742" s="116"/>
      <c r="R742" s="113"/>
      <c r="S742" s="117">
        <f t="shared" si="155"/>
        <v>0</v>
      </c>
      <c r="T742" s="117">
        <f t="shared" si="156"/>
        <v>2.4899999999999998</v>
      </c>
      <c r="U742" s="26">
        <v>0.12</v>
      </c>
      <c r="V742" s="26"/>
      <c r="W742" s="26"/>
      <c r="X742" s="26">
        <v>1.2</v>
      </c>
      <c r="Y742" s="26">
        <v>0.2</v>
      </c>
      <c r="Z742" s="26"/>
      <c r="AA742" s="26">
        <v>0.35</v>
      </c>
      <c r="AB742" s="26">
        <v>0.35</v>
      </c>
      <c r="AC742" s="26"/>
      <c r="AD742" s="26"/>
      <c r="AE742" s="26"/>
      <c r="AF742" s="26"/>
      <c r="AG742" s="26"/>
      <c r="AH742" s="26"/>
      <c r="AI742" s="26"/>
      <c r="AJ742" s="26">
        <v>0.01</v>
      </c>
      <c r="AK742" s="26">
        <v>0.1</v>
      </c>
      <c r="AL742" s="26"/>
      <c r="AM742" s="26"/>
      <c r="AN742" s="26"/>
      <c r="AO742" s="26"/>
      <c r="AP742" s="26"/>
      <c r="AQ742" s="26"/>
      <c r="AR742" s="26"/>
      <c r="AS742" s="26"/>
      <c r="AT742" s="26"/>
      <c r="AU742" s="26"/>
      <c r="AV742" s="26"/>
      <c r="AW742" s="26"/>
      <c r="AX742" s="26"/>
      <c r="AY742" s="26"/>
      <c r="AZ742" s="26"/>
      <c r="BA742" s="26"/>
      <c r="BB742" s="26">
        <v>0.08</v>
      </c>
      <c r="BC742" s="26"/>
      <c r="BD742" s="26"/>
      <c r="BE742" s="26">
        <v>0.08</v>
      </c>
    </row>
    <row r="743" spans="1:57" s="6" customFormat="1" ht="94.5">
      <c r="A743" s="106" t="s">
        <v>44</v>
      </c>
      <c r="B743" s="2" t="s">
        <v>2346</v>
      </c>
      <c r="C743" s="17" t="s">
        <v>2040</v>
      </c>
      <c r="D743" s="4" t="s">
        <v>252</v>
      </c>
      <c r="E743" s="12">
        <v>4.2</v>
      </c>
      <c r="F743" s="29">
        <v>0.15</v>
      </c>
      <c r="G743" s="12">
        <f>E743-F743</f>
        <v>4.05</v>
      </c>
      <c r="H743" s="22" t="s">
        <v>2041</v>
      </c>
      <c r="I743" s="22" t="s">
        <v>2042</v>
      </c>
      <c r="J743" s="2" t="s">
        <v>96</v>
      </c>
      <c r="K743" s="2" t="s">
        <v>2670</v>
      </c>
      <c r="L743" s="2" t="str">
        <f t="shared" si="147"/>
        <v>Chuyển tiếp</v>
      </c>
      <c r="M743" s="2" t="s">
        <v>2039</v>
      </c>
      <c r="N743" s="4" t="s">
        <v>59</v>
      </c>
      <c r="O743" s="2" t="s">
        <v>59</v>
      </c>
      <c r="P743" s="116"/>
      <c r="Q743" s="116"/>
      <c r="R743" s="134"/>
      <c r="S743" s="117">
        <f t="shared" si="155"/>
        <v>0</v>
      </c>
      <c r="T743" s="117">
        <f t="shared" si="156"/>
        <v>4.05</v>
      </c>
      <c r="U743" s="26">
        <v>0.23</v>
      </c>
      <c r="V743" s="26"/>
      <c r="W743" s="26"/>
      <c r="X743" s="26">
        <v>0.82</v>
      </c>
      <c r="Y743" s="26">
        <v>0.06</v>
      </c>
      <c r="Z743" s="26"/>
      <c r="AA743" s="26">
        <v>2.21</v>
      </c>
      <c r="AB743" s="26">
        <v>0.36</v>
      </c>
      <c r="AC743" s="26"/>
      <c r="AD743" s="26"/>
      <c r="AE743" s="26"/>
      <c r="AF743" s="26"/>
      <c r="AG743" s="26"/>
      <c r="AH743" s="26"/>
      <c r="AI743" s="26"/>
      <c r="AJ743" s="26">
        <v>0.19</v>
      </c>
      <c r="AK743" s="26">
        <v>0.06</v>
      </c>
      <c r="AL743" s="26"/>
      <c r="AM743" s="26"/>
      <c r="AN743" s="26"/>
      <c r="AO743" s="26"/>
      <c r="AP743" s="26"/>
      <c r="AQ743" s="26"/>
      <c r="AR743" s="26"/>
      <c r="AS743" s="26"/>
      <c r="AT743" s="26"/>
      <c r="AU743" s="26"/>
      <c r="AV743" s="26"/>
      <c r="AW743" s="26"/>
      <c r="AX743" s="26"/>
      <c r="AY743" s="26"/>
      <c r="AZ743" s="26"/>
      <c r="BA743" s="26"/>
      <c r="BB743" s="26">
        <v>7.0000000000000007E-2</v>
      </c>
      <c r="BC743" s="26"/>
      <c r="BD743" s="26"/>
      <c r="BE743" s="26">
        <v>0.05</v>
      </c>
    </row>
    <row r="744" spans="1:57" s="6" customFormat="1" ht="63">
      <c r="A744" s="106" t="s">
        <v>44</v>
      </c>
      <c r="B744" s="2" t="s">
        <v>2347</v>
      </c>
      <c r="C744" s="17" t="s">
        <v>2044</v>
      </c>
      <c r="D744" s="4" t="s">
        <v>815</v>
      </c>
      <c r="E744" s="12">
        <v>0.04</v>
      </c>
      <c r="F744" s="23"/>
      <c r="G744" s="12">
        <v>0.04</v>
      </c>
      <c r="H744" s="4" t="s">
        <v>812</v>
      </c>
      <c r="I744" s="5" t="str">
        <f t="shared" ref="I744:I745" si="161">H744</f>
        <v>BCS</v>
      </c>
      <c r="J744" s="2" t="s">
        <v>96</v>
      </c>
      <c r="K744" s="2" t="s">
        <v>2670</v>
      </c>
      <c r="L744" s="2" t="str">
        <f t="shared" si="147"/>
        <v>Chuyển tiếp</v>
      </c>
      <c r="M744" s="2" t="s">
        <v>2043</v>
      </c>
      <c r="N744" s="4" t="s">
        <v>59</v>
      </c>
      <c r="O744" s="2" t="s">
        <v>59</v>
      </c>
      <c r="P744" s="116"/>
      <c r="Q744" s="116"/>
      <c r="R744" s="113"/>
      <c r="S744" s="117">
        <f t="shared" si="155"/>
        <v>0</v>
      </c>
      <c r="T744" s="117">
        <f t="shared" si="156"/>
        <v>0.04</v>
      </c>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v>0.04</v>
      </c>
    </row>
    <row r="745" spans="1:57" s="6" customFormat="1" ht="63">
      <c r="A745" s="106" t="s">
        <v>44</v>
      </c>
      <c r="B745" s="2" t="s">
        <v>2348</v>
      </c>
      <c r="C745" s="15" t="s">
        <v>2046</v>
      </c>
      <c r="D745" s="4" t="s">
        <v>243</v>
      </c>
      <c r="E745" s="12">
        <v>0.4</v>
      </c>
      <c r="F745" s="23"/>
      <c r="G745" s="12">
        <v>0.4</v>
      </c>
      <c r="H745" s="4" t="s">
        <v>24</v>
      </c>
      <c r="I745" s="5" t="str">
        <f t="shared" si="161"/>
        <v>CAN</v>
      </c>
      <c r="J745" s="2" t="s">
        <v>96</v>
      </c>
      <c r="K745" s="2" t="s">
        <v>2670</v>
      </c>
      <c r="L745" s="2" t="str">
        <f t="shared" si="147"/>
        <v>Chuyển tiếp</v>
      </c>
      <c r="M745" s="2" t="s">
        <v>2045</v>
      </c>
      <c r="N745" s="4" t="s">
        <v>59</v>
      </c>
      <c r="O745" s="2" t="s">
        <v>59</v>
      </c>
      <c r="P745" s="116"/>
      <c r="Q745" s="116"/>
      <c r="R745" s="113"/>
      <c r="S745" s="117">
        <f t="shared" si="155"/>
        <v>0</v>
      </c>
      <c r="T745" s="117">
        <f t="shared" si="156"/>
        <v>0.4</v>
      </c>
      <c r="U745" s="26"/>
      <c r="V745" s="26"/>
      <c r="W745" s="26"/>
      <c r="X745" s="26"/>
      <c r="Y745" s="26"/>
      <c r="Z745" s="26"/>
      <c r="AA745" s="26"/>
      <c r="AB745" s="26"/>
      <c r="AC745" s="26"/>
      <c r="AD745" s="26"/>
      <c r="AE745" s="182">
        <v>0.4</v>
      </c>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row>
    <row r="746" spans="1:57" s="6" customFormat="1" ht="63">
      <c r="A746" s="106" t="s">
        <v>44</v>
      </c>
      <c r="B746" s="2" t="s">
        <v>2349</v>
      </c>
      <c r="C746" s="15" t="s">
        <v>2048</v>
      </c>
      <c r="D746" s="4" t="s">
        <v>243</v>
      </c>
      <c r="E746" s="12">
        <v>1.89</v>
      </c>
      <c r="F746" s="23"/>
      <c r="G746" s="12">
        <v>1.89</v>
      </c>
      <c r="H746" s="4" t="s">
        <v>2049</v>
      </c>
      <c r="I746" s="4" t="s">
        <v>2050</v>
      </c>
      <c r="J746" s="2" t="s">
        <v>96</v>
      </c>
      <c r="K746" s="2" t="s">
        <v>2670</v>
      </c>
      <c r="L746" s="2" t="str">
        <f t="shared" si="147"/>
        <v>Chuyển tiếp</v>
      </c>
      <c r="M746" s="2" t="s">
        <v>2047</v>
      </c>
      <c r="N746" s="4" t="s">
        <v>59</v>
      </c>
      <c r="O746" s="2" t="s">
        <v>59</v>
      </c>
      <c r="P746" s="116"/>
      <c r="Q746" s="116"/>
      <c r="R746" s="113"/>
      <c r="S746" s="117">
        <f t="shared" ref="S746:S776" si="162">G746-T746</f>
        <v>0</v>
      </c>
      <c r="T746" s="117">
        <f t="shared" si="156"/>
        <v>1.89</v>
      </c>
      <c r="U746" s="26">
        <v>1.7</v>
      </c>
      <c r="V746" s="26"/>
      <c r="W746" s="26"/>
      <c r="X746" s="26">
        <v>0.17</v>
      </c>
      <c r="Y746" s="26"/>
      <c r="Z746" s="26"/>
      <c r="AA746" s="26"/>
      <c r="AB746" s="26"/>
      <c r="AC746" s="26"/>
      <c r="AD746" s="26"/>
      <c r="AE746" s="26"/>
      <c r="AF746" s="26"/>
      <c r="AG746" s="26"/>
      <c r="AH746" s="26"/>
      <c r="AI746" s="26"/>
      <c r="AJ746" s="26"/>
      <c r="AK746" s="26">
        <v>0.02</v>
      </c>
      <c r="AL746" s="26"/>
      <c r="AM746" s="26"/>
      <c r="AN746" s="26"/>
      <c r="AO746" s="26"/>
      <c r="AP746" s="26"/>
      <c r="AQ746" s="26"/>
      <c r="AR746" s="26"/>
      <c r="AS746" s="26"/>
      <c r="AT746" s="26"/>
      <c r="AU746" s="26"/>
      <c r="AV746" s="26"/>
      <c r="AW746" s="26"/>
      <c r="AX746" s="26"/>
      <c r="AY746" s="26"/>
      <c r="AZ746" s="26"/>
      <c r="BA746" s="26"/>
      <c r="BB746" s="26"/>
      <c r="BC746" s="26"/>
      <c r="BD746" s="26"/>
      <c r="BE746" s="26"/>
    </row>
    <row r="747" spans="1:57" s="6" customFormat="1" ht="31.5">
      <c r="A747" s="106" t="s">
        <v>44</v>
      </c>
      <c r="B747" s="2" t="s">
        <v>2350</v>
      </c>
      <c r="C747" s="15" t="s">
        <v>2681</v>
      </c>
      <c r="D747" s="4" t="s">
        <v>774</v>
      </c>
      <c r="E747" s="12">
        <v>0.02</v>
      </c>
      <c r="F747" s="23"/>
      <c r="G747" s="12">
        <v>0.02</v>
      </c>
      <c r="H747" s="4" t="s">
        <v>31</v>
      </c>
      <c r="I747" s="5" t="str">
        <f t="shared" ref="I747" si="163">H747</f>
        <v>DVH</v>
      </c>
      <c r="J747" s="2" t="s">
        <v>96</v>
      </c>
      <c r="K747" s="2" t="s">
        <v>2670</v>
      </c>
      <c r="L747" s="2" t="str">
        <f t="shared" si="147"/>
        <v>Chuyển tiếp</v>
      </c>
      <c r="M747" s="2" t="s">
        <v>2051</v>
      </c>
      <c r="N747" s="4" t="s">
        <v>59</v>
      </c>
      <c r="O747" s="2" t="s">
        <v>59</v>
      </c>
      <c r="P747" s="116"/>
      <c r="Q747" s="116"/>
      <c r="R747" s="113"/>
      <c r="S747" s="117">
        <f t="shared" si="162"/>
        <v>0</v>
      </c>
      <c r="T747" s="117">
        <f t="shared" si="156"/>
        <v>0.02</v>
      </c>
      <c r="U747" s="26"/>
      <c r="V747" s="26"/>
      <c r="W747" s="26"/>
      <c r="X747" s="26"/>
      <c r="Y747" s="26"/>
      <c r="Z747" s="26"/>
      <c r="AA747" s="26"/>
      <c r="AB747" s="26"/>
      <c r="AC747" s="26"/>
      <c r="AD747" s="26"/>
      <c r="AE747" s="26"/>
      <c r="AF747" s="26"/>
      <c r="AG747" s="26"/>
      <c r="AH747" s="26"/>
      <c r="AI747" s="26"/>
      <c r="AJ747" s="26"/>
      <c r="AK747" s="26"/>
      <c r="AL747" s="26">
        <v>0.02</v>
      </c>
      <c r="AM747" s="26"/>
      <c r="AN747" s="26"/>
      <c r="AO747" s="26"/>
      <c r="AP747" s="26"/>
      <c r="AQ747" s="26"/>
      <c r="AR747" s="26"/>
      <c r="AS747" s="26"/>
      <c r="AT747" s="26"/>
      <c r="AU747" s="26"/>
      <c r="AV747" s="26"/>
      <c r="AW747" s="26"/>
      <c r="AX747" s="26"/>
      <c r="AY747" s="26"/>
      <c r="AZ747" s="26"/>
      <c r="BA747" s="26"/>
      <c r="BB747" s="26"/>
      <c r="BC747" s="26"/>
      <c r="BD747" s="26"/>
      <c r="BE747" s="26"/>
    </row>
    <row r="748" spans="1:57" s="6" customFormat="1" ht="63">
      <c r="A748" s="106" t="s">
        <v>44</v>
      </c>
      <c r="B748" s="2" t="s">
        <v>2351</v>
      </c>
      <c r="C748" s="15" t="s">
        <v>2053</v>
      </c>
      <c r="D748" s="4" t="s">
        <v>243</v>
      </c>
      <c r="E748" s="12">
        <v>0.56000000000000005</v>
      </c>
      <c r="F748" s="23"/>
      <c r="G748" s="12">
        <v>0.56000000000000005</v>
      </c>
      <c r="H748" s="4" t="s">
        <v>2054</v>
      </c>
      <c r="I748" s="4" t="s">
        <v>2055</v>
      </c>
      <c r="J748" s="2" t="s">
        <v>96</v>
      </c>
      <c r="K748" s="2" t="s">
        <v>2670</v>
      </c>
      <c r="L748" s="2" t="str">
        <f t="shared" si="147"/>
        <v>Chuyển tiếp</v>
      </c>
      <c r="M748" s="2" t="s">
        <v>2052</v>
      </c>
      <c r="N748" s="4" t="s">
        <v>59</v>
      </c>
      <c r="O748" s="2" t="s">
        <v>59</v>
      </c>
      <c r="P748" s="116"/>
      <c r="Q748" s="116"/>
      <c r="R748" s="113"/>
      <c r="S748" s="117">
        <f t="shared" si="162"/>
        <v>0</v>
      </c>
      <c r="T748" s="117">
        <f t="shared" si="156"/>
        <v>0.56000000000000005</v>
      </c>
      <c r="U748" s="26"/>
      <c r="V748" s="26"/>
      <c r="W748" s="26"/>
      <c r="X748" s="26"/>
      <c r="Y748" s="26"/>
      <c r="Z748" s="26"/>
      <c r="AA748" s="26"/>
      <c r="AB748" s="26"/>
      <c r="AC748" s="26"/>
      <c r="AD748" s="26"/>
      <c r="AE748" s="26">
        <v>0.11</v>
      </c>
      <c r="AF748" s="26"/>
      <c r="AG748" s="26"/>
      <c r="AH748" s="26"/>
      <c r="AI748" s="26"/>
      <c r="AJ748" s="26"/>
      <c r="AK748" s="26"/>
      <c r="AL748" s="26"/>
      <c r="AM748" s="26"/>
      <c r="AN748" s="26"/>
      <c r="AO748" s="26"/>
      <c r="AP748" s="26"/>
      <c r="AQ748" s="26"/>
      <c r="AR748" s="26"/>
      <c r="AS748" s="26"/>
      <c r="AT748" s="26"/>
      <c r="AU748" s="26"/>
      <c r="AV748" s="26">
        <v>0.05</v>
      </c>
      <c r="AW748" s="26"/>
      <c r="AX748" s="26"/>
      <c r="AY748" s="26"/>
      <c r="AZ748" s="26">
        <v>0.4</v>
      </c>
      <c r="BA748" s="26"/>
      <c r="BB748" s="26"/>
      <c r="BC748" s="26"/>
      <c r="BD748" s="26"/>
      <c r="BE748" s="26"/>
    </row>
    <row r="749" spans="1:57" s="6" customFormat="1" ht="63">
      <c r="A749" s="106" t="s">
        <v>44</v>
      </c>
      <c r="B749" s="2" t="s">
        <v>2352</v>
      </c>
      <c r="C749" s="15" t="s">
        <v>2852</v>
      </c>
      <c r="D749" s="4"/>
      <c r="E749" s="12">
        <v>21.06</v>
      </c>
      <c r="F749" s="23"/>
      <c r="G749" s="12">
        <v>21.06</v>
      </c>
      <c r="H749" s="4"/>
      <c r="I749" s="2" t="s">
        <v>2056</v>
      </c>
      <c r="J749" s="2" t="s">
        <v>96</v>
      </c>
      <c r="K749" s="2" t="s">
        <v>317</v>
      </c>
      <c r="L749" s="2" t="str">
        <f t="shared" si="147"/>
        <v>Đăng ký mới</v>
      </c>
      <c r="M749" s="2">
        <v>423</v>
      </c>
      <c r="N749" s="2" t="s">
        <v>82</v>
      </c>
      <c r="O749" s="2" t="s">
        <v>82</v>
      </c>
      <c r="P749" s="116"/>
      <c r="Q749" s="116" t="s">
        <v>2851</v>
      </c>
      <c r="R749" s="113" t="s">
        <v>2057</v>
      </c>
      <c r="S749" s="117">
        <f t="shared" si="162"/>
        <v>0</v>
      </c>
      <c r="T749" s="122">
        <f t="shared" si="156"/>
        <v>21.06</v>
      </c>
      <c r="U749" s="88">
        <v>2.5</v>
      </c>
      <c r="V749" s="88"/>
      <c r="W749" s="88"/>
      <c r="X749" s="88">
        <v>3.5</v>
      </c>
      <c r="Y749" s="88"/>
      <c r="Z749" s="88"/>
      <c r="AA749" s="88">
        <v>7.8</v>
      </c>
      <c r="AB749" s="88"/>
      <c r="AC749" s="88"/>
      <c r="AD749" s="88"/>
      <c r="AE749" s="88"/>
      <c r="AF749" s="88"/>
      <c r="AG749" s="88"/>
      <c r="AH749" s="88"/>
      <c r="AI749" s="88">
        <v>2.2000000000000002</v>
      </c>
      <c r="AJ749" s="88">
        <v>0.5</v>
      </c>
      <c r="AK749" s="88">
        <v>0.5</v>
      </c>
      <c r="AL749" s="88"/>
      <c r="AM749" s="88"/>
      <c r="AN749" s="88"/>
      <c r="AO749" s="88"/>
      <c r="AP749" s="88"/>
      <c r="AQ749" s="88"/>
      <c r="AR749" s="88"/>
      <c r="AS749" s="88"/>
      <c r="AT749" s="88"/>
      <c r="AU749" s="88">
        <v>1.5</v>
      </c>
      <c r="AV749" s="88"/>
      <c r="AW749" s="88"/>
      <c r="AX749" s="88"/>
      <c r="AY749" s="88"/>
      <c r="AZ749" s="88"/>
      <c r="BA749" s="88"/>
      <c r="BB749" s="88"/>
      <c r="BC749" s="88"/>
      <c r="BD749" s="88"/>
      <c r="BE749" s="88">
        <v>2.56</v>
      </c>
    </row>
    <row r="750" spans="1:57" s="6" customFormat="1" ht="47.25">
      <c r="A750" s="106" t="s">
        <v>44</v>
      </c>
      <c r="B750" s="2" t="s">
        <v>2353</v>
      </c>
      <c r="C750" s="17" t="s">
        <v>2059</v>
      </c>
      <c r="D750" s="4" t="s">
        <v>576</v>
      </c>
      <c r="E750" s="12">
        <v>15.26</v>
      </c>
      <c r="F750" s="23"/>
      <c r="G750" s="13">
        <v>15.26</v>
      </c>
      <c r="H750" s="2" t="s">
        <v>1609</v>
      </c>
      <c r="I750" s="2" t="s">
        <v>2060</v>
      </c>
      <c r="J750" s="2" t="s">
        <v>96</v>
      </c>
      <c r="K750" s="2" t="s">
        <v>2670</v>
      </c>
      <c r="L750" s="2" t="str">
        <f t="shared" si="147"/>
        <v>Chuyển tiếp</v>
      </c>
      <c r="M750" s="2" t="s">
        <v>2058</v>
      </c>
      <c r="N750" s="4" t="s">
        <v>59</v>
      </c>
      <c r="O750" s="2" t="s">
        <v>59</v>
      </c>
      <c r="P750" s="116"/>
      <c r="Q750" s="116"/>
      <c r="R750" s="113"/>
      <c r="S750" s="117">
        <f t="shared" si="162"/>
        <v>0</v>
      </c>
      <c r="T750" s="117">
        <f t="shared" si="156"/>
        <v>15.259999999999998</v>
      </c>
      <c r="U750" s="26">
        <v>2.42</v>
      </c>
      <c r="V750" s="26">
        <v>1.38</v>
      </c>
      <c r="W750" s="26"/>
      <c r="X750" s="26">
        <v>3.5</v>
      </c>
      <c r="Y750" s="26"/>
      <c r="Z750" s="26"/>
      <c r="AA750" s="26">
        <v>2.2000000000000002</v>
      </c>
      <c r="AB750" s="26">
        <v>1.2</v>
      </c>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v>4.5599999999999996</v>
      </c>
    </row>
    <row r="751" spans="1:57" s="6" customFormat="1" ht="31.5">
      <c r="A751" s="106" t="s">
        <v>44</v>
      </c>
      <c r="B751" s="2" t="s">
        <v>2354</v>
      </c>
      <c r="C751" s="17" t="s">
        <v>2062</v>
      </c>
      <c r="D751" s="4" t="s">
        <v>576</v>
      </c>
      <c r="E751" s="12">
        <v>1</v>
      </c>
      <c r="F751" s="23"/>
      <c r="G751" s="13">
        <v>1</v>
      </c>
      <c r="H751" s="2" t="s">
        <v>2063</v>
      </c>
      <c r="I751" s="4" t="s">
        <v>57</v>
      </c>
      <c r="J751" s="2" t="s">
        <v>96</v>
      </c>
      <c r="K751" s="2" t="s">
        <v>2670</v>
      </c>
      <c r="L751" s="2" t="str">
        <f t="shared" si="147"/>
        <v>Chuyển tiếp</v>
      </c>
      <c r="M751" s="2" t="s">
        <v>2061</v>
      </c>
      <c r="N751" s="4" t="s">
        <v>59</v>
      </c>
      <c r="O751" s="2" t="s">
        <v>59</v>
      </c>
      <c r="P751" s="116"/>
      <c r="Q751" s="116"/>
      <c r="R751" s="113"/>
      <c r="S751" s="117">
        <f t="shared" si="162"/>
        <v>0</v>
      </c>
      <c r="T751" s="117">
        <f t="shared" si="156"/>
        <v>1</v>
      </c>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v>1</v>
      </c>
    </row>
    <row r="752" spans="1:57" s="6" customFormat="1">
      <c r="A752" s="104" t="s">
        <v>45</v>
      </c>
      <c r="B752" s="107" t="s">
        <v>2081</v>
      </c>
      <c r="C752" s="108" t="s">
        <v>2065</v>
      </c>
      <c r="D752" s="109"/>
      <c r="E752" s="110">
        <f>SUM(E753:E759)</f>
        <v>15.96</v>
      </c>
      <c r="F752" s="110">
        <f>SUM(F753:F759)</f>
        <v>0</v>
      </c>
      <c r="G752" s="110">
        <f>SUM(G753:G759)</f>
        <v>15.96</v>
      </c>
      <c r="H752" s="143"/>
      <c r="I752" s="143"/>
      <c r="J752" s="109"/>
      <c r="K752" s="143"/>
      <c r="L752" s="2"/>
      <c r="M752" s="2"/>
      <c r="N752" s="2"/>
      <c r="O752" s="2"/>
      <c r="P752" s="116"/>
      <c r="Q752" s="116"/>
      <c r="R752" s="144"/>
      <c r="S752" s="117">
        <f t="shared" si="162"/>
        <v>15.96</v>
      </c>
      <c r="T752" s="122">
        <f t="shared" si="156"/>
        <v>0</v>
      </c>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row>
    <row r="753" spans="1:57" s="6" customFormat="1">
      <c r="A753" s="106" t="s">
        <v>45</v>
      </c>
      <c r="B753" s="2" t="s">
        <v>2086</v>
      </c>
      <c r="C753" s="15" t="s">
        <v>2067</v>
      </c>
      <c r="D753" s="4" t="s">
        <v>693</v>
      </c>
      <c r="E753" s="13">
        <v>1</v>
      </c>
      <c r="F753" s="23"/>
      <c r="G753" s="13">
        <v>1</v>
      </c>
      <c r="H753" s="2" t="s">
        <v>14</v>
      </c>
      <c r="I753" s="5" t="str">
        <f t="shared" ref="I753" si="164">H753</f>
        <v>LUC</v>
      </c>
      <c r="J753" s="2" t="s">
        <v>110</v>
      </c>
      <c r="K753" s="2" t="s">
        <v>2670</v>
      </c>
      <c r="L753" s="2" t="str">
        <f t="shared" ref="L753:L801" si="165">O753</f>
        <v>Chuyển tiếp</v>
      </c>
      <c r="M753" s="2" t="s">
        <v>2066</v>
      </c>
      <c r="N753" s="4" t="s">
        <v>59</v>
      </c>
      <c r="O753" s="2" t="s">
        <v>59</v>
      </c>
      <c r="P753" s="116"/>
      <c r="Q753" s="116"/>
      <c r="R753" s="113"/>
      <c r="S753" s="117">
        <f t="shared" si="162"/>
        <v>0</v>
      </c>
      <c r="T753" s="155">
        <f t="shared" si="156"/>
        <v>1</v>
      </c>
      <c r="U753" s="26">
        <v>1</v>
      </c>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row>
    <row r="754" spans="1:57" s="6" customFormat="1" ht="63">
      <c r="A754" s="106" t="s">
        <v>45</v>
      </c>
      <c r="B754" s="2" t="s">
        <v>2090</v>
      </c>
      <c r="C754" s="15" t="s">
        <v>2068</v>
      </c>
      <c r="D754" s="4"/>
      <c r="E754" s="13">
        <v>8.27</v>
      </c>
      <c r="F754" s="23"/>
      <c r="G754" s="13">
        <v>8.27</v>
      </c>
      <c r="H754" s="2"/>
      <c r="I754" s="2" t="s">
        <v>2910</v>
      </c>
      <c r="J754" s="2" t="s">
        <v>908</v>
      </c>
      <c r="K754" s="2" t="s">
        <v>317</v>
      </c>
      <c r="L754" s="2" t="str">
        <f t="shared" si="165"/>
        <v>Chuyển tiếp</v>
      </c>
      <c r="M754" s="2">
        <v>393</v>
      </c>
      <c r="N754" s="4" t="s">
        <v>59</v>
      </c>
      <c r="O754" s="2" t="s">
        <v>59</v>
      </c>
      <c r="P754" s="2"/>
      <c r="Q754" s="2"/>
      <c r="R754" s="15"/>
      <c r="S754" s="117">
        <f t="shared" si="162"/>
        <v>-3.9800000000000004</v>
      </c>
      <c r="T754" s="122">
        <f t="shared" si="156"/>
        <v>12.25</v>
      </c>
      <c r="U754" s="88">
        <v>3.1</v>
      </c>
      <c r="V754" s="88"/>
      <c r="W754" s="88"/>
      <c r="X754" s="88">
        <v>0.2</v>
      </c>
      <c r="Y754" s="88">
        <v>0.3</v>
      </c>
      <c r="Z754" s="88"/>
      <c r="AA754" s="88">
        <v>4.5</v>
      </c>
      <c r="AB754" s="88">
        <v>0.8</v>
      </c>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v>0.3</v>
      </c>
      <c r="AY754" s="88">
        <v>0.2</v>
      </c>
      <c r="AZ754" s="88"/>
      <c r="BA754" s="88"/>
      <c r="BB754" s="88">
        <v>0.5</v>
      </c>
      <c r="BC754" s="88"/>
      <c r="BD754" s="88"/>
      <c r="BE754" s="88">
        <v>2.35</v>
      </c>
    </row>
    <row r="755" spans="1:57" s="6" customFormat="1" ht="31.5">
      <c r="A755" s="106" t="s">
        <v>45</v>
      </c>
      <c r="B755" s="2" t="s">
        <v>2355</v>
      </c>
      <c r="C755" s="15" t="s">
        <v>2070</v>
      </c>
      <c r="D755" s="4" t="s">
        <v>311</v>
      </c>
      <c r="E755" s="13">
        <v>0.72</v>
      </c>
      <c r="F755" s="23"/>
      <c r="G755" s="13">
        <v>0.72</v>
      </c>
      <c r="H755" s="5" t="s">
        <v>118</v>
      </c>
      <c r="I755" s="5" t="s">
        <v>2071</v>
      </c>
      <c r="J755" s="2" t="s">
        <v>96</v>
      </c>
      <c r="K755" s="2" t="s">
        <v>2670</v>
      </c>
      <c r="L755" s="2" t="str">
        <f t="shared" si="165"/>
        <v>Chuyển tiếp</v>
      </c>
      <c r="M755" s="2" t="s">
        <v>2069</v>
      </c>
      <c r="N755" s="4" t="s">
        <v>59</v>
      </c>
      <c r="O755" s="2" t="s">
        <v>59</v>
      </c>
      <c r="P755" s="116"/>
      <c r="Q755" s="116"/>
      <c r="R755" s="113"/>
      <c r="S755" s="117">
        <f t="shared" si="162"/>
        <v>0</v>
      </c>
      <c r="T755" s="117">
        <f t="shared" si="156"/>
        <v>0.72</v>
      </c>
      <c r="U755" s="26"/>
      <c r="V755" s="26"/>
      <c r="W755" s="26"/>
      <c r="X755" s="26"/>
      <c r="Y755" s="26"/>
      <c r="Z755" s="26"/>
      <c r="AA755" s="26">
        <v>0.47</v>
      </c>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v>0.25</v>
      </c>
    </row>
    <row r="756" spans="1:57" s="6" customFormat="1" ht="31.5">
      <c r="A756" s="106" t="s">
        <v>45</v>
      </c>
      <c r="B756" s="2" t="s">
        <v>2356</v>
      </c>
      <c r="C756" s="15" t="s">
        <v>2073</v>
      </c>
      <c r="D756" s="4" t="s">
        <v>311</v>
      </c>
      <c r="E756" s="13">
        <v>0.72</v>
      </c>
      <c r="F756" s="23"/>
      <c r="G756" s="13">
        <v>0.72</v>
      </c>
      <c r="H756" s="5" t="s">
        <v>118</v>
      </c>
      <c r="I756" s="5" t="s">
        <v>2071</v>
      </c>
      <c r="J756" s="2" t="s">
        <v>96</v>
      </c>
      <c r="K756" s="2" t="s">
        <v>2670</v>
      </c>
      <c r="L756" s="2" t="str">
        <f t="shared" si="165"/>
        <v>Chuyển tiếp</v>
      </c>
      <c r="M756" s="2" t="s">
        <v>2072</v>
      </c>
      <c r="N756" s="4" t="s">
        <v>59</v>
      </c>
      <c r="O756" s="2" t="s">
        <v>59</v>
      </c>
      <c r="P756" s="116"/>
      <c r="Q756" s="116"/>
      <c r="R756" s="113"/>
      <c r="S756" s="117">
        <f t="shared" si="162"/>
        <v>0</v>
      </c>
      <c r="T756" s="117">
        <f t="shared" si="156"/>
        <v>0.72</v>
      </c>
      <c r="U756" s="26"/>
      <c r="V756" s="26"/>
      <c r="W756" s="26"/>
      <c r="X756" s="26"/>
      <c r="Y756" s="26"/>
      <c r="Z756" s="26"/>
      <c r="AA756" s="26">
        <v>0.47</v>
      </c>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v>0.25</v>
      </c>
    </row>
    <row r="757" spans="1:57" s="6" customFormat="1" ht="63">
      <c r="A757" s="106" t="s">
        <v>45</v>
      </c>
      <c r="B757" s="2" t="s">
        <v>2357</v>
      </c>
      <c r="C757" s="15" t="s">
        <v>2075</v>
      </c>
      <c r="D757" s="4" t="s">
        <v>311</v>
      </c>
      <c r="E757" s="13">
        <v>1.01</v>
      </c>
      <c r="F757" s="12"/>
      <c r="G757" s="13">
        <v>1.01</v>
      </c>
      <c r="H757" s="5" t="s">
        <v>2076</v>
      </c>
      <c r="I757" s="5" t="s">
        <v>2077</v>
      </c>
      <c r="J757" s="4" t="s">
        <v>2078</v>
      </c>
      <c r="K757" s="2" t="s">
        <v>2670</v>
      </c>
      <c r="L757" s="2" t="str">
        <f t="shared" si="165"/>
        <v>Chuyển tiếp</v>
      </c>
      <c r="M757" s="2" t="s">
        <v>2074</v>
      </c>
      <c r="N757" s="4" t="s">
        <v>59</v>
      </c>
      <c r="O757" s="2" t="s">
        <v>59</v>
      </c>
      <c r="P757" s="116"/>
      <c r="Q757" s="116"/>
      <c r="R757" s="113"/>
      <c r="S757" s="117">
        <f t="shared" si="162"/>
        <v>0</v>
      </c>
      <c r="T757" s="117">
        <f t="shared" si="156"/>
        <v>1.01</v>
      </c>
      <c r="U757" s="26"/>
      <c r="V757" s="26"/>
      <c r="W757" s="26"/>
      <c r="X757" s="26">
        <v>0.08</v>
      </c>
      <c r="Y757" s="26"/>
      <c r="Z757" s="26"/>
      <c r="AA757" s="26">
        <v>0.65</v>
      </c>
      <c r="AB757" s="26"/>
      <c r="AC757" s="26"/>
      <c r="AD757" s="26"/>
      <c r="AE757" s="26"/>
      <c r="AF757" s="26"/>
      <c r="AG757" s="26"/>
      <c r="AH757" s="26"/>
      <c r="AI757" s="26"/>
      <c r="AJ757" s="26">
        <v>0.02</v>
      </c>
      <c r="AK757" s="26"/>
      <c r="AL757" s="26"/>
      <c r="AM757" s="26"/>
      <c r="AN757" s="26"/>
      <c r="AO757" s="26"/>
      <c r="AP757" s="26"/>
      <c r="AQ757" s="26"/>
      <c r="AR757" s="26"/>
      <c r="AS757" s="26"/>
      <c r="AT757" s="26"/>
      <c r="AU757" s="26"/>
      <c r="AV757" s="26"/>
      <c r="AW757" s="26"/>
      <c r="AX757" s="26"/>
      <c r="AY757" s="26">
        <v>0.04</v>
      </c>
      <c r="AZ757" s="26"/>
      <c r="BA757" s="26"/>
      <c r="BB757" s="26"/>
      <c r="BC757" s="26"/>
      <c r="BD757" s="26"/>
      <c r="BE757" s="26">
        <v>0.22</v>
      </c>
    </row>
    <row r="758" spans="1:57" s="6" customFormat="1" ht="31.5">
      <c r="A758" s="106" t="s">
        <v>45</v>
      </c>
      <c r="B758" s="2" t="s">
        <v>2358</v>
      </c>
      <c r="C758" s="15" t="s">
        <v>2080</v>
      </c>
      <c r="D758" s="2"/>
      <c r="E758" s="13">
        <v>0.26</v>
      </c>
      <c r="F758" s="23"/>
      <c r="G758" s="30">
        <v>0.26</v>
      </c>
      <c r="H758" s="2" t="s">
        <v>20</v>
      </c>
      <c r="I758" s="5" t="str">
        <f t="shared" ref="I758" si="166">H758</f>
        <v>RSX</v>
      </c>
      <c r="J758" s="2" t="s">
        <v>96</v>
      </c>
      <c r="K758" s="2" t="s">
        <v>317</v>
      </c>
      <c r="L758" s="2" t="str">
        <f t="shared" si="165"/>
        <v>Chuyển tiếp</v>
      </c>
      <c r="M758" s="2" t="s">
        <v>2079</v>
      </c>
      <c r="N758" s="4" t="s">
        <v>59</v>
      </c>
      <c r="O758" s="2" t="s">
        <v>59</v>
      </c>
      <c r="P758" s="116"/>
      <c r="Q758" s="116"/>
      <c r="R758" s="140"/>
      <c r="S758" s="117">
        <f t="shared" si="162"/>
        <v>0</v>
      </c>
      <c r="T758" s="117">
        <f t="shared" si="156"/>
        <v>0.26</v>
      </c>
      <c r="U758" s="26"/>
      <c r="V758" s="26"/>
      <c r="W758" s="26"/>
      <c r="X758" s="26"/>
      <c r="Y758" s="26"/>
      <c r="Z758" s="26"/>
      <c r="AA758" s="26">
        <v>0.26</v>
      </c>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row>
    <row r="759" spans="1:57" s="6" customFormat="1" ht="31.5">
      <c r="A759" s="106" t="s">
        <v>45</v>
      </c>
      <c r="B759" s="2" t="s">
        <v>2359</v>
      </c>
      <c r="C759" s="15" t="s">
        <v>2929</v>
      </c>
      <c r="D759" s="2"/>
      <c r="E759" s="13">
        <v>3.98</v>
      </c>
      <c r="F759" s="23"/>
      <c r="G759" s="13">
        <v>3.98</v>
      </c>
      <c r="H759" s="2"/>
      <c r="I759" s="5" t="s">
        <v>2925</v>
      </c>
      <c r="J759" s="2" t="s">
        <v>145</v>
      </c>
      <c r="K759" s="2" t="s">
        <v>317</v>
      </c>
      <c r="L759" s="2" t="str">
        <f t="shared" si="165"/>
        <v>Đăng ký mới</v>
      </c>
      <c r="M759" s="2"/>
      <c r="N759" s="2" t="s">
        <v>82</v>
      </c>
      <c r="O759" s="2" t="s">
        <v>82</v>
      </c>
      <c r="P759" s="116"/>
      <c r="Q759" s="116" t="s">
        <v>2920</v>
      </c>
      <c r="R759" s="140"/>
      <c r="S759" s="117"/>
      <c r="T759" s="117"/>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row>
    <row r="760" spans="1:57" s="6" customFormat="1" ht="33">
      <c r="A760" s="104" t="s">
        <v>46</v>
      </c>
      <c r="B760" s="107" t="s">
        <v>2093</v>
      </c>
      <c r="C760" s="108" t="s">
        <v>2082</v>
      </c>
      <c r="D760" s="109"/>
      <c r="E760" s="110">
        <f>SUM(E761:E765)</f>
        <v>0.42000000000000004</v>
      </c>
      <c r="F760" s="110">
        <f t="shared" ref="F760:G760" si="167">SUM(F761:F765)</f>
        <v>0</v>
      </c>
      <c r="G760" s="110">
        <f t="shared" si="167"/>
        <v>0.42000000000000004</v>
      </c>
      <c r="H760" s="143"/>
      <c r="I760" s="143"/>
      <c r="J760" s="109"/>
      <c r="K760" s="143"/>
      <c r="L760" s="2"/>
      <c r="M760" s="2"/>
      <c r="N760" s="2"/>
      <c r="O760" s="2"/>
      <c r="P760" s="116"/>
      <c r="Q760" s="116"/>
      <c r="R760" s="144"/>
      <c r="S760" s="117">
        <f t="shared" si="162"/>
        <v>0.42000000000000004</v>
      </c>
      <c r="T760" s="122">
        <f t="shared" si="156"/>
        <v>0</v>
      </c>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row>
    <row r="761" spans="1:57" s="6" customFormat="1">
      <c r="A761" s="106" t="s">
        <v>46</v>
      </c>
      <c r="B761" s="121" t="s">
        <v>2095</v>
      </c>
      <c r="C761" s="128" t="s">
        <v>2083</v>
      </c>
      <c r="D761" s="2" t="s">
        <v>334</v>
      </c>
      <c r="E761" s="23">
        <v>0.08</v>
      </c>
      <c r="F761" s="125"/>
      <c r="G761" s="23">
        <v>0.08</v>
      </c>
      <c r="H761" s="111" t="s">
        <v>50</v>
      </c>
      <c r="I761" s="2" t="s">
        <v>812</v>
      </c>
      <c r="J761" s="126" t="s">
        <v>58</v>
      </c>
      <c r="K761" s="2" t="s">
        <v>2670</v>
      </c>
      <c r="L761" s="2" t="str">
        <f t="shared" si="165"/>
        <v>Đăng ký mới</v>
      </c>
      <c r="M761" s="2">
        <v>206</v>
      </c>
      <c r="N761" s="2" t="s">
        <v>82</v>
      </c>
      <c r="O761" s="2" t="s">
        <v>82</v>
      </c>
      <c r="P761" s="116"/>
      <c r="Q761" s="116"/>
      <c r="R761" s="113" t="s">
        <v>132</v>
      </c>
      <c r="S761" s="117">
        <f t="shared" si="162"/>
        <v>0</v>
      </c>
      <c r="T761" s="122">
        <f t="shared" si="156"/>
        <v>0.08</v>
      </c>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17">
        <v>0.08</v>
      </c>
    </row>
    <row r="762" spans="1:57" s="6" customFormat="1" ht="31.5">
      <c r="A762" s="106" t="s">
        <v>46</v>
      </c>
      <c r="B762" s="121" t="s">
        <v>2098</v>
      </c>
      <c r="C762" s="128" t="s">
        <v>2084</v>
      </c>
      <c r="D762" s="124" t="s">
        <v>80</v>
      </c>
      <c r="E762" s="149">
        <v>0.06</v>
      </c>
      <c r="F762" s="110"/>
      <c r="G762" s="149">
        <v>0.06</v>
      </c>
      <c r="H762" s="2" t="s">
        <v>17</v>
      </c>
      <c r="I762" s="124" t="s">
        <v>17</v>
      </c>
      <c r="J762" s="126" t="s">
        <v>81</v>
      </c>
      <c r="K762" s="2" t="s">
        <v>2670</v>
      </c>
      <c r="L762" s="2" t="str">
        <f t="shared" si="165"/>
        <v>Đăng ký mới</v>
      </c>
      <c r="M762" s="2">
        <v>37</v>
      </c>
      <c r="N762" s="2" t="s">
        <v>82</v>
      </c>
      <c r="O762" s="2" t="s">
        <v>82</v>
      </c>
      <c r="P762" s="116"/>
      <c r="Q762" s="116"/>
      <c r="R762" s="113" t="s">
        <v>132</v>
      </c>
      <c r="S762" s="117">
        <f t="shared" si="162"/>
        <v>0</v>
      </c>
      <c r="T762" s="122">
        <f t="shared" si="156"/>
        <v>0.06</v>
      </c>
      <c r="U762" s="88"/>
      <c r="V762" s="88"/>
      <c r="W762" s="88"/>
      <c r="X762" s="88">
        <v>0.06</v>
      </c>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row>
    <row r="763" spans="1:57" s="6" customFormat="1">
      <c r="A763" s="106" t="s">
        <v>46</v>
      </c>
      <c r="B763" s="121" t="s">
        <v>2360</v>
      </c>
      <c r="C763" s="128" t="s">
        <v>2085</v>
      </c>
      <c r="D763" s="124" t="s">
        <v>372</v>
      </c>
      <c r="E763" s="23">
        <v>0.08</v>
      </c>
      <c r="F763" s="125"/>
      <c r="G763" s="23">
        <v>0.08</v>
      </c>
      <c r="H763" s="111" t="s">
        <v>50</v>
      </c>
      <c r="I763" s="2" t="s">
        <v>812</v>
      </c>
      <c r="J763" s="126" t="s">
        <v>90</v>
      </c>
      <c r="K763" s="2" t="s">
        <v>2670</v>
      </c>
      <c r="L763" s="2" t="str">
        <f t="shared" si="165"/>
        <v>Đăng ký mới</v>
      </c>
      <c r="M763" s="2">
        <v>12</v>
      </c>
      <c r="N763" s="2" t="s">
        <v>82</v>
      </c>
      <c r="O763" s="2" t="s">
        <v>82</v>
      </c>
      <c r="P763" s="116"/>
      <c r="Q763" s="116"/>
      <c r="R763" s="113" t="s">
        <v>132</v>
      </c>
      <c r="S763" s="117">
        <f t="shared" si="162"/>
        <v>0</v>
      </c>
      <c r="T763" s="122">
        <f t="shared" si="156"/>
        <v>0.08</v>
      </c>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124">
        <v>0.08</v>
      </c>
    </row>
    <row r="764" spans="1:57" s="6" customFormat="1" ht="31.5">
      <c r="A764" s="106" t="s">
        <v>46</v>
      </c>
      <c r="B764" s="121" t="s">
        <v>2104</v>
      </c>
      <c r="C764" s="15" t="s">
        <v>2087</v>
      </c>
      <c r="D764" s="4"/>
      <c r="E764" s="13">
        <v>0.1</v>
      </c>
      <c r="F764" s="23"/>
      <c r="G764" s="13">
        <v>0.1</v>
      </c>
      <c r="H764" s="4" t="s">
        <v>2088</v>
      </c>
      <c r="I764" s="4" t="s">
        <v>2089</v>
      </c>
      <c r="J764" s="2" t="s">
        <v>102</v>
      </c>
      <c r="K764" s="2" t="s">
        <v>2670</v>
      </c>
      <c r="L764" s="2" t="str">
        <f t="shared" si="165"/>
        <v>Chuyển tiếp</v>
      </c>
      <c r="M764" s="2" t="s">
        <v>2086</v>
      </c>
      <c r="N764" s="4" t="s">
        <v>59</v>
      </c>
      <c r="O764" s="2" t="s">
        <v>59</v>
      </c>
      <c r="P764" s="116"/>
      <c r="Q764" s="116"/>
      <c r="R764" s="113"/>
      <c r="S764" s="117">
        <f t="shared" si="162"/>
        <v>0</v>
      </c>
      <c r="T764" s="117">
        <f t="shared" si="156"/>
        <v>9.9999999999999992E-2</v>
      </c>
      <c r="U764" s="26"/>
      <c r="V764" s="26"/>
      <c r="W764" s="26"/>
      <c r="X764" s="26">
        <v>0.09</v>
      </c>
      <c r="Y764" s="26"/>
      <c r="Z764" s="26"/>
      <c r="AA764" s="26"/>
      <c r="AB764" s="26">
        <v>0.01</v>
      </c>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row>
    <row r="765" spans="1:57" s="6" customFormat="1" ht="31.5">
      <c r="A765" s="106" t="s">
        <v>46</v>
      </c>
      <c r="B765" s="121" t="s">
        <v>2107</v>
      </c>
      <c r="C765" s="15" t="s">
        <v>2091</v>
      </c>
      <c r="D765" s="4" t="s">
        <v>2092</v>
      </c>
      <c r="E765" s="13">
        <v>0.1</v>
      </c>
      <c r="F765" s="23"/>
      <c r="G765" s="13">
        <v>0.1</v>
      </c>
      <c r="H765" s="2" t="s">
        <v>67</v>
      </c>
      <c r="I765" s="5" t="str">
        <f t="shared" ref="I765" si="168">H765</f>
        <v>NHK</v>
      </c>
      <c r="J765" s="2" t="s">
        <v>68</v>
      </c>
      <c r="K765" s="2" t="s">
        <v>2670</v>
      </c>
      <c r="L765" s="2" t="str">
        <f t="shared" si="165"/>
        <v>Chuyển tiếp</v>
      </c>
      <c r="M765" s="2" t="s">
        <v>2090</v>
      </c>
      <c r="N765" s="4" t="s">
        <v>59</v>
      </c>
      <c r="O765" s="2" t="s">
        <v>59</v>
      </c>
      <c r="P765" s="116"/>
      <c r="Q765" s="116"/>
      <c r="R765" s="113"/>
      <c r="S765" s="117">
        <f t="shared" si="162"/>
        <v>0</v>
      </c>
      <c r="T765" s="117">
        <f t="shared" si="156"/>
        <v>0.1</v>
      </c>
      <c r="U765" s="26"/>
      <c r="V765" s="26"/>
      <c r="W765" s="26"/>
      <c r="X765" s="26">
        <v>0.1</v>
      </c>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row>
    <row r="766" spans="1:57" s="6" customFormat="1">
      <c r="A766" s="106" t="s">
        <v>40</v>
      </c>
      <c r="B766" s="107" t="s">
        <v>2131</v>
      </c>
      <c r="C766" s="108" t="s">
        <v>2094</v>
      </c>
      <c r="D766" s="109"/>
      <c r="E766" s="110">
        <f>SUM(E767:E782)</f>
        <v>14.630000000000003</v>
      </c>
      <c r="F766" s="110">
        <f t="shared" ref="F766:H766" si="169">SUM(F767:F782)</f>
        <v>0</v>
      </c>
      <c r="G766" s="110">
        <f t="shared" si="169"/>
        <v>14.630000000000003</v>
      </c>
      <c r="H766" s="131">
        <f t="shared" si="169"/>
        <v>0</v>
      </c>
      <c r="I766" s="111"/>
      <c r="J766" s="109"/>
      <c r="K766" s="111"/>
      <c r="L766" s="2"/>
      <c r="M766" s="2"/>
      <c r="N766" s="2"/>
      <c r="O766" s="2"/>
      <c r="P766" s="116"/>
      <c r="Q766" s="116"/>
      <c r="R766" s="113"/>
      <c r="S766" s="117">
        <f t="shared" si="162"/>
        <v>14.630000000000003</v>
      </c>
      <c r="T766" s="122">
        <f t="shared" si="156"/>
        <v>0</v>
      </c>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row>
    <row r="767" spans="1:57" s="6" customFormat="1" ht="31.5">
      <c r="A767" s="106" t="s">
        <v>40</v>
      </c>
      <c r="B767" s="121" t="s">
        <v>2133</v>
      </c>
      <c r="C767" s="25" t="s">
        <v>2096</v>
      </c>
      <c r="D767" s="126" t="s">
        <v>2033</v>
      </c>
      <c r="E767" s="13">
        <v>4.0999999999999996</v>
      </c>
      <c r="F767" s="23"/>
      <c r="G767" s="125">
        <v>4.0999999999999996</v>
      </c>
      <c r="H767" s="2" t="s">
        <v>109</v>
      </c>
      <c r="I767" s="2" t="s">
        <v>2097</v>
      </c>
      <c r="J767" s="2" t="s">
        <v>96</v>
      </c>
      <c r="K767" s="2" t="s">
        <v>2670</v>
      </c>
      <c r="L767" s="2" t="str">
        <f t="shared" si="165"/>
        <v>Chuyển tiếp</v>
      </c>
      <c r="M767" s="2" t="s">
        <v>2095</v>
      </c>
      <c r="N767" s="4" t="s">
        <v>59</v>
      </c>
      <c r="O767" s="2" t="s">
        <v>59</v>
      </c>
      <c r="P767" s="116"/>
      <c r="Q767" s="116"/>
      <c r="R767" s="113"/>
      <c r="S767" s="117">
        <f t="shared" si="162"/>
        <v>0</v>
      </c>
      <c r="T767" s="117">
        <f t="shared" si="156"/>
        <v>4.0999999999999996</v>
      </c>
      <c r="U767" s="26"/>
      <c r="V767" s="26"/>
      <c r="W767" s="26"/>
      <c r="X767" s="26"/>
      <c r="Y767" s="26"/>
      <c r="Z767" s="26"/>
      <c r="AA767" s="26">
        <v>2.1</v>
      </c>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v>2</v>
      </c>
    </row>
    <row r="768" spans="1:57" s="6" customFormat="1" ht="31.5">
      <c r="A768" s="106" t="s">
        <v>40</v>
      </c>
      <c r="B768" s="121" t="s">
        <v>2142</v>
      </c>
      <c r="C768" s="15" t="s">
        <v>2099</v>
      </c>
      <c r="D768" s="4" t="s">
        <v>2100</v>
      </c>
      <c r="E768" s="13">
        <v>0.5</v>
      </c>
      <c r="F768" s="23"/>
      <c r="G768" s="13">
        <v>0.5</v>
      </c>
      <c r="H768" s="2" t="s">
        <v>57</v>
      </c>
      <c r="I768" s="5" t="str">
        <f t="shared" ref="I768:I774" si="170">H768</f>
        <v>DCS</v>
      </c>
      <c r="J768" s="2" t="s">
        <v>58</v>
      </c>
      <c r="K768" s="2" t="s">
        <v>2670</v>
      </c>
      <c r="L768" s="2" t="str">
        <f t="shared" si="165"/>
        <v>Chuyển tiếp</v>
      </c>
      <c r="M768" s="2" t="s">
        <v>2098</v>
      </c>
      <c r="N768" s="4" t="s">
        <v>59</v>
      </c>
      <c r="O768" s="2" t="s">
        <v>59</v>
      </c>
      <c r="P768" s="116"/>
      <c r="Q768" s="116"/>
      <c r="R768" s="113"/>
      <c r="S768" s="117">
        <f t="shared" si="162"/>
        <v>0</v>
      </c>
      <c r="T768" s="117">
        <f t="shared" si="156"/>
        <v>0.5</v>
      </c>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v>0.5</v>
      </c>
    </row>
    <row r="769" spans="1:57" s="6" customFormat="1">
      <c r="A769" s="106" t="s">
        <v>40</v>
      </c>
      <c r="B769" s="121" t="s">
        <v>2146</v>
      </c>
      <c r="C769" s="128" t="s">
        <v>2101</v>
      </c>
      <c r="D769" s="4"/>
      <c r="E769" s="13">
        <v>1.02</v>
      </c>
      <c r="F769" s="23"/>
      <c r="G769" s="13">
        <v>1.02</v>
      </c>
      <c r="H769" s="2"/>
      <c r="I769" s="124" t="s">
        <v>2102</v>
      </c>
      <c r="J769" s="2" t="s">
        <v>110</v>
      </c>
      <c r="K769" s="2" t="s">
        <v>2670</v>
      </c>
      <c r="L769" s="2" t="str">
        <f t="shared" si="165"/>
        <v>Đăng ký mới</v>
      </c>
      <c r="M769" s="2">
        <v>40</v>
      </c>
      <c r="N769" s="2" t="s">
        <v>82</v>
      </c>
      <c r="O769" s="2" t="s">
        <v>82</v>
      </c>
      <c r="P769" s="116"/>
      <c r="Q769" s="116"/>
      <c r="R769" s="113" t="s">
        <v>132</v>
      </c>
      <c r="S769" s="117">
        <f t="shared" si="162"/>
        <v>0</v>
      </c>
      <c r="T769" s="122">
        <f t="shared" si="156"/>
        <v>1.02</v>
      </c>
      <c r="U769" s="88"/>
      <c r="V769" s="88"/>
      <c r="W769" s="88"/>
      <c r="X769" s="88">
        <v>0.33</v>
      </c>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v>0.69</v>
      </c>
    </row>
    <row r="770" spans="1:57" s="6" customFormat="1" ht="31.5">
      <c r="A770" s="106" t="s">
        <v>40</v>
      </c>
      <c r="B770" s="121" t="s">
        <v>2149</v>
      </c>
      <c r="C770" s="15" t="s">
        <v>2103</v>
      </c>
      <c r="D770" s="4" t="s">
        <v>229</v>
      </c>
      <c r="E770" s="120">
        <v>0.12</v>
      </c>
      <c r="F770" s="23"/>
      <c r="G770" s="120">
        <v>0.12</v>
      </c>
      <c r="H770" s="111" t="s">
        <v>50</v>
      </c>
      <c r="I770" s="5" t="s">
        <v>812</v>
      </c>
      <c r="J770" s="2" t="s">
        <v>81</v>
      </c>
      <c r="K770" s="2" t="s">
        <v>2670</v>
      </c>
      <c r="L770" s="2" t="str">
        <f t="shared" si="165"/>
        <v>Đăng ký mới</v>
      </c>
      <c r="M770" s="2">
        <v>35</v>
      </c>
      <c r="N770" s="2" t="s">
        <v>82</v>
      </c>
      <c r="O770" s="2" t="s">
        <v>82</v>
      </c>
      <c r="P770" s="116"/>
      <c r="Q770" s="116"/>
      <c r="R770" s="113" t="s">
        <v>132</v>
      </c>
      <c r="S770" s="117">
        <f t="shared" si="162"/>
        <v>0</v>
      </c>
      <c r="T770" s="122">
        <f t="shared" si="156"/>
        <v>0.12</v>
      </c>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123">
        <v>0.12</v>
      </c>
    </row>
    <row r="771" spans="1:57" s="6" customFormat="1">
      <c r="A771" s="106" t="s">
        <v>40</v>
      </c>
      <c r="B771" s="121" t="s">
        <v>2152</v>
      </c>
      <c r="C771" s="15" t="s">
        <v>2105</v>
      </c>
      <c r="D771" s="4" t="s">
        <v>2106</v>
      </c>
      <c r="E771" s="13">
        <v>1.7</v>
      </c>
      <c r="F771" s="23"/>
      <c r="G771" s="13">
        <v>1.7</v>
      </c>
      <c r="H771" s="2" t="s">
        <v>57</v>
      </c>
      <c r="I771" s="5" t="str">
        <f t="shared" si="170"/>
        <v>DCS</v>
      </c>
      <c r="J771" s="2" t="s">
        <v>119</v>
      </c>
      <c r="K771" s="2" t="s">
        <v>2670</v>
      </c>
      <c r="L771" s="2" t="str">
        <f t="shared" si="165"/>
        <v>Chuyển tiếp</v>
      </c>
      <c r="M771" s="2" t="s">
        <v>2104</v>
      </c>
      <c r="N771" s="4" t="s">
        <v>59</v>
      </c>
      <c r="O771" s="2" t="s">
        <v>59</v>
      </c>
      <c r="P771" s="116"/>
      <c r="Q771" s="116"/>
      <c r="R771" s="113"/>
      <c r="S771" s="117">
        <f t="shared" si="162"/>
        <v>0</v>
      </c>
      <c r="T771" s="117">
        <f t="shared" si="156"/>
        <v>1.7</v>
      </c>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v>1.7</v>
      </c>
    </row>
    <row r="772" spans="1:57" s="6" customFormat="1" ht="63">
      <c r="A772" s="106" t="s">
        <v>40</v>
      </c>
      <c r="B772" s="121" t="s">
        <v>2154</v>
      </c>
      <c r="C772" s="15" t="s">
        <v>2108</v>
      </c>
      <c r="D772" s="4" t="s">
        <v>914</v>
      </c>
      <c r="E772" s="13">
        <v>1.3</v>
      </c>
      <c r="F772" s="23"/>
      <c r="G772" s="13">
        <v>1.3</v>
      </c>
      <c r="H772" s="2" t="s">
        <v>20</v>
      </c>
      <c r="I772" s="5" t="str">
        <f t="shared" si="170"/>
        <v>RSX</v>
      </c>
      <c r="J772" s="2" t="s">
        <v>119</v>
      </c>
      <c r="K772" s="2" t="s">
        <v>2670</v>
      </c>
      <c r="L772" s="2" t="str">
        <f t="shared" si="165"/>
        <v>Điều chỉnh quy mô giảm từ 1,4 ha xuống 1,3 ha, Chuyển tiếp</v>
      </c>
      <c r="M772" s="2" t="s">
        <v>2107</v>
      </c>
      <c r="N772" s="4" t="s">
        <v>2972</v>
      </c>
      <c r="O772" s="2" t="s">
        <v>2710</v>
      </c>
      <c r="P772" s="116"/>
      <c r="Q772" s="116"/>
      <c r="R772" s="113"/>
      <c r="S772" s="117">
        <f t="shared" si="162"/>
        <v>0</v>
      </c>
      <c r="T772" s="117">
        <f t="shared" si="156"/>
        <v>1.3</v>
      </c>
      <c r="U772" s="26"/>
      <c r="V772" s="26"/>
      <c r="W772" s="26"/>
      <c r="X772" s="26"/>
      <c r="Y772" s="26"/>
      <c r="Z772" s="26"/>
      <c r="AA772" s="26">
        <v>1.3</v>
      </c>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row>
    <row r="773" spans="1:57" s="6" customFormat="1" ht="63">
      <c r="A773" s="106" t="s">
        <v>40</v>
      </c>
      <c r="B773" s="121" t="s">
        <v>2361</v>
      </c>
      <c r="C773" s="15" t="s">
        <v>2110</v>
      </c>
      <c r="D773" s="4" t="s">
        <v>920</v>
      </c>
      <c r="E773" s="13">
        <v>0.5</v>
      </c>
      <c r="F773" s="23"/>
      <c r="G773" s="13">
        <v>0.5</v>
      </c>
      <c r="H773" s="2" t="s">
        <v>20</v>
      </c>
      <c r="I773" s="5" t="str">
        <f t="shared" si="170"/>
        <v>RSX</v>
      </c>
      <c r="J773" s="2" t="s">
        <v>119</v>
      </c>
      <c r="K773" s="2" t="s">
        <v>2670</v>
      </c>
      <c r="L773" s="2" t="str">
        <f t="shared" si="165"/>
        <v>Điều chỉnh quy mô giảm từ 1,3 ha xuống 0,5 ha, Chuyển tiếp</v>
      </c>
      <c r="M773" s="2" t="s">
        <v>2109</v>
      </c>
      <c r="N773" s="4" t="s">
        <v>2972</v>
      </c>
      <c r="O773" s="2" t="s">
        <v>2711</v>
      </c>
      <c r="P773" s="116"/>
      <c r="Q773" s="116"/>
      <c r="R773" s="113"/>
      <c r="S773" s="117">
        <f t="shared" si="162"/>
        <v>0</v>
      </c>
      <c r="T773" s="117">
        <f t="shared" si="156"/>
        <v>0.5</v>
      </c>
      <c r="U773" s="26"/>
      <c r="V773" s="26"/>
      <c r="W773" s="26"/>
      <c r="X773" s="26"/>
      <c r="Y773" s="26"/>
      <c r="Z773" s="26"/>
      <c r="AA773" s="26">
        <v>0.5</v>
      </c>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row>
    <row r="774" spans="1:57" s="6" customFormat="1">
      <c r="A774" s="106" t="s">
        <v>40</v>
      </c>
      <c r="B774" s="121" t="s">
        <v>2362</v>
      </c>
      <c r="C774" s="15" t="s">
        <v>2112</v>
      </c>
      <c r="D774" s="4" t="s">
        <v>342</v>
      </c>
      <c r="E774" s="13">
        <v>0.8</v>
      </c>
      <c r="F774" s="23"/>
      <c r="G774" s="13">
        <v>0.8</v>
      </c>
      <c r="H774" s="2" t="s">
        <v>57</v>
      </c>
      <c r="I774" s="5" t="str">
        <f t="shared" si="170"/>
        <v>DCS</v>
      </c>
      <c r="J774" s="2" t="s">
        <v>119</v>
      </c>
      <c r="K774" s="2" t="s">
        <v>2670</v>
      </c>
      <c r="L774" s="2" t="str">
        <f t="shared" si="165"/>
        <v>Chuyển tiếp</v>
      </c>
      <c r="M774" s="2" t="s">
        <v>2111</v>
      </c>
      <c r="N774" s="4" t="s">
        <v>59</v>
      </c>
      <c r="O774" s="2" t="s">
        <v>59</v>
      </c>
      <c r="P774" s="116"/>
      <c r="Q774" s="116"/>
      <c r="R774" s="113"/>
      <c r="S774" s="117">
        <f t="shared" si="162"/>
        <v>0</v>
      </c>
      <c r="T774" s="117">
        <f t="shared" si="156"/>
        <v>0.8</v>
      </c>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v>0.8</v>
      </c>
    </row>
    <row r="775" spans="1:57" s="6" customFormat="1" ht="63">
      <c r="A775" s="106" t="s">
        <v>40</v>
      </c>
      <c r="B775" s="121" t="s">
        <v>2363</v>
      </c>
      <c r="C775" s="15" t="s">
        <v>2114</v>
      </c>
      <c r="D775" s="4" t="s">
        <v>2115</v>
      </c>
      <c r="E775" s="13">
        <v>0.7</v>
      </c>
      <c r="F775" s="23"/>
      <c r="G775" s="13">
        <v>0.7</v>
      </c>
      <c r="H775" s="4" t="s">
        <v>247</v>
      </c>
      <c r="I775" s="4" t="s">
        <v>2116</v>
      </c>
      <c r="J775" s="2" t="s">
        <v>102</v>
      </c>
      <c r="K775" s="2" t="s">
        <v>2670</v>
      </c>
      <c r="L775" s="2" t="str">
        <f t="shared" si="165"/>
        <v>Điều chỉnh quy mô giảm từ 1,5 ha xuống 0,7 ha, Chuyển tiếp</v>
      </c>
      <c r="M775" s="2" t="s">
        <v>2113</v>
      </c>
      <c r="N775" s="4" t="s">
        <v>2972</v>
      </c>
      <c r="O775" s="2" t="s">
        <v>2712</v>
      </c>
      <c r="P775" s="116"/>
      <c r="Q775" s="116"/>
      <c r="R775" s="113"/>
      <c r="S775" s="117">
        <f t="shared" si="162"/>
        <v>0</v>
      </c>
      <c r="T775" s="117">
        <f t="shared" si="156"/>
        <v>0.7</v>
      </c>
      <c r="U775" s="26"/>
      <c r="V775" s="26"/>
      <c r="W775" s="26"/>
      <c r="X775" s="26"/>
      <c r="Y775" s="26">
        <v>0.11</v>
      </c>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v>0.59</v>
      </c>
    </row>
    <row r="776" spans="1:57" s="6" customFormat="1" ht="63">
      <c r="A776" s="106" t="s">
        <v>40</v>
      </c>
      <c r="B776" s="121" t="s">
        <v>2364</v>
      </c>
      <c r="C776" s="15" t="s">
        <v>2118</v>
      </c>
      <c r="D776" s="4" t="s">
        <v>2119</v>
      </c>
      <c r="E776" s="13">
        <v>0.72</v>
      </c>
      <c r="F776" s="23"/>
      <c r="G776" s="13">
        <v>0.72</v>
      </c>
      <c r="H776" s="4" t="s">
        <v>19</v>
      </c>
      <c r="I776" s="5" t="str">
        <f t="shared" ref="I776:I781" si="171">H776</f>
        <v>RPH</v>
      </c>
      <c r="J776" s="2" t="s">
        <v>63</v>
      </c>
      <c r="K776" s="2" t="s">
        <v>2670</v>
      </c>
      <c r="L776" s="2" t="str">
        <f t="shared" si="165"/>
        <v>Điều chỉnh quy mô giảm từ 2,27 ha xuống 0,72 ha, Chuyển tiếp</v>
      </c>
      <c r="M776" s="2" t="s">
        <v>2117</v>
      </c>
      <c r="N776" s="4" t="s">
        <v>2972</v>
      </c>
      <c r="O776" s="2" t="s">
        <v>2713</v>
      </c>
      <c r="P776" s="116"/>
      <c r="Q776" s="116"/>
      <c r="R776" s="113"/>
      <c r="S776" s="117">
        <f t="shared" si="162"/>
        <v>0</v>
      </c>
      <c r="T776" s="117">
        <f t="shared" si="156"/>
        <v>0.72</v>
      </c>
      <c r="U776" s="26"/>
      <c r="V776" s="26"/>
      <c r="W776" s="26"/>
      <c r="X776" s="26"/>
      <c r="Y776" s="26"/>
      <c r="Z776" s="26">
        <v>0.72</v>
      </c>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row>
    <row r="777" spans="1:57" s="6" customFormat="1" ht="31.5">
      <c r="A777" s="106" t="s">
        <v>40</v>
      </c>
      <c r="B777" s="121" t="s">
        <v>2365</v>
      </c>
      <c r="C777" s="15" t="s">
        <v>2121</v>
      </c>
      <c r="D777" s="4" t="s">
        <v>731</v>
      </c>
      <c r="E777" s="13">
        <v>0.5</v>
      </c>
      <c r="F777" s="23"/>
      <c r="G777" s="13">
        <v>0.5</v>
      </c>
      <c r="H777" s="2" t="s">
        <v>57</v>
      </c>
      <c r="I777" s="5" t="str">
        <f t="shared" si="171"/>
        <v>DCS</v>
      </c>
      <c r="J777" s="2" t="s">
        <v>63</v>
      </c>
      <c r="K777" s="2" t="s">
        <v>2670</v>
      </c>
      <c r="L777" s="2" t="str">
        <f t="shared" si="165"/>
        <v>Chuyển tiếp</v>
      </c>
      <c r="M777" s="2" t="s">
        <v>2120</v>
      </c>
      <c r="N777" s="4" t="s">
        <v>59</v>
      </c>
      <c r="O777" s="2" t="s">
        <v>59</v>
      </c>
      <c r="P777" s="116"/>
      <c r="Q777" s="116"/>
      <c r="R777" s="113"/>
      <c r="S777" s="117">
        <f t="shared" ref="S777:S801" si="172">G777-T777</f>
        <v>0</v>
      </c>
      <c r="T777" s="117">
        <f t="shared" si="156"/>
        <v>0.5</v>
      </c>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v>0.5</v>
      </c>
    </row>
    <row r="778" spans="1:57" s="6" customFormat="1" ht="31.5">
      <c r="A778" s="106" t="s">
        <v>40</v>
      </c>
      <c r="B778" s="121" t="s">
        <v>2366</v>
      </c>
      <c r="C778" s="15" t="s">
        <v>2123</v>
      </c>
      <c r="D778" s="4" t="s">
        <v>734</v>
      </c>
      <c r="E778" s="13">
        <v>0.5</v>
      </c>
      <c r="F778" s="23"/>
      <c r="G778" s="13">
        <v>0.5</v>
      </c>
      <c r="H778" s="4" t="s">
        <v>19</v>
      </c>
      <c r="I778" s="5" t="str">
        <f t="shared" si="171"/>
        <v>RPH</v>
      </c>
      <c r="J778" s="2" t="s">
        <v>63</v>
      </c>
      <c r="K778" s="2" t="s">
        <v>2670</v>
      </c>
      <c r="L778" s="2" t="str">
        <f t="shared" si="165"/>
        <v>Chuyển tiếp</v>
      </c>
      <c r="M778" s="2" t="s">
        <v>2122</v>
      </c>
      <c r="N778" s="4" t="s">
        <v>59</v>
      </c>
      <c r="O778" s="2" t="s">
        <v>59</v>
      </c>
      <c r="P778" s="116"/>
      <c r="Q778" s="116"/>
      <c r="R778" s="113"/>
      <c r="S778" s="117">
        <f t="shared" si="172"/>
        <v>0</v>
      </c>
      <c r="T778" s="117">
        <f t="shared" si="156"/>
        <v>0.5</v>
      </c>
      <c r="U778" s="26"/>
      <c r="V778" s="26"/>
      <c r="W778" s="26"/>
      <c r="X778" s="26"/>
      <c r="Y778" s="26"/>
      <c r="Z778" s="26">
        <v>0.5</v>
      </c>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row>
    <row r="779" spans="1:57" s="6" customFormat="1">
      <c r="A779" s="106" t="s">
        <v>40</v>
      </c>
      <c r="B779" s="121" t="s">
        <v>2367</v>
      </c>
      <c r="C779" s="197" t="s">
        <v>2124</v>
      </c>
      <c r="D779" s="4"/>
      <c r="E779" s="13">
        <v>0.3</v>
      </c>
      <c r="F779" s="23"/>
      <c r="G779" s="13">
        <v>0.3</v>
      </c>
      <c r="H779" s="5" t="s">
        <v>50</v>
      </c>
      <c r="I779" s="5" t="s">
        <v>57</v>
      </c>
      <c r="J779" s="2" t="s">
        <v>63</v>
      </c>
      <c r="K779" s="2" t="s">
        <v>2670</v>
      </c>
      <c r="L779" s="2" t="str">
        <f t="shared" si="165"/>
        <v>Đăng ký mới</v>
      </c>
      <c r="M779" s="2">
        <v>125</v>
      </c>
      <c r="N779" s="2" t="s">
        <v>82</v>
      </c>
      <c r="O779" s="2" t="s">
        <v>82</v>
      </c>
      <c r="P779" s="116"/>
      <c r="Q779" s="116"/>
      <c r="R779" s="113" t="s">
        <v>132</v>
      </c>
      <c r="S779" s="117">
        <f t="shared" si="172"/>
        <v>0</v>
      </c>
      <c r="T779" s="122">
        <f t="shared" si="156"/>
        <v>0.3</v>
      </c>
      <c r="U779" s="88"/>
      <c r="V779" s="88"/>
      <c r="W779" s="88"/>
      <c r="X779" s="88"/>
      <c r="Y779" s="88"/>
      <c r="Z779" s="88"/>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13">
        <v>0.3</v>
      </c>
    </row>
    <row r="780" spans="1:57" s="6" customFormat="1" ht="31.5">
      <c r="A780" s="106" t="s">
        <v>40</v>
      </c>
      <c r="B780" s="121" t="s">
        <v>2368</v>
      </c>
      <c r="C780" s="25" t="s">
        <v>2125</v>
      </c>
      <c r="D780" s="4"/>
      <c r="E780" s="125">
        <v>0.3</v>
      </c>
      <c r="F780" s="23"/>
      <c r="G780" s="125">
        <v>0.3</v>
      </c>
      <c r="H780" s="2" t="s">
        <v>19</v>
      </c>
      <c r="I780" s="5" t="s">
        <v>19</v>
      </c>
      <c r="J780" s="2" t="s">
        <v>78</v>
      </c>
      <c r="K780" s="2" t="s">
        <v>2670</v>
      </c>
      <c r="L780" s="2" t="str">
        <f t="shared" si="165"/>
        <v>Đăng ký mới</v>
      </c>
      <c r="M780" s="2">
        <v>238</v>
      </c>
      <c r="N780" s="2" t="s">
        <v>82</v>
      </c>
      <c r="O780" s="2" t="s">
        <v>82</v>
      </c>
      <c r="P780" s="116"/>
      <c r="Q780" s="116"/>
      <c r="R780" s="113" t="s">
        <v>132</v>
      </c>
      <c r="S780" s="117">
        <f t="shared" si="172"/>
        <v>0</v>
      </c>
      <c r="T780" s="122">
        <f t="shared" si="156"/>
        <v>0.3</v>
      </c>
      <c r="U780" s="88"/>
      <c r="V780" s="88"/>
      <c r="W780" s="88"/>
      <c r="X780" s="88"/>
      <c r="Y780" s="88"/>
      <c r="Z780" s="88">
        <v>0.3</v>
      </c>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row>
    <row r="781" spans="1:57" s="6" customFormat="1" ht="31.5">
      <c r="A781" s="106" t="s">
        <v>40</v>
      </c>
      <c r="B781" s="121" t="s">
        <v>2369</v>
      </c>
      <c r="C781" s="15" t="s">
        <v>2127</v>
      </c>
      <c r="D781" s="4" t="s">
        <v>149</v>
      </c>
      <c r="E781" s="13">
        <v>0.5</v>
      </c>
      <c r="F781" s="23"/>
      <c r="G781" s="13">
        <v>0.5</v>
      </c>
      <c r="H781" s="2" t="s">
        <v>20</v>
      </c>
      <c r="I781" s="5" t="str">
        <f t="shared" si="171"/>
        <v>RSX</v>
      </c>
      <c r="J781" s="2" t="s">
        <v>78</v>
      </c>
      <c r="K781" s="2" t="s">
        <v>2670</v>
      </c>
      <c r="L781" s="2" t="str">
        <f t="shared" si="165"/>
        <v>Chuyển tiếp</v>
      </c>
      <c r="M781" s="2" t="s">
        <v>2126</v>
      </c>
      <c r="N781" s="4" t="s">
        <v>59</v>
      </c>
      <c r="O781" s="2" t="s">
        <v>59</v>
      </c>
      <c r="P781" s="116"/>
      <c r="Q781" s="116"/>
      <c r="R781" s="113"/>
      <c r="S781" s="117">
        <f t="shared" si="172"/>
        <v>0</v>
      </c>
      <c r="T781" s="117">
        <f t="shared" ref="T781:T799" si="173">SUM(U781:BE781)</f>
        <v>0.5</v>
      </c>
      <c r="U781" s="26"/>
      <c r="V781" s="26"/>
      <c r="W781" s="26"/>
      <c r="X781" s="26"/>
      <c r="Y781" s="26"/>
      <c r="Z781" s="26"/>
      <c r="AA781" s="26">
        <v>0.5</v>
      </c>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row>
    <row r="782" spans="1:57" s="6" customFormat="1" ht="31.5">
      <c r="A782" s="106" t="s">
        <v>40</v>
      </c>
      <c r="B782" s="121" t="s">
        <v>2370</v>
      </c>
      <c r="C782" s="15" t="s">
        <v>2129</v>
      </c>
      <c r="D782" s="4" t="s">
        <v>2130</v>
      </c>
      <c r="E782" s="13">
        <v>1.07</v>
      </c>
      <c r="F782" s="23"/>
      <c r="G782" s="13">
        <v>1.07</v>
      </c>
      <c r="H782" s="2" t="s">
        <v>57</v>
      </c>
      <c r="I782" s="5" t="s">
        <v>20</v>
      </c>
      <c r="J782" s="2" t="s">
        <v>73</v>
      </c>
      <c r="K782" s="2" t="s">
        <v>2670</v>
      </c>
      <c r="L782" s="2" t="str">
        <f t="shared" si="165"/>
        <v>Chuyển tiếp</v>
      </c>
      <c r="M782" s="2" t="s">
        <v>2128</v>
      </c>
      <c r="N782" s="4" t="s">
        <v>59</v>
      </c>
      <c r="O782" s="2" t="s">
        <v>59</v>
      </c>
      <c r="P782" s="116"/>
      <c r="Q782" s="116"/>
      <c r="R782" s="113"/>
      <c r="S782" s="117">
        <f t="shared" si="172"/>
        <v>0</v>
      </c>
      <c r="T782" s="117">
        <f t="shared" si="173"/>
        <v>1.07</v>
      </c>
      <c r="U782" s="26"/>
      <c r="V782" s="26"/>
      <c r="W782" s="26"/>
      <c r="X782" s="26"/>
      <c r="Y782" s="26"/>
      <c r="Z782" s="26"/>
      <c r="AA782" s="26">
        <v>1.07</v>
      </c>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row>
    <row r="783" spans="1:57" s="6" customFormat="1">
      <c r="A783" s="106" t="s">
        <v>28</v>
      </c>
      <c r="B783" s="107" t="s">
        <v>2160</v>
      </c>
      <c r="C783" s="108" t="s">
        <v>2132</v>
      </c>
      <c r="D783" s="109"/>
      <c r="E783" s="110">
        <f>SUM(E784:E794)</f>
        <v>126.43000000000002</v>
      </c>
      <c r="F783" s="110">
        <f>SUM(F784:F794)</f>
        <v>20.119999999999997</v>
      </c>
      <c r="G783" s="110">
        <f>SUM(G784:G794)</f>
        <v>106.31000000000002</v>
      </c>
      <c r="H783" s="111"/>
      <c r="I783" s="111"/>
      <c r="J783" s="109"/>
      <c r="K783" s="111"/>
      <c r="L783" s="2"/>
      <c r="M783" s="2"/>
      <c r="N783" s="2"/>
      <c r="O783" s="2"/>
      <c r="P783" s="116"/>
      <c r="Q783" s="116"/>
      <c r="R783" s="113"/>
      <c r="S783" s="117">
        <f t="shared" si="172"/>
        <v>106.31000000000002</v>
      </c>
      <c r="T783" s="122">
        <f t="shared" si="173"/>
        <v>0</v>
      </c>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row>
    <row r="784" spans="1:57" s="6" customFormat="1" ht="31.5">
      <c r="A784" s="106" t="s">
        <v>28</v>
      </c>
      <c r="B784" s="2" t="s">
        <v>2164</v>
      </c>
      <c r="C784" s="15" t="s">
        <v>2134</v>
      </c>
      <c r="D784" s="2" t="s">
        <v>2135</v>
      </c>
      <c r="E784" s="13">
        <v>3.5</v>
      </c>
      <c r="F784" s="23"/>
      <c r="G784" s="13">
        <v>3.5</v>
      </c>
      <c r="H784" s="2" t="s">
        <v>709</v>
      </c>
      <c r="I784" s="4" t="s">
        <v>2136</v>
      </c>
      <c r="J784" s="2" t="s">
        <v>110</v>
      </c>
      <c r="K784" s="2" t="s">
        <v>2670</v>
      </c>
      <c r="L784" s="2" t="str">
        <f t="shared" si="165"/>
        <v>Chuyển tiếp</v>
      </c>
      <c r="M784" s="2" t="s">
        <v>2133</v>
      </c>
      <c r="N784" s="4" t="s">
        <v>59</v>
      </c>
      <c r="O784" s="2" t="s">
        <v>59</v>
      </c>
      <c r="P784" s="116"/>
      <c r="Q784" s="116"/>
      <c r="R784" s="134"/>
      <c r="S784" s="117">
        <f t="shared" si="172"/>
        <v>0</v>
      </c>
      <c r="T784" s="117">
        <f t="shared" si="173"/>
        <v>3.5</v>
      </c>
      <c r="U784" s="26">
        <v>1.93</v>
      </c>
      <c r="V784" s="26"/>
      <c r="W784" s="26"/>
      <c r="X784" s="26">
        <v>7.0000000000000007E-2</v>
      </c>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v>1.5</v>
      </c>
    </row>
    <row r="785" spans="1:57" s="6" customFormat="1">
      <c r="A785" s="106" t="s">
        <v>28</v>
      </c>
      <c r="B785" s="2" t="s">
        <v>2167</v>
      </c>
      <c r="C785" s="32" t="s">
        <v>2137</v>
      </c>
      <c r="D785" s="2"/>
      <c r="E785" s="13">
        <v>5.54</v>
      </c>
      <c r="F785" s="23"/>
      <c r="G785" s="13">
        <v>5.54</v>
      </c>
      <c r="H785" s="2" t="s">
        <v>18</v>
      </c>
      <c r="I785" s="194" t="s">
        <v>18</v>
      </c>
      <c r="J785" s="2" t="s">
        <v>63</v>
      </c>
      <c r="K785" s="2" t="s">
        <v>2670</v>
      </c>
      <c r="L785" s="2" t="str">
        <f t="shared" si="165"/>
        <v>Đăng ký mới</v>
      </c>
      <c r="M785" s="2">
        <v>383</v>
      </c>
      <c r="N785" s="2" t="s">
        <v>82</v>
      </c>
      <c r="O785" s="2" t="s">
        <v>82</v>
      </c>
      <c r="P785" s="116"/>
      <c r="Q785" s="116"/>
      <c r="R785" s="113" t="s">
        <v>227</v>
      </c>
      <c r="S785" s="117">
        <f t="shared" si="172"/>
        <v>0</v>
      </c>
      <c r="T785" s="122">
        <f t="shared" si="173"/>
        <v>5.54</v>
      </c>
      <c r="U785" s="88"/>
      <c r="V785" s="88"/>
      <c r="W785" s="88"/>
      <c r="X785" s="88"/>
      <c r="Y785" s="88">
        <v>5.54</v>
      </c>
      <c r="Z785" s="88"/>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13"/>
    </row>
    <row r="786" spans="1:57" s="6" customFormat="1">
      <c r="A786" s="106" t="s">
        <v>28</v>
      </c>
      <c r="B786" s="2" t="s">
        <v>2950</v>
      </c>
      <c r="C786" s="128" t="s">
        <v>2139</v>
      </c>
      <c r="D786" s="2"/>
      <c r="E786" s="13">
        <v>5</v>
      </c>
      <c r="F786" s="23"/>
      <c r="G786" s="13">
        <v>5</v>
      </c>
      <c r="H786" s="5" t="s">
        <v>50</v>
      </c>
      <c r="I786" s="194" t="s">
        <v>57</v>
      </c>
      <c r="J786" s="2" t="s">
        <v>63</v>
      </c>
      <c r="K786" s="2" t="s">
        <v>2670</v>
      </c>
      <c r="L786" s="2" t="str">
        <f t="shared" si="165"/>
        <v>Đăng ký mới</v>
      </c>
      <c r="M786" s="2">
        <v>384</v>
      </c>
      <c r="N786" s="2" t="s">
        <v>82</v>
      </c>
      <c r="O786" s="2" t="s">
        <v>82</v>
      </c>
      <c r="P786" s="116"/>
      <c r="Q786" s="116"/>
      <c r="R786" s="113" t="s">
        <v>2138</v>
      </c>
      <c r="S786" s="117">
        <f t="shared" si="172"/>
        <v>0</v>
      </c>
      <c r="T786" s="122">
        <f t="shared" si="173"/>
        <v>5</v>
      </c>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13">
        <v>5</v>
      </c>
    </row>
    <row r="787" spans="1:57" s="6" customFormat="1" ht="47.25">
      <c r="A787" s="106" t="s">
        <v>28</v>
      </c>
      <c r="B787" s="2" t="s">
        <v>2171</v>
      </c>
      <c r="C787" s="198" t="s">
        <v>2140</v>
      </c>
      <c r="D787" s="2"/>
      <c r="E787" s="130">
        <v>7</v>
      </c>
      <c r="F787" s="12"/>
      <c r="G787" s="130">
        <v>7</v>
      </c>
      <c r="H787" s="2"/>
      <c r="I787" s="124" t="s">
        <v>2906</v>
      </c>
      <c r="J787" s="2" t="s">
        <v>102</v>
      </c>
      <c r="K787" s="2" t="s">
        <v>2670</v>
      </c>
      <c r="L787" s="2" t="str">
        <f t="shared" si="165"/>
        <v>Đăng ký mới</v>
      </c>
      <c r="M787" s="2">
        <v>385</v>
      </c>
      <c r="N787" s="2" t="s">
        <v>82</v>
      </c>
      <c r="O787" s="2" t="s">
        <v>82</v>
      </c>
      <c r="P787" s="116"/>
      <c r="Q787" s="116" t="s">
        <v>2905</v>
      </c>
      <c r="R787" s="113" t="s">
        <v>227</v>
      </c>
      <c r="S787" s="117">
        <f t="shared" si="172"/>
        <v>1.4699999999999998</v>
      </c>
      <c r="T787" s="122">
        <f t="shared" si="173"/>
        <v>5.53</v>
      </c>
      <c r="U787" s="88"/>
      <c r="V787" s="88"/>
      <c r="W787" s="88"/>
      <c r="X787" s="88"/>
      <c r="Y787" s="88"/>
      <c r="Z787" s="88"/>
      <c r="AA787" s="88">
        <v>4.54</v>
      </c>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13">
        <v>0.99</v>
      </c>
    </row>
    <row r="788" spans="1:57" s="6" customFormat="1">
      <c r="A788" s="106" t="s">
        <v>28</v>
      </c>
      <c r="B788" s="2" t="s">
        <v>2371</v>
      </c>
      <c r="C788" s="32" t="s">
        <v>2141</v>
      </c>
      <c r="D788" s="2"/>
      <c r="E788" s="13">
        <v>77.510000000000005</v>
      </c>
      <c r="F788" s="23"/>
      <c r="G788" s="13">
        <v>77.510000000000005</v>
      </c>
      <c r="H788" s="2"/>
      <c r="I788" s="194" t="s">
        <v>2823</v>
      </c>
      <c r="J788" s="2" t="s">
        <v>145</v>
      </c>
      <c r="K788" s="2" t="s">
        <v>2670</v>
      </c>
      <c r="L788" s="2"/>
      <c r="M788" s="2"/>
      <c r="N788" s="2" t="s">
        <v>82</v>
      </c>
      <c r="O788" s="2" t="s">
        <v>82</v>
      </c>
      <c r="P788" s="116"/>
      <c r="Q788" s="116"/>
      <c r="R788" s="113" t="s">
        <v>227</v>
      </c>
      <c r="S788" s="117">
        <f t="shared" si="172"/>
        <v>69.510000000000005</v>
      </c>
      <c r="T788" s="122">
        <f t="shared" si="173"/>
        <v>8</v>
      </c>
      <c r="U788" s="88"/>
      <c r="V788" s="88"/>
      <c r="W788" s="88"/>
      <c r="X788" s="88"/>
      <c r="Y788" s="88"/>
      <c r="Z788" s="88"/>
      <c r="AA788" s="88">
        <v>2</v>
      </c>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v>6</v>
      </c>
    </row>
    <row r="789" spans="1:57" s="6" customFormat="1" ht="31.5">
      <c r="A789" s="106" t="s">
        <v>28</v>
      </c>
      <c r="B789" s="2" t="s">
        <v>2372</v>
      </c>
      <c r="C789" s="15" t="s">
        <v>2143</v>
      </c>
      <c r="D789" s="4" t="s">
        <v>719</v>
      </c>
      <c r="E789" s="13">
        <v>5</v>
      </c>
      <c r="F789" s="23"/>
      <c r="G789" s="13">
        <v>5</v>
      </c>
      <c r="H789" s="4" t="s">
        <v>2144</v>
      </c>
      <c r="I789" s="4" t="s">
        <v>2145</v>
      </c>
      <c r="J789" s="2" t="s">
        <v>102</v>
      </c>
      <c r="K789" s="2" t="s">
        <v>2670</v>
      </c>
      <c r="L789" s="2" t="str">
        <f t="shared" si="165"/>
        <v>Chuyển tiếp</v>
      </c>
      <c r="M789" s="2" t="s">
        <v>2142</v>
      </c>
      <c r="N789" s="4" t="s">
        <v>59</v>
      </c>
      <c r="O789" s="2" t="s">
        <v>59</v>
      </c>
      <c r="P789" s="116"/>
      <c r="Q789" s="116"/>
      <c r="R789" s="113"/>
      <c r="S789" s="117">
        <f t="shared" si="172"/>
        <v>0</v>
      </c>
      <c r="T789" s="117">
        <f t="shared" si="173"/>
        <v>5</v>
      </c>
      <c r="U789" s="26"/>
      <c r="V789" s="26"/>
      <c r="W789" s="26"/>
      <c r="X789" s="26">
        <v>1</v>
      </c>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f>3.25+0.75</f>
        <v>4</v>
      </c>
    </row>
    <row r="790" spans="1:57" s="6" customFormat="1" ht="31.5">
      <c r="A790" s="106" t="s">
        <v>28</v>
      </c>
      <c r="B790" s="2" t="s">
        <v>2373</v>
      </c>
      <c r="C790" s="15" t="s">
        <v>2147</v>
      </c>
      <c r="D790" s="4" t="s">
        <v>379</v>
      </c>
      <c r="E790" s="13">
        <v>2.5</v>
      </c>
      <c r="F790" s="23"/>
      <c r="G790" s="13">
        <v>2.5</v>
      </c>
      <c r="H790" s="4" t="s">
        <v>122</v>
      </c>
      <c r="I790" s="4" t="s">
        <v>2148</v>
      </c>
      <c r="J790" s="2" t="s">
        <v>102</v>
      </c>
      <c r="K790" s="2" t="s">
        <v>2670</v>
      </c>
      <c r="L790" s="2" t="str">
        <f t="shared" si="165"/>
        <v>Chuyển tiếp</v>
      </c>
      <c r="M790" s="2" t="s">
        <v>2146</v>
      </c>
      <c r="N790" s="4" t="s">
        <v>59</v>
      </c>
      <c r="O790" s="2" t="s">
        <v>59</v>
      </c>
      <c r="P790" s="116"/>
      <c r="Q790" s="116"/>
      <c r="R790" s="113"/>
      <c r="S790" s="117">
        <f t="shared" si="172"/>
        <v>0</v>
      </c>
      <c r="T790" s="117">
        <f t="shared" si="173"/>
        <v>2.5</v>
      </c>
      <c r="U790" s="26"/>
      <c r="V790" s="26"/>
      <c r="W790" s="26"/>
      <c r="X790" s="26">
        <v>1.86</v>
      </c>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v>0.64</v>
      </c>
    </row>
    <row r="791" spans="1:57" s="6" customFormat="1" ht="31.5">
      <c r="A791" s="106" t="s">
        <v>28</v>
      </c>
      <c r="B791" s="2" t="s">
        <v>2374</v>
      </c>
      <c r="C791" s="15" t="s">
        <v>2150</v>
      </c>
      <c r="D791" s="4"/>
      <c r="E791" s="13">
        <v>15</v>
      </c>
      <c r="F791" s="13">
        <v>15</v>
      </c>
      <c r="G791" s="13"/>
      <c r="H791" s="4" t="s">
        <v>48</v>
      </c>
      <c r="I791" s="5" t="str">
        <f t="shared" ref="I791:I793" si="174">H791</f>
        <v>MNC</v>
      </c>
      <c r="J791" s="2" t="s">
        <v>73</v>
      </c>
      <c r="K791" s="2" t="s">
        <v>2670</v>
      </c>
      <c r="L791" s="2" t="str">
        <f t="shared" si="165"/>
        <v>Chuyển tiếp</v>
      </c>
      <c r="M791" s="2" t="s">
        <v>2149</v>
      </c>
      <c r="N791" s="4" t="s">
        <v>59</v>
      </c>
      <c r="O791" s="2" t="s">
        <v>59</v>
      </c>
      <c r="P791" s="116"/>
      <c r="Q791" s="116"/>
      <c r="R791" s="113" t="s">
        <v>2151</v>
      </c>
      <c r="S791" s="117">
        <f t="shared" si="172"/>
        <v>-15</v>
      </c>
      <c r="T791" s="117">
        <f t="shared" si="173"/>
        <v>15</v>
      </c>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118">
        <v>15</v>
      </c>
      <c r="BD791" s="26"/>
      <c r="BE791" s="26"/>
    </row>
    <row r="792" spans="1:57" s="6" customFormat="1" ht="31.5">
      <c r="A792" s="106" t="s">
        <v>28</v>
      </c>
      <c r="B792" s="2" t="s">
        <v>2375</v>
      </c>
      <c r="C792" s="15" t="s">
        <v>2153</v>
      </c>
      <c r="D792" s="4"/>
      <c r="E792" s="13">
        <v>2.76</v>
      </c>
      <c r="F792" s="13">
        <v>2.76</v>
      </c>
      <c r="G792" s="13"/>
      <c r="H792" s="4" t="s">
        <v>48</v>
      </c>
      <c r="I792" s="5" t="str">
        <f t="shared" si="174"/>
        <v>MNC</v>
      </c>
      <c r="J792" s="2" t="s">
        <v>68</v>
      </c>
      <c r="K792" s="2" t="s">
        <v>2670</v>
      </c>
      <c r="L792" s="2" t="str">
        <f t="shared" si="165"/>
        <v>Chuyển tiếp</v>
      </c>
      <c r="M792" s="2" t="s">
        <v>2152</v>
      </c>
      <c r="N792" s="4" t="s">
        <v>59</v>
      </c>
      <c r="O792" s="2" t="s">
        <v>59</v>
      </c>
      <c r="P792" s="116"/>
      <c r="Q792" s="116"/>
      <c r="R792" s="113" t="s">
        <v>2151</v>
      </c>
      <c r="S792" s="117">
        <f t="shared" si="172"/>
        <v>-2.76</v>
      </c>
      <c r="T792" s="117">
        <f t="shared" si="173"/>
        <v>2.76</v>
      </c>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118">
        <v>2.76</v>
      </c>
      <c r="BD792" s="26"/>
      <c r="BE792" s="26"/>
    </row>
    <row r="793" spans="1:57" s="6" customFormat="1" ht="31.5">
      <c r="A793" s="106" t="s">
        <v>28</v>
      </c>
      <c r="B793" s="2" t="s">
        <v>2376</v>
      </c>
      <c r="C793" s="15" t="s">
        <v>2155</v>
      </c>
      <c r="D793" s="4"/>
      <c r="E793" s="13">
        <v>2.36</v>
      </c>
      <c r="F793" s="13">
        <v>2.36</v>
      </c>
      <c r="G793" s="13"/>
      <c r="H793" s="4" t="s">
        <v>48</v>
      </c>
      <c r="I793" s="5" t="str">
        <f t="shared" si="174"/>
        <v>MNC</v>
      </c>
      <c r="J793" s="2" t="s">
        <v>81</v>
      </c>
      <c r="K793" s="2" t="s">
        <v>2670</v>
      </c>
      <c r="L793" s="2" t="str">
        <f t="shared" si="165"/>
        <v>Chuyển tiếp</v>
      </c>
      <c r="M793" s="2" t="s">
        <v>2154</v>
      </c>
      <c r="N793" s="4" t="s">
        <v>59</v>
      </c>
      <c r="O793" s="2" t="s">
        <v>59</v>
      </c>
      <c r="P793" s="116"/>
      <c r="Q793" s="116"/>
      <c r="R793" s="113" t="s">
        <v>2151</v>
      </c>
      <c r="S793" s="117">
        <f t="shared" si="172"/>
        <v>-2.36</v>
      </c>
      <c r="T793" s="117">
        <f t="shared" si="173"/>
        <v>2.36</v>
      </c>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118">
        <v>2.36</v>
      </c>
      <c r="BD793" s="26"/>
      <c r="BE793" s="26"/>
    </row>
    <row r="794" spans="1:57" s="6" customFormat="1" ht="63">
      <c r="A794" s="106" t="s">
        <v>28</v>
      </c>
      <c r="B794" s="2" t="s">
        <v>2377</v>
      </c>
      <c r="C794" s="15" t="s">
        <v>2156</v>
      </c>
      <c r="D794" s="4"/>
      <c r="E794" s="13">
        <v>0.26</v>
      </c>
      <c r="F794" s="23"/>
      <c r="G794" s="13">
        <v>0.26</v>
      </c>
      <c r="H794" s="4"/>
      <c r="I794" s="5" t="s">
        <v>2157</v>
      </c>
      <c r="J794" s="2" t="s">
        <v>2158</v>
      </c>
      <c r="K794" s="2" t="s">
        <v>2670</v>
      </c>
      <c r="L794" s="2" t="str">
        <f t="shared" si="165"/>
        <v>Chuyển tiếp</v>
      </c>
      <c r="M794" s="2">
        <v>394</v>
      </c>
      <c r="N794" s="4" t="s">
        <v>59</v>
      </c>
      <c r="O794" s="2" t="s">
        <v>59</v>
      </c>
      <c r="P794" s="116"/>
      <c r="Q794" s="116"/>
      <c r="R794" s="140"/>
      <c r="S794" s="117">
        <f t="shared" si="172"/>
        <v>0</v>
      </c>
      <c r="T794" s="117">
        <f t="shared" si="173"/>
        <v>0.26</v>
      </c>
      <c r="U794" s="26"/>
      <c r="V794" s="26"/>
      <c r="W794" s="26"/>
      <c r="X794" s="26">
        <v>0.03</v>
      </c>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v>0.23</v>
      </c>
    </row>
    <row r="795" spans="1:57" s="6" customFormat="1">
      <c r="A795" s="106" t="s">
        <v>2159</v>
      </c>
      <c r="B795" s="107" t="s">
        <v>2173</v>
      </c>
      <c r="C795" s="108" t="s">
        <v>2161</v>
      </c>
      <c r="D795" s="109"/>
      <c r="E795" s="110">
        <f>SUM(E796:E799)</f>
        <v>17.270000000000003</v>
      </c>
      <c r="F795" s="110">
        <f>SUM(F796:F799)</f>
        <v>0</v>
      </c>
      <c r="G795" s="110">
        <f>SUM(G796:G799)</f>
        <v>17.270000000000003</v>
      </c>
      <c r="H795" s="111"/>
      <c r="I795" s="111"/>
      <c r="J795" s="109"/>
      <c r="K795" s="111"/>
      <c r="L795" s="2"/>
      <c r="M795" s="2"/>
      <c r="N795" s="2"/>
      <c r="O795" s="2"/>
      <c r="P795" s="116"/>
      <c r="Q795" s="116"/>
      <c r="R795" s="140"/>
      <c r="S795" s="117">
        <f t="shared" si="172"/>
        <v>17.270000000000003</v>
      </c>
      <c r="T795" s="122">
        <f t="shared" si="173"/>
        <v>0</v>
      </c>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row>
    <row r="796" spans="1:57" s="6" customFormat="1">
      <c r="A796" s="106" t="s">
        <v>2159</v>
      </c>
      <c r="B796" s="121" t="s">
        <v>2175</v>
      </c>
      <c r="C796" s="15" t="s">
        <v>2162</v>
      </c>
      <c r="D796" s="109"/>
      <c r="E796" s="13">
        <v>0.31</v>
      </c>
      <c r="F796" s="13"/>
      <c r="G796" s="13">
        <v>0.31</v>
      </c>
      <c r="H796" s="111" t="s">
        <v>50</v>
      </c>
      <c r="I796" s="18" t="s">
        <v>812</v>
      </c>
      <c r="J796" s="18" t="s">
        <v>90</v>
      </c>
      <c r="K796" s="18" t="s">
        <v>2670</v>
      </c>
      <c r="L796" s="18"/>
      <c r="M796" s="2">
        <v>387</v>
      </c>
      <c r="N796" s="2" t="s">
        <v>82</v>
      </c>
      <c r="O796" s="18" t="s">
        <v>82</v>
      </c>
      <c r="P796" s="199"/>
      <c r="Q796" s="199"/>
      <c r="R796" s="140" t="s">
        <v>2163</v>
      </c>
      <c r="S796" s="117">
        <f t="shared" si="172"/>
        <v>0</v>
      </c>
      <c r="T796" s="122">
        <f t="shared" si="173"/>
        <v>0.31</v>
      </c>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v>0.31</v>
      </c>
    </row>
    <row r="797" spans="1:57" s="6" customFormat="1" ht="31.5">
      <c r="A797" s="106" t="s">
        <v>2159</v>
      </c>
      <c r="B797" s="121" t="s">
        <v>2378</v>
      </c>
      <c r="C797" s="15" t="s">
        <v>2684</v>
      </c>
      <c r="D797" s="2" t="s">
        <v>2033</v>
      </c>
      <c r="E797" s="13">
        <v>1.3</v>
      </c>
      <c r="F797" s="23"/>
      <c r="G797" s="13">
        <v>1.3</v>
      </c>
      <c r="H797" s="2" t="s">
        <v>2165</v>
      </c>
      <c r="I797" s="16" t="s">
        <v>2682</v>
      </c>
      <c r="J797" s="2" t="s">
        <v>96</v>
      </c>
      <c r="K797" s="2" t="s">
        <v>2670</v>
      </c>
      <c r="L797" s="2" t="str">
        <f t="shared" si="165"/>
        <v>Chuyển tiếp</v>
      </c>
      <c r="M797" s="2" t="s">
        <v>2683</v>
      </c>
      <c r="N797" s="4" t="s">
        <v>59</v>
      </c>
      <c r="O797" s="2" t="s">
        <v>59</v>
      </c>
      <c r="P797" s="116"/>
      <c r="Q797" s="116"/>
      <c r="R797" s="113"/>
      <c r="S797" s="117">
        <f t="shared" si="172"/>
        <v>0.27</v>
      </c>
      <c r="T797" s="117">
        <f t="shared" si="173"/>
        <v>1.03</v>
      </c>
      <c r="U797" s="26"/>
      <c r="V797" s="26"/>
      <c r="W797" s="26"/>
      <c r="X797" s="26"/>
      <c r="Y797" s="26">
        <v>1</v>
      </c>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v>0.03</v>
      </c>
    </row>
    <row r="798" spans="1:57" s="6" customFormat="1" ht="94.5">
      <c r="A798" s="106" t="s">
        <v>2159</v>
      </c>
      <c r="B798" s="121" t="s">
        <v>2379</v>
      </c>
      <c r="C798" s="15" t="s">
        <v>2168</v>
      </c>
      <c r="D798" s="4" t="s">
        <v>576</v>
      </c>
      <c r="E798" s="13">
        <v>15.56</v>
      </c>
      <c r="F798" s="23"/>
      <c r="G798" s="13">
        <v>15.56</v>
      </c>
      <c r="H798" s="5" t="s">
        <v>2169</v>
      </c>
      <c r="I798" s="5" t="s">
        <v>2170</v>
      </c>
      <c r="J798" s="2" t="s">
        <v>96</v>
      </c>
      <c r="K798" s="2" t="s">
        <v>2670</v>
      </c>
      <c r="L798" s="2" t="str">
        <f t="shared" si="165"/>
        <v>Chuyển tiếp</v>
      </c>
      <c r="M798" s="2" t="s">
        <v>2167</v>
      </c>
      <c r="N798" s="4" t="s">
        <v>59</v>
      </c>
      <c r="O798" s="2" t="s">
        <v>59</v>
      </c>
      <c r="P798" s="116"/>
      <c r="Q798" s="116"/>
      <c r="R798" s="113"/>
      <c r="S798" s="117">
        <f t="shared" si="172"/>
        <v>0</v>
      </c>
      <c r="T798" s="117">
        <f t="shared" si="173"/>
        <v>15.560000000000002</v>
      </c>
      <c r="U798" s="26">
        <v>3.44</v>
      </c>
      <c r="V798" s="26"/>
      <c r="W798" s="26"/>
      <c r="X798" s="26">
        <v>3.86</v>
      </c>
      <c r="Y798" s="26"/>
      <c r="Z798" s="26"/>
      <c r="AA798" s="26">
        <v>4.4800000000000004</v>
      </c>
      <c r="AB798" s="26">
        <v>0.22</v>
      </c>
      <c r="AC798" s="26"/>
      <c r="AD798" s="26"/>
      <c r="AE798" s="26"/>
      <c r="AF798" s="26"/>
      <c r="AG798" s="26"/>
      <c r="AH798" s="26"/>
      <c r="AI798" s="26"/>
      <c r="AJ798" s="26">
        <v>0.18</v>
      </c>
      <c r="AK798" s="26">
        <v>0.03</v>
      </c>
      <c r="AL798" s="26"/>
      <c r="AM798" s="26"/>
      <c r="AN798" s="26"/>
      <c r="AO798" s="26"/>
      <c r="AP798" s="26"/>
      <c r="AQ798" s="26"/>
      <c r="AR798" s="26"/>
      <c r="AS798" s="26"/>
      <c r="AT798" s="26"/>
      <c r="AU798" s="26"/>
      <c r="AV798" s="26"/>
      <c r="AW798" s="26"/>
      <c r="AX798" s="26"/>
      <c r="AY798" s="26">
        <v>0.13</v>
      </c>
      <c r="AZ798" s="26"/>
      <c r="BA798" s="26"/>
      <c r="BB798" s="26">
        <v>0.23</v>
      </c>
      <c r="BC798" s="26"/>
      <c r="BD798" s="26"/>
      <c r="BE798" s="26">
        <v>2.99</v>
      </c>
    </row>
    <row r="799" spans="1:57" s="6" customFormat="1" ht="31.5">
      <c r="A799" s="106" t="s">
        <v>2159</v>
      </c>
      <c r="B799" s="121" t="s">
        <v>2951</v>
      </c>
      <c r="C799" s="15" t="s">
        <v>2172</v>
      </c>
      <c r="D799" s="4" t="s">
        <v>815</v>
      </c>
      <c r="E799" s="13">
        <v>0.1</v>
      </c>
      <c r="F799" s="23"/>
      <c r="G799" s="13">
        <v>0.1</v>
      </c>
      <c r="H799" s="5" t="s">
        <v>44</v>
      </c>
      <c r="I799" s="5" t="str">
        <f t="shared" ref="I799" si="175">H799</f>
        <v>ODT</v>
      </c>
      <c r="J799" s="2" t="s">
        <v>96</v>
      </c>
      <c r="K799" s="2" t="s">
        <v>317</v>
      </c>
      <c r="L799" s="2" t="str">
        <f t="shared" si="165"/>
        <v>Chuyển tiếp</v>
      </c>
      <c r="M799" s="2" t="s">
        <v>2171</v>
      </c>
      <c r="N799" s="4" t="s">
        <v>59</v>
      </c>
      <c r="O799" s="2" t="s">
        <v>59</v>
      </c>
      <c r="P799" s="116"/>
      <c r="Q799" s="116"/>
      <c r="R799" s="113"/>
      <c r="S799" s="117">
        <f t="shared" si="172"/>
        <v>0</v>
      </c>
      <c r="T799" s="117">
        <f t="shared" si="173"/>
        <v>0.1</v>
      </c>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v>0.1</v>
      </c>
      <c r="AZ799" s="26"/>
      <c r="BA799" s="26"/>
      <c r="BB799" s="26"/>
      <c r="BC799" s="26"/>
      <c r="BD799" s="26"/>
      <c r="BE799" s="26"/>
    </row>
    <row r="800" spans="1:57" s="6" customFormat="1">
      <c r="A800" s="19" t="s">
        <v>48</v>
      </c>
      <c r="B800" s="107" t="s">
        <v>2380</v>
      </c>
      <c r="C800" s="108" t="s">
        <v>2174</v>
      </c>
      <c r="D800" s="115"/>
      <c r="E800" s="110">
        <f>E801</f>
        <v>3</v>
      </c>
      <c r="F800" s="110">
        <f t="shared" ref="F800:G800" si="176">F801</f>
        <v>0</v>
      </c>
      <c r="G800" s="110">
        <f t="shared" si="176"/>
        <v>3</v>
      </c>
      <c r="H800" s="131"/>
      <c r="I800" s="115"/>
      <c r="J800" s="132"/>
      <c r="K800" s="115"/>
      <c r="L800" s="2"/>
      <c r="M800" s="2"/>
      <c r="N800" s="2"/>
      <c r="O800" s="2"/>
      <c r="P800" s="116"/>
      <c r="Q800" s="116"/>
      <c r="R800" s="113"/>
      <c r="S800" s="117">
        <f t="shared" si="172"/>
        <v>3</v>
      </c>
      <c r="T800" s="122"/>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row>
    <row r="801" spans="1:57" s="6" customFormat="1" ht="47.25">
      <c r="A801" s="19" t="s">
        <v>48</v>
      </c>
      <c r="B801" s="121" t="s">
        <v>2381</v>
      </c>
      <c r="C801" s="15" t="s">
        <v>2176</v>
      </c>
      <c r="D801" s="4" t="s">
        <v>273</v>
      </c>
      <c r="E801" s="12">
        <v>3</v>
      </c>
      <c r="F801" s="23"/>
      <c r="G801" s="30">
        <v>3</v>
      </c>
      <c r="H801" s="5" t="s">
        <v>2177</v>
      </c>
      <c r="I801" s="172" t="s">
        <v>2178</v>
      </c>
      <c r="J801" s="2" t="s">
        <v>58</v>
      </c>
      <c r="K801" s="2" t="s">
        <v>2670</v>
      </c>
      <c r="L801" s="2" t="str">
        <f t="shared" si="165"/>
        <v>Chuyển tiếp</v>
      </c>
      <c r="M801" s="2" t="s">
        <v>2175</v>
      </c>
      <c r="N801" s="4" t="s">
        <v>59</v>
      </c>
      <c r="O801" s="2" t="s">
        <v>59</v>
      </c>
      <c r="P801" s="116"/>
      <c r="Q801" s="116"/>
      <c r="R801" s="113"/>
      <c r="S801" s="117">
        <f t="shared" si="172"/>
        <v>0</v>
      </c>
      <c r="T801" s="117">
        <f>SUM(U801:BE801)</f>
        <v>3</v>
      </c>
      <c r="U801" s="26"/>
      <c r="V801" s="26"/>
      <c r="W801" s="26">
        <v>0.17</v>
      </c>
      <c r="X801" s="26"/>
      <c r="Y801" s="26"/>
      <c r="Z801" s="26"/>
      <c r="AA801" s="26"/>
      <c r="AB801" s="26">
        <v>0.03</v>
      </c>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v>0.36</v>
      </c>
      <c r="BC801" s="26"/>
      <c r="BD801" s="26"/>
      <c r="BE801" s="26">
        <v>2.44</v>
      </c>
    </row>
    <row r="802" spans="1:57">
      <c r="A802" s="117"/>
      <c r="B802" s="117"/>
      <c r="C802" s="200"/>
      <c r="I802" s="202"/>
      <c r="J802" s="117"/>
      <c r="R802" s="117"/>
    </row>
  </sheetData>
  <autoFilter ref="A4:AIK801"/>
  <mergeCells count="15">
    <mergeCell ref="A1:O1"/>
    <mergeCell ref="A2:O2"/>
    <mergeCell ref="O3:O4"/>
    <mergeCell ref="R3:R4"/>
    <mergeCell ref="B3:B4"/>
    <mergeCell ref="C3:C4"/>
    <mergeCell ref="E3:E4"/>
    <mergeCell ref="F3:F4"/>
    <mergeCell ref="I3:I4"/>
    <mergeCell ref="J3:J4"/>
    <mergeCell ref="K3:K4"/>
    <mergeCell ref="L3:L4"/>
    <mergeCell ref="M3:M4"/>
    <mergeCell ref="Q3:Q4"/>
    <mergeCell ref="N3:N5"/>
  </mergeCells>
  <phoneticPr fontId="18" type="noConversion"/>
  <pageMargins left="0.55000000000000004" right="0.34" top="0.54" bottom="0.49" header="0.3" footer="0.3"/>
  <pageSetup paperSize="9" scale="51" fitToHeight="0" orientation="portrait" r:id="rId1"/>
  <headerFooter>
    <oddFooter>Page &amp;P</oddFooter>
  </headerFooter>
  <colBreaks count="1" manualBreakCount="1">
    <brk id="14" max="7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4"/>
  <sheetViews>
    <sheetView tabSelected="1" view="pageBreakPreview" topLeftCell="A241" zoomScale="70" zoomScaleNormal="100" zoomScaleSheetLayoutView="70" workbookViewId="0">
      <selection activeCell="L14" sqref="L14"/>
    </sheetView>
  </sheetViews>
  <sheetFormatPr defaultRowHeight="15"/>
  <cols>
    <col min="1" max="1" width="7.7109375" style="1" customWidth="1"/>
    <col min="2" max="2" width="37.28515625" style="1" customWidth="1"/>
    <col min="3" max="3" width="8.85546875" style="1"/>
    <col min="4" max="5" width="0" style="1" hidden="1" customWidth="1"/>
    <col min="6" max="6" width="11.28515625" style="1" customWidth="1"/>
    <col min="7" max="7" width="9.85546875" style="1" customWidth="1"/>
    <col min="8" max="8" width="11.7109375" style="1" customWidth="1"/>
    <col min="9" max="9" width="10.5703125" style="1" hidden="1" customWidth="1"/>
    <col min="10" max="10" width="4" style="1" hidden="1" customWidth="1"/>
    <col min="11" max="11" width="7.5703125" style="1" hidden="1" customWidth="1"/>
    <col min="12" max="12" width="27.7109375" style="1" customWidth="1"/>
    <col min="13" max="40" width="10" style="1" hidden="1" customWidth="1"/>
    <col min="41" max="41" width="11" style="1" hidden="1" customWidth="1"/>
    <col min="42" max="42" width="19.28515625" style="1" customWidth="1"/>
    <col min="43" max="43" width="32.140625" style="1" customWidth="1"/>
    <col min="44" max="44" width="11.7109375" style="86" customWidth="1"/>
    <col min="45" max="45" width="20" style="1" hidden="1" customWidth="1"/>
    <col min="46" max="46" width="17.42578125" style="1" hidden="1" customWidth="1"/>
    <col min="47" max="47" width="0" style="1" hidden="1" customWidth="1"/>
    <col min="48" max="48" width="45.7109375" style="1" hidden="1" customWidth="1"/>
    <col min="49" max="256" width="8.85546875" style="1"/>
    <col min="257" max="257" width="7.7109375" style="1" customWidth="1"/>
    <col min="258" max="258" width="37.28515625" style="1" customWidth="1"/>
    <col min="259" max="259" width="8.85546875" style="1"/>
    <col min="260" max="261" width="0" style="1" hidden="1" customWidth="1"/>
    <col min="262" max="262" width="11.28515625" style="1" customWidth="1"/>
    <col min="263" max="263" width="9.85546875" style="1" customWidth="1"/>
    <col min="264" max="264" width="11.7109375" style="1" customWidth="1"/>
    <col min="265" max="267" width="10.5703125" style="1" customWidth="1"/>
    <col min="268" max="268" width="27.7109375" style="1" customWidth="1"/>
    <col min="269" max="296" width="10" style="1" customWidth="1"/>
    <col min="297" max="297" width="11" style="1" customWidth="1"/>
    <col min="298" max="298" width="19.28515625" style="1" customWidth="1"/>
    <col min="299" max="299" width="22.42578125" style="1" customWidth="1"/>
    <col min="300" max="300" width="11.7109375" style="1" customWidth="1"/>
    <col min="301" max="301" width="20" style="1" customWidth="1"/>
    <col min="302" max="302" width="17.42578125" style="1" customWidth="1"/>
    <col min="303" max="303" width="8.85546875" style="1"/>
    <col min="304" max="304" width="45.7109375" style="1" customWidth="1"/>
    <col min="305" max="512" width="8.85546875" style="1"/>
    <col min="513" max="513" width="7.7109375" style="1" customWidth="1"/>
    <col min="514" max="514" width="37.28515625" style="1" customWidth="1"/>
    <col min="515" max="515" width="8.85546875" style="1"/>
    <col min="516" max="517" width="0" style="1" hidden="1" customWidth="1"/>
    <col min="518" max="518" width="11.28515625" style="1" customWidth="1"/>
    <col min="519" max="519" width="9.85546875" style="1" customWidth="1"/>
    <col min="520" max="520" width="11.7109375" style="1" customWidth="1"/>
    <col min="521" max="523" width="10.5703125" style="1" customWidth="1"/>
    <col min="524" max="524" width="27.7109375" style="1" customWidth="1"/>
    <col min="525" max="552" width="10" style="1" customWidth="1"/>
    <col min="553" max="553" width="11" style="1" customWidth="1"/>
    <col min="554" max="554" width="19.28515625" style="1" customWidth="1"/>
    <col min="555" max="555" width="22.42578125" style="1" customWidth="1"/>
    <col min="556" max="556" width="11.7109375" style="1" customWidth="1"/>
    <col min="557" max="557" width="20" style="1" customWidth="1"/>
    <col min="558" max="558" width="17.42578125" style="1" customWidth="1"/>
    <col min="559" max="559" width="8.85546875" style="1"/>
    <col min="560" max="560" width="45.7109375" style="1" customWidth="1"/>
    <col min="561" max="768" width="8.85546875" style="1"/>
    <col min="769" max="769" width="7.7109375" style="1" customWidth="1"/>
    <col min="770" max="770" width="37.28515625" style="1" customWidth="1"/>
    <col min="771" max="771" width="8.85546875" style="1"/>
    <col min="772" max="773" width="0" style="1" hidden="1" customWidth="1"/>
    <col min="774" max="774" width="11.28515625" style="1" customWidth="1"/>
    <col min="775" max="775" width="9.85546875" style="1" customWidth="1"/>
    <col min="776" max="776" width="11.7109375" style="1" customWidth="1"/>
    <col min="777" max="779" width="10.5703125" style="1" customWidth="1"/>
    <col min="780" max="780" width="27.7109375" style="1" customWidth="1"/>
    <col min="781" max="808" width="10" style="1" customWidth="1"/>
    <col min="809" max="809" width="11" style="1" customWidth="1"/>
    <col min="810" max="810" width="19.28515625" style="1" customWidth="1"/>
    <col min="811" max="811" width="22.42578125" style="1" customWidth="1"/>
    <col min="812" max="812" width="11.7109375" style="1" customWidth="1"/>
    <col min="813" max="813" width="20" style="1" customWidth="1"/>
    <col min="814" max="814" width="17.42578125" style="1" customWidth="1"/>
    <col min="815" max="815" width="8.85546875" style="1"/>
    <col min="816" max="816" width="45.7109375" style="1" customWidth="1"/>
    <col min="817" max="1024" width="8.85546875" style="1"/>
    <col min="1025" max="1025" width="7.7109375" style="1" customWidth="1"/>
    <col min="1026" max="1026" width="37.28515625" style="1" customWidth="1"/>
    <col min="1027" max="1027" width="8.85546875" style="1"/>
    <col min="1028" max="1029" width="0" style="1" hidden="1" customWidth="1"/>
    <col min="1030" max="1030" width="11.28515625" style="1" customWidth="1"/>
    <col min="1031" max="1031" width="9.85546875" style="1" customWidth="1"/>
    <col min="1032" max="1032" width="11.7109375" style="1" customWidth="1"/>
    <col min="1033" max="1035" width="10.5703125" style="1" customWidth="1"/>
    <col min="1036" max="1036" width="27.7109375" style="1" customWidth="1"/>
    <col min="1037" max="1064" width="10" style="1" customWidth="1"/>
    <col min="1065" max="1065" width="11" style="1" customWidth="1"/>
    <col min="1066" max="1066" width="19.28515625" style="1" customWidth="1"/>
    <col min="1067" max="1067" width="22.42578125" style="1" customWidth="1"/>
    <col min="1068" max="1068" width="11.7109375" style="1" customWidth="1"/>
    <col min="1069" max="1069" width="20" style="1" customWidth="1"/>
    <col min="1070" max="1070" width="17.42578125" style="1" customWidth="1"/>
    <col min="1071" max="1071" width="8.85546875" style="1"/>
    <col min="1072" max="1072" width="45.7109375" style="1" customWidth="1"/>
    <col min="1073" max="1280" width="8.85546875" style="1"/>
    <col min="1281" max="1281" width="7.7109375" style="1" customWidth="1"/>
    <col min="1282" max="1282" width="37.28515625" style="1" customWidth="1"/>
    <col min="1283" max="1283" width="8.85546875" style="1"/>
    <col min="1284" max="1285" width="0" style="1" hidden="1" customWidth="1"/>
    <col min="1286" max="1286" width="11.28515625" style="1" customWidth="1"/>
    <col min="1287" max="1287" width="9.85546875" style="1" customWidth="1"/>
    <col min="1288" max="1288" width="11.7109375" style="1" customWidth="1"/>
    <col min="1289" max="1291" width="10.5703125" style="1" customWidth="1"/>
    <col min="1292" max="1292" width="27.7109375" style="1" customWidth="1"/>
    <col min="1293" max="1320" width="10" style="1" customWidth="1"/>
    <col min="1321" max="1321" width="11" style="1" customWidth="1"/>
    <col min="1322" max="1322" width="19.28515625" style="1" customWidth="1"/>
    <col min="1323" max="1323" width="22.42578125" style="1" customWidth="1"/>
    <col min="1324" max="1324" width="11.7109375" style="1" customWidth="1"/>
    <col min="1325" max="1325" width="20" style="1" customWidth="1"/>
    <col min="1326" max="1326" width="17.42578125" style="1" customWidth="1"/>
    <col min="1327" max="1327" width="8.85546875" style="1"/>
    <col min="1328" max="1328" width="45.7109375" style="1" customWidth="1"/>
    <col min="1329" max="1536" width="8.85546875" style="1"/>
    <col min="1537" max="1537" width="7.7109375" style="1" customWidth="1"/>
    <col min="1538" max="1538" width="37.28515625" style="1" customWidth="1"/>
    <col min="1539" max="1539" width="8.85546875" style="1"/>
    <col min="1540" max="1541" width="0" style="1" hidden="1" customWidth="1"/>
    <col min="1542" max="1542" width="11.28515625" style="1" customWidth="1"/>
    <col min="1543" max="1543" width="9.85546875" style="1" customWidth="1"/>
    <col min="1544" max="1544" width="11.7109375" style="1" customWidth="1"/>
    <col min="1545" max="1547" width="10.5703125" style="1" customWidth="1"/>
    <col min="1548" max="1548" width="27.7109375" style="1" customWidth="1"/>
    <col min="1549" max="1576" width="10" style="1" customWidth="1"/>
    <col min="1577" max="1577" width="11" style="1" customWidth="1"/>
    <col min="1578" max="1578" width="19.28515625" style="1" customWidth="1"/>
    <col min="1579" max="1579" width="22.42578125" style="1" customWidth="1"/>
    <col min="1580" max="1580" width="11.7109375" style="1" customWidth="1"/>
    <col min="1581" max="1581" width="20" style="1" customWidth="1"/>
    <col min="1582" max="1582" width="17.42578125" style="1" customWidth="1"/>
    <col min="1583" max="1583" width="8.85546875" style="1"/>
    <col min="1584" max="1584" width="45.7109375" style="1" customWidth="1"/>
    <col min="1585" max="1792" width="8.85546875" style="1"/>
    <col min="1793" max="1793" width="7.7109375" style="1" customWidth="1"/>
    <col min="1794" max="1794" width="37.28515625" style="1" customWidth="1"/>
    <col min="1795" max="1795" width="8.85546875" style="1"/>
    <col min="1796" max="1797" width="0" style="1" hidden="1" customWidth="1"/>
    <col min="1798" max="1798" width="11.28515625" style="1" customWidth="1"/>
    <col min="1799" max="1799" width="9.85546875" style="1" customWidth="1"/>
    <col min="1800" max="1800" width="11.7109375" style="1" customWidth="1"/>
    <col min="1801" max="1803" width="10.5703125" style="1" customWidth="1"/>
    <col min="1804" max="1804" width="27.7109375" style="1" customWidth="1"/>
    <col min="1805" max="1832" width="10" style="1" customWidth="1"/>
    <col min="1833" max="1833" width="11" style="1" customWidth="1"/>
    <col min="1834" max="1834" width="19.28515625" style="1" customWidth="1"/>
    <col min="1835" max="1835" width="22.42578125" style="1" customWidth="1"/>
    <col min="1836" max="1836" width="11.7109375" style="1" customWidth="1"/>
    <col min="1837" max="1837" width="20" style="1" customWidth="1"/>
    <col min="1838" max="1838" width="17.42578125" style="1" customWidth="1"/>
    <col min="1839" max="1839" width="8.85546875" style="1"/>
    <col min="1840" max="1840" width="45.7109375" style="1" customWidth="1"/>
    <col min="1841" max="2048" width="8.85546875" style="1"/>
    <col min="2049" max="2049" width="7.7109375" style="1" customWidth="1"/>
    <col min="2050" max="2050" width="37.28515625" style="1" customWidth="1"/>
    <col min="2051" max="2051" width="8.85546875" style="1"/>
    <col min="2052" max="2053" width="0" style="1" hidden="1" customWidth="1"/>
    <col min="2054" max="2054" width="11.28515625" style="1" customWidth="1"/>
    <col min="2055" max="2055" width="9.85546875" style="1" customWidth="1"/>
    <col min="2056" max="2056" width="11.7109375" style="1" customWidth="1"/>
    <col min="2057" max="2059" width="10.5703125" style="1" customWidth="1"/>
    <col min="2060" max="2060" width="27.7109375" style="1" customWidth="1"/>
    <col min="2061" max="2088" width="10" style="1" customWidth="1"/>
    <col min="2089" max="2089" width="11" style="1" customWidth="1"/>
    <col min="2090" max="2090" width="19.28515625" style="1" customWidth="1"/>
    <col min="2091" max="2091" width="22.42578125" style="1" customWidth="1"/>
    <col min="2092" max="2092" width="11.7109375" style="1" customWidth="1"/>
    <col min="2093" max="2093" width="20" style="1" customWidth="1"/>
    <col min="2094" max="2094" width="17.42578125" style="1" customWidth="1"/>
    <col min="2095" max="2095" width="8.85546875" style="1"/>
    <col min="2096" max="2096" width="45.7109375" style="1" customWidth="1"/>
    <col min="2097" max="2304" width="8.85546875" style="1"/>
    <col min="2305" max="2305" width="7.7109375" style="1" customWidth="1"/>
    <col min="2306" max="2306" width="37.28515625" style="1" customWidth="1"/>
    <col min="2307" max="2307" width="8.85546875" style="1"/>
    <col min="2308" max="2309" width="0" style="1" hidden="1" customWidth="1"/>
    <col min="2310" max="2310" width="11.28515625" style="1" customWidth="1"/>
    <col min="2311" max="2311" width="9.85546875" style="1" customWidth="1"/>
    <col min="2312" max="2312" width="11.7109375" style="1" customWidth="1"/>
    <col min="2313" max="2315" width="10.5703125" style="1" customWidth="1"/>
    <col min="2316" max="2316" width="27.7109375" style="1" customWidth="1"/>
    <col min="2317" max="2344" width="10" style="1" customWidth="1"/>
    <col min="2345" max="2345" width="11" style="1" customWidth="1"/>
    <col min="2346" max="2346" width="19.28515625" style="1" customWidth="1"/>
    <col min="2347" max="2347" width="22.42578125" style="1" customWidth="1"/>
    <col min="2348" max="2348" width="11.7109375" style="1" customWidth="1"/>
    <col min="2349" max="2349" width="20" style="1" customWidth="1"/>
    <col min="2350" max="2350" width="17.42578125" style="1" customWidth="1"/>
    <col min="2351" max="2351" width="8.85546875" style="1"/>
    <col min="2352" max="2352" width="45.7109375" style="1" customWidth="1"/>
    <col min="2353" max="2560" width="8.85546875" style="1"/>
    <col min="2561" max="2561" width="7.7109375" style="1" customWidth="1"/>
    <col min="2562" max="2562" width="37.28515625" style="1" customWidth="1"/>
    <col min="2563" max="2563" width="8.85546875" style="1"/>
    <col min="2564" max="2565" width="0" style="1" hidden="1" customWidth="1"/>
    <col min="2566" max="2566" width="11.28515625" style="1" customWidth="1"/>
    <col min="2567" max="2567" width="9.85546875" style="1" customWidth="1"/>
    <col min="2568" max="2568" width="11.7109375" style="1" customWidth="1"/>
    <col min="2569" max="2571" width="10.5703125" style="1" customWidth="1"/>
    <col min="2572" max="2572" width="27.7109375" style="1" customWidth="1"/>
    <col min="2573" max="2600" width="10" style="1" customWidth="1"/>
    <col min="2601" max="2601" width="11" style="1" customWidth="1"/>
    <col min="2602" max="2602" width="19.28515625" style="1" customWidth="1"/>
    <col min="2603" max="2603" width="22.42578125" style="1" customWidth="1"/>
    <col min="2604" max="2604" width="11.7109375" style="1" customWidth="1"/>
    <col min="2605" max="2605" width="20" style="1" customWidth="1"/>
    <col min="2606" max="2606" width="17.42578125" style="1" customWidth="1"/>
    <col min="2607" max="2607" width="8.85546875" style="1"/>
    <col min="2608" max="2608" width="45.7109375" style="1" customWidth="1"/>
    <col min="2609" max="2816" width="8.85546875" style="1"/>
    <col min="2817" max="2817" width="7.7109375" style="1" customWidth="1"/>
    <col min="2818" max="2818" width="37.28515625" style="1" customWidth="1"/>
    <col min="2819" max="2819" width="8.85546875" style="1"/>
    <col min="2820" max="2821" width="0" style="1" hidden="1" customWidth="1"/>
    <col min="2822" max="2822" width="11.28515625" style="1" customWidth="1"/>
    <col min="2823" max="2823" width="9.85546875" style="1" customWidth="1"/>
    <col min="2824" max="2824" width="11.7109375" style="1" customWidth="1"/>
    <col min="2825" max="2827" width="10.5703125" style="1" customWidth="1"/>
    <col min="2828" max="2828" width="27.7109375" style="1" customWidth="1"/>
    <col min="2829" max="2856" width="10" style="1" customWidth="1"/>
    <col min="2857" max="2857" width="11" style="1" customWidth="1"/>
    <col min="2858" max="2858" width="19.28515625" style="1" customWidth="1"/>
    <col min="2859" max="2859" width="22.42578125" style="1" customWidth="1"/>
    <col min="2860" max="2860" width="11.7109375" style="1" customWidth="1"/>
    <col min="2861" max="2861" width="20" style="1" customWidth="1"/>
    <col min="2862" max="2862" width="17.42578125" style="1" customWidth="1"/>
    <col min="2863" max="2863" width="8.85546875" style="1"/>
    <col min="2864" max="2864" width="45.7109375" style="1" customWidth="1"/>
    <col min="2865" max="3072" width="8.85546875" style="1"/>
    <col min="3073" max="3073" width="7.7109375" style="1" customWidth="1"/>
    <col min="3074" max="3074" width="37.28515625" style="1" customWidth="1"/>
    <col min="3075" max="3075" width="8.85546875" style="1"/>
    <col min="3076" max="3077" width="0" style="1" hidden="1" customWidth="1"/>
    <col min="3078" max="3078" width="11.28515625" style="1" customWidth="1"/>
    <col min="3079" max="3079" width="9.85546875" style="1" customWidth="1"/>
    <col min="3080" max="3080" width="11.7109375" style="1" customWidth="1"/>
    <col min="3081" max="3083" width="10.5703125" style="1" customWidth="1"/>
    <col min="3084" max="3084" width="27.7109375" style="1" customWidth="1"/>
    <col min="3085" max="3112" width="10" style="1" customWidth="1"/>
    <col min="3113" max="3113" width="11" style="1" customWidth="1"/>
    <col min="3114" max="3114" width="19.28515625" style="1" customWidth="1"/>
    <col min="3115" max="3115" width="22.42578125" style="1" customWidth="1"/>
    <col min="3116" max="3116" width="11.7109375" style="1" customWidth="1"/>
    <col min="3117" max="3117" width="20" style="1" customWidth="1"/>
    <col min="3118" max="3118" width="17.42578125" style="1" customWidth="1"/>
    <col min="3119" max="3119" width="8.85546875" style="1"/>
    <col min="3120" max="3120" width="45.7109375" style="1" customWidth="1"/>
    <col min="3121" max="3328" width="8.85546875" style="1"/>
    <col min="3329" max="3329" width="7.7109375" style="1" customWidth="1"/>
    <col min="3330" max="3330" width="37.28515625" style="1" customWidth="1"/>
    <col min="3331" max="3331" width="8.85546875" style="1"/>
    <col min="3332" max="3333" width="0" style="1" hidden="1" customWidth="1"/>
    <col min="3334" max="3334" width="11.28515625" style="1" customWidth="1"/>
    <col min="3335" max="3335" width="9.85546875" style="1" customWidth="1"/>
    <col min="3336" max="3336" width="11.7109375" style="1" customWidth="1"/>
    <col min="3337" max="3339" width="10.5703125" style="1" customWidth="1"/>
    <col min="3340" max="3340" width="27.7109375" style="1" customWidth="1"/>
    <col min="3341" max="3368" width="10" style="1" customWidth="1"/>
    <col min="3369" max="3369" width="11" style="1" customWidth="1"/>
    <col min="3370" max="3370" width="19.28515625" style="1" customWidth="1"/>
    <col min="3371" max="3371" width="22.42578125" style="1" customWidth="1"/>
    <col min="3372" max="3372" width="11.7109375" style="1" customWidth="1"/>
    <col min="3373" max="3373" width="20" style="1" customWidth="1"/>
    <col min="3374" max="3374" width="17.42578125" style="1" customWidth="1"/>
    <col min="3375" max="3375" width="8.85546875" style="1"/>
    <col min="3376" max="3376" width="45.7109375" style="1" customWidth="1"/>
    <col min="3377" max="3584" width="8.85546875" style="1"/>
    <col min="3585" max="3585" width="7.7109375" style="1" customWidth="1"/>
    <col min="3586" max="3586" width="37.28515625" style="1" customWidth="1"/>
    <col min="3587" max="3587" width="8.85546875" style="1"/>
    <col min="3588" max="3589" width="0" style="1" hidden="1" customWidth="1"/>
    <col min="3590" max="3590" width="11.28515625" style="1" customWidth="1"/>
    <col min="3591" max="3591" width="9.85546875" style="1" customWidth="1"/>
    <col min="3592" max="3592" width="11.7109375" style="1" customWidth="1"/>
    <col min="3593" max="3595" width="10.5703125" style="1" customWidth="1"/>
    <col min="3596" max="3596" width="27.7109375" style="1" customWidth="1"/>
    <col min="3597" max="3624" width="10" style="1" customWidth="1"/>
    <col min="3625" max="3625" width="11" style="1" customWidth="1"/>
    <col min="3626" max="3626" width="19.28515625" style="1" customWidth="1"/>
    <col min="3627" max="3627" width="22.42578125" style="1" customWidth="1"/>
    <col min="3628" max="3628" width="11.7109375" style="1" customWidth="1"/>
    <col min="3629" max="3629" width="20" style="1" customWidth="1"/>
    <col min="3630" max="3630" width="17.42578125" style="1" customWidth="1"/>
    <col min="3631" max="3631" width="8.85546875" style="1"/>
    <col min="3632" max="3632" width="45.7109375" style="1" customWidth="1"/>
    <col min="3633" max="3840" width="8.85546875" style="1"/>
    <col min="3841" max="3841" width="7.7109375" style="1" customWidth="1"/>
    <col min="3842" max="3842" width="37.28515625" style="1" customWidth="1"/>
    <col min="3843" max="3843" width="8.85546875" style="1"/>
    <col min="3844" max="3845" width="0" style="1" hidden="1" customWidth="1"/>
    <col min="3846" max="3846" width="11.28515625" style="1" customWidth="1"/>
    <col min="3847" max="3847" width="9.85546875" style="1" customWidth="1"/>
    <col min="3848" max="3848" width="11.7109375" style="1" customWidth="1"/>
    <col min="3849" max="3851" width="10.5703125" style="1" customWidth="1"/>
    <col min="3852" max="3852" width="27.7109375" style="1" customWidth="1"/>
    <col min="3853" max="3880" width="10" style="1" customWidth="1"/>
    <col min="3881" max="3881" width="11" style="1" customWidth="1"/>
    <col min="3882" max="3882" width="19.28515625" style="1" customWidth="1"/>
    <col min="3883" max="3883" width="22.42578125" style="1" customWidth="1"/>
    <col min="3884" max="3884" width="11.7109375" style="1" customWidth="1"/>
    <col min="3885" max="3885" width="20" style="1" customWidth="1"/>
    <col min="3886" max="3886" width="17.42578125" style="1" customWidth="1"/>
    <col min="3887" max="3887" width="8.85546875" style="1"/>
    <col min="3888" max="3888" width="45.7109375" style="1" customWidth="1"/>
    <col min="3889" max="4096" width="8.85546875" style="1"/>
    <col min="4097" max="4097" width="7.7109375" style="1" customWidth="1"/>
    <col min="4098" max="4098" width="37.28515625" style="1" customWidth="1"/>
    <col min="4099" max="4099" width="8.85546875" style="1"/>
    <col min="4100" max="4101" width="0" style="1" hidden="1" customWidth="1"/>
    <col min="4102" max="4102" width="11.28515625" style="1" customWidth="1"/>
    <col min="4103" max="4103" width="9.85546875" style="1" customWidth="1"/>
    <col min="4104" max="4104" width="11.7109375" style="1" customWidth="1"/>
    <col min="4105" max="4107" width="10.5703125" style="1" customWidth="1"/>
    <col min="4108" max="4108" width="27.7109375" style="1" customWidth="1"/>
    <col min="4109" max="4136" width="10" style="1" customWidth="1"/>
    <col min="4137" max="4137" width="11" style="1" customWidth="1"/>
    <col min="4138" max="4138" width="19.28515625" style="1" customWidth="1"/>
    <col min="4139" max="4139" width="22.42578125" style="1" customWidth="1"/>
    <col min="4140" max="4140" width="11.7109375" style="1" customWidth="1"/>
    <col min="4141" max="4141" width="20" style="1" customWidth="1"/>
    <col min="4142" max="4142" width="17.42578125" style="1" customWidth="1"/>
    <col min="4143" max="4143" width="8.85546875" style="1"/>
    <col min="4144" max="4144" width="45.7109375" style="1" customWidth="1"/>
    <col min="4145" max="4352" width="8.85546875" style="1"/>
    <col min="4353" max="4353" width="7.7109375" style="1" customWidth="1"/>
    <col min="4354" max="4354" width="37.28515625" style="1" customWidth="1"/>
    <col min="4355" max="4355" width="8.85546875" style="1"/>
    <col min="4356" max="4357" width="0" style="1" hidden="1" customWidth="1"/>
    <col min="4358" max="4358" width="11.28515625" style="1" customWidth="1"/>
    <col min="4359" max="4359" width="9.85546875" style="1" customWidth="1"/>
    <col min="4360" max="4360" width="11.7109375" style="1" customWidth="1"/>
    <col min="4361" max="4363" width="10.5703125" style="1" customWidth="1"/>
    <col min="4364" max="4364" width="27.7109375" style="1" customWidth="1"/>
    <col min="4365" max="4392" width="10" style="1" customWidth="1"/>
    <col min="4393" max="4393" width="11" style="1" customWidth="1"/>
    <col min="4394" max="4394" width="19.28515625" style="1" customWidth="1"/>
    <col min="4395" max="4395" width="22.42578125" style="1" customWidth="1"/>
    <col min="4396" max="4396" width="11.7109375" style="1" customWidth="1"/>
    <col min="4397" max="4397" width="20" style="1" customWidth="1"/>
    <col min="4398" max="4398" width="17.42578125" style="1" customWidth="1"/>
    <col min="4399" max="4399" width="8.85546875" style="1"/>
    <col min="4400" max="4400" width="45.7109375" style="1" customWidth="1"/>
    <col min="4401" max="4608" width="8.85546875" style="1"/>
    <col min="4609" max="4609" width="7.7109375" style="1" customWidth="1"/>
    <col min="4610" max="4610" width="37.28515625" style="1" customWidth="1"/>
    <col min="4611" max="4611" width="8.85546875" style="1"/>
    <col min="4612" max="4613" width="0" style="1" hidden="1" customWidth="1"/>
    <col min="4614" max="4614" width="11.28515625" style="1" customWidth="1"/>
    <col min="4615" max="4615" width="9.85546875" style="1" customWidth="1"/>
    <col min="4616" max="4616" width="11.7109375" style="1" customWidth="1"/>
    <col min="4617" max="4619" width="10.5703125" style="1" customWidth="1"/>
    <col min="4620" max="4620" width="27.7109375" style="1" customWidth="1"/>
    <col min="4621" max="4648" width="10" style="1" customWidth="1"/>
    <col min="4649" max="4649" width="11" style="1" customWidth="1"/>
    <col min="4650" max="4650" width="19.28515625" style="1" customWidth="1"/>
    <col min="4651" max="4651" width="22.42578125" style="1" customWidth="1"/>
    <col min="4652" max="4652" width="11.7109375" style="1" customWidth="1"/>
    <col min="4653" max="4653" width="20" style="1" customWidth="1"/>
    <col min="4654" max="4654" width="17.42578125" style="1" customWidth="1"/>
    <col min="4655" max="4655" width="8.85546875" style="1"/>
    <col min="4656" max="4656" width="45.7109375" style="1" customWidth="1"/>
    <col min="4657" max="4864" width="8.85546875" style="1"/>
    <col min="4865" max="4865" width="7.7109375" style="1" customWidth="1"/>
    <col min="4866" max="4866" width="37.28515625" style="1" customWidth="1"/>
    <col min="4867" max="4867" width="8.85546875" style="1"/>
    <col min="4868" max="4869" width="0" style="1" hidden="1" customWidth="1"/>
    <col min="4870" max="4870" width="11.28515625" style="1" customWidth="1"/>
    <col min="4871" max="4871" width="9.85546875" style="1" customWidth="1"/>
    <col min="4872" max="4872" width="11.7109375" style="1" customWidth="1"/>
    <col min="4873" max="4875" width="10.5703125" style="1" customWidth="1"/>
    <col min="4876" max="4876" width="27.7109375" style="1" customWidth="1"/>
    <col min="4877" max="4904" width="10" style="1" customWidth="1"/>
    <col min="4905" max="4905" width="11" style="1" customWidth="1"/>
    <col min="4906" max="4906" width="19.28515625" style="1" customWidth="1"/>
    <col min="4907" max="4907" width="22.42578125" style="1" customWidth="1"/>
    <col min="4908" max="4908" width="11.7109375" style="1" customWidth="1"/>
    <col min="4909" max="4909" width="20" style="1" customWidth="1"/>
    <col min="4910" max="4910" width="17.42578125" style="1" customWidth="1"/>
    <col min="4911" max="4911" width="8.85546875" style="1"/>
    <col min="4912" max="4912" width="45.7109375" style="1" customWidth="1"/>
    <col min="4913" max="5120" width="8.85546875" style="1"/>
    <col min="5121" max="5121" width="7.7109375" style="1" customWidth="1"/>
    <col min="5122" max="5122" width="37.28515625" style="1" customWidth="1"/>
    <col min="5123" max="5123" width="8.85546875" style="1"/>
    <col min="5124" max="5125" width="0" style="1" hidden="1" customWidth="1"/>
    <col min="5126" max="5126" width="11.28515625" style="1" customWidth="1"/>
    <col min="5127" max="5127" width="9.85546875" style="1" customWidth="1"/>
    <col min="5128" max="5128" width="11.7109375" style="1" customWidth="1"/>
    <col min="5129" max="5131" width="10.5703125" style="1" customWidth="1"/>
    <col min="5132" max="5132" width="27.7109375" style="1" customWidth="1"/>
    <col min="5133" max="5160" width="10" style="1" customWidth="1"/>
    <col min="5161" max="5161" width="11" style="1" customWidth="1"/>
    <col min="5162" max="5162" width="19.28515625" style="1" customWidth="1"/>
    <col min="5163" max="5163" width="22.42578125" style="1" customWidth="1"/>
    <col min="5164" max="5164" width="11.7109375" style="1" customWidth="1"/>
    <col min="5165" max="5165" width="20" style="1" customWidth="1"/>
    <col min="5166" max="5166" width="17.42578125" style="1" customWidth="1"/>
    <col min="5167" max="5167" width="8.85546875" style="1"/>
    <col min="5168" max="5168" width="45.7109375" style="1" customWidth="1"/>
    <col min="5169" max="5376" width="8.85546875" style="1"/>
    <col min="5377" max="5377" width="7.7109375" style="1" customWidth="1"/>
    <col min="5378" max="5378" width="37.28515625" style="1" customWidth="1"/>
    <col min="5379" max="5379" width="8.85546875" style="1"/>
    <col min="5380" max="5381" width="0" style="1" hidden="1" customWidth="1"/>
    <col min="5382" max="5382" width="11.28515625" style="1" customWidth="1"/>
    <col min="5383" max="5383" width="9.85546875" style="1" customWidth="1"/>
    <col min="5384" max="5384" width="11.7109375" style="1" customWidth="1"/>
    <col min="5385" max="5387" width="10.5703125" style="1" customWidth="1"/>
    <col min="5388" max="5388" width="27.7109375" style="1" customWidth="1"/>
    <col min="5389" max="5416" width="10" style="1" customWidth="1"/>
    <col min="5417" max="5417" width="11" style="1" customWidth="1"/>
    <col min="5418" max="5418" width="19.28515625" style="1" customWidth="1"/>
    <col min="5419" max="5419" width="22.42578125" style="1" customWidth="1"/>
    <col min="5420" max="5420" width="11.7109375" style="1" customWidth="1"/>
    <col min="5421" max="5421" width="20" style="1" customWidth="1"/>
    <col min="5422" max="5422" width="17.42578125" style="1" customWidth="1"/>
    <col min="5423" max="5423" width="8.85546875" style="1"/>
    <col min="5424" max="5424" width="45.7109375" style="1" customWidth="1"/>
    <col min="5425" max="5632" width="8.85546875" style="1"/>
    <col min="5633" max="5633" width="7.7109375" style="1" customWidth="1"/>
    <col min="5634" max="5634" width="37.28515625" style="1" customWidth="1"/>
    <col min="5635" max="5635" width="8.85546875" style="1"/>
    <col min="5636" max="5637" width="0" style="1" hidden="1" customWidth="1"/>
    <col min="5638" max="5638" width="11.28515625" style="1" customWidth="1"/>
    <col min="5639" max="5639" width="9.85546875" style="1" customWidth="1"/>
    <col min="5640" max="5640" width="11.7109375" style="1" customWidth="1"/>
    <col min="5641" max="5643" width="10.5703125" style="1" customWidth="1"/>
    <col min="5644" max="5644" width="27.7109375" style="1" customWidth="1"/>
    <col min="5645" max="5672" width="10" style="1" customWidth="1"/>
    <col min="5673" max="5673" width="11" style="1" customWidth="1"/>
    <col min="5674" max="5674" width="19.28515625" style="1" customWidth="1"/>
    <col min="5675" max="5675" width="22.42578125" style="1" customWidth="1"/>
    <col min="5676" max="5676" width="11.7109375" style="1" customWidth="1"/>
    <col min="5677" max="5677" width="20" style="1" customWidth="1"/>
    <col min="5678" max="5678" width="17.42578125" style="1" customWidth="1"/>
    <col min="5679" max="5679" width="8.85546875" style="1"/>
    <col min="5680" max="5680" width="45.7109375" style="1" customWidth="1"/>
    <col min="5681" max="5888" width="8.85546875" style="1"/>
    <col min="5889" max="5889" width="7.7109375" style="1" customWidth="1"/>
    <col min="5890" max="5890" width="37.28515625" style="1" customWidth="1"/>
    <col min="5891" max="5891" width="8.85546875" style="1"/>
    <col min="5892" max="5893" width="0" style="1" hidden="1" customWidth="1"/>
    <col min="5894" max="5894" width="11.28515625" style="1" customWidth="1"/>
    <col min="5895" max="5895" width="9.85546875" style="1" customWidth="1"/>
    <col min="5896" max="5896" width="11.7109375" style="1" customWidth="1"/>
    <col min="5897" max="5899" width="10.5703125" style="1" customWidth="1"/>
    <col min="5900" max="5900" width="27.7109375" style="1" customWidth="1"/>
    <col min="5901" max="5928" width="10" style="1" customWidth="1"/>
    <col min="5929" max="5929" width="11" style="1" customWidth="1"/>
    <col min="5930" max="5930" width="19.28515625" style="1" customWidth="1"/>
    <col min="5931" max="5931" width="22.42578125" style="1" customWidth="1"/>
    <col min="5932" max="5932" width="11.7109375" style="1" customWidth="1"/>
    <col min="5933" max="5933" width="20" style="1" customWidth="1"/>
    <col min="5934" max="5934" width="17.42578125" style="1" customWidth="1"/>
    <col min="5935" max="5935" width="8.85546875" style="1"/>
    <col min="5936" max="5936" width="45.7109375" style="1" customWidth="1"/>
    <col min="5937" max="6144" width="8.85546875" style="1"/>
    <col min="6145" max="6145" width="7.7109375" style="1" customWidth="1"/>
    <col min="6146" max="6146" width="37.28515625" style="1" customWidth="1"/>
    <col min="6147" max="6147" width="8.85546875" style="1"/>
    <col min="6148" max="6149" width="0" style="1" hidden="1" customWidth="1"/>
    <col min="6150" max="6150" width="11.28515625" style="1" customWidth="1"/>
    <col min="6151" max="6151" width="9.85546875" style="1" customWidth="1"/>
    <col min="6152" max="6152" width="11.7109375" style="1" customWidth="1"/>
    <col min="6153" max="6155" width="10.5703125" style="1" customWidth="1"/>
    <col min="6156" max="6156" width="27.7109375" style="1" customWidth="1"/>
    <col min="6157" max="6184" width="10" style="1" customWidth="1"/>
    <col min="6185" max="6185" width="11" style="1" customWidth="1"/>
    <col min="6186" max="6186" width="19.28515625" style="1" customWidth="1"/>
    <col min="6187" max="6187" width="22.42578125" style="1" customWidth="1"/>
    <col min="6188" max="6188" width="11.7109375" style="1" customWidth="1"/>
    <col min="6189" max="6189" width="20" style="1" customWidth="1"/>
    <col min="6190" max="6190" width="17.42578125" style="1" customWidth="1"/>
    <col min="6191" max="6191" width="8.85546875" style="1"/>
    <col min="6192" max="6192" width="45.7109375" style="1" customWidth="1"/>
    <col min="6193" max="6400" width="8.85546875" style="1"/>
    <col min="6401" max="6401" width="7.7109375" style="1" customWidth="1"/>
    <col min="6402" max="6402" width="37.28515625" style="1" customWidth="1"/>
    <col min="6403" max="6403" width="8.85546875" style="1"/>
    <col min="6404" max="6405" width="0" style="1" hidden="1" customWidth="1"/>
    <col min="6406" max="6406" width="11.28515625" style="1" customWidth="1"/>
    <col min="6407" max="6407" width="9.85546875" style="1" customWidth="1"/>
    <col min="6408" max="6408" width="11.7109375" style="1" customWidth="1"/>
    <col min="6409" max="6411" width="10.5703125" style="1" customWidth="1"/>
    <col min="6412" max="6412" width="27.7109375" style="1" customWidth="1"/>
    <col min="6413" max="6440" width="10" style="1" customWidth="1"/>
    <col min="6441" max="6441" width="11" style="1" customWidth="1"/>
    <col min="6442" max="6442" width="19.28515625" style="1" customWidth="1"/>
    <col min="6443" max="6443" width="22.42578125" style="1" customWidth="1"/>
    <col min="6444" max="6444" width="11.7109375" style="1" customWidth="1"/>
    <col min="6445" max="6445" width="20" style="1" customWidth="1"/>
    <col min="6446" max="6446" width="17.42578125" style="1" customWidth="1"/>
    <col min="6447" max="6447" width="8.85546875" style="1"/>
    <col min="6448" max="6448" width="45.7109375" style="1" customWidth="1"/>
    <col min="6449" max="6656" width="8.85546875" style="1"/>
    <col min="6657" max="6657" width="7.7109375" style="1" customWidth="1"/>
    <col min="6658" max="6658" width="37.28515625" style="1" customWidth="1"/>
    <col min="6659" max="6659" width="8.85546875" style="1"/>
    <col min="6660" max="6661" width="0" style="1" hidden="1" customWidth="1"/>
    <col min="6662" max="6662" width="11.28515625" style="1" customWidth="1"/>
    <col min="6663" max="6663" width="9.85546875" style="1" customWidth="1"/>
    <col min="6664" max="6664" width="11.7109375" style="1" customWidth="1"/>
    <col min="6665" max="6667" width="10.5703125" style="1" customWidth="1"/>
    <col min="6668" max="6668" width="27.7109375" style="1" customWidth="1"/>
    <col min="6669" max="6696" width="10" style="1" customWidth="1"/>
    <col min="6697" max="6697" width="11" style="1" customWidth="1"/>
    <col min="6698" max="6698" width="19.28515625" style="1" customWidth="1"/>
    <col min="6699" max="6699" width="22.42578125" style="1" customWidth="1"/>
    <col min="6700" max="6700" width="11.7109375" style="1" customWidth="1"/>
    <col min="6701" max="6701" width="20" style="1" customWidth="1"/>
    <col min="6702" max="6702" width="17.42578125" style="1" customWidth="1"/>
    <col min="6703" max="6703" width="8.85546875" style="1"/>
    <col min="6704" max="6704" width="45.7109375" style="1" customWidth="1"/>
    <col min="6705" max="6912" width="8.85546875" style="1"/>
    <col min="6913" max="6913" width="7.7109375" style="1" customWidth="1"/>
    <col min="6914" max="6914" width="37.28515625" style="1" customWidth="1"/>
    <col min="6915" max="6915" width="8.85546875" style="1"/>
    <col min="6916" max="6917" width="0" style="1" hidden="1" customWidth="1"/>
    <col min="6918" max="6918" width="11.28515625" style="1" customWidth="1"/>
    <col min="6919" max="6919" width="9.85546875" style="1" customWidth="1"/>
    <col min="6920" max="6920" width="11.7109375" style="1" customWidth="1"/>
    <col min="6921" max="6923" width="10.5703125" style="1" customWidth="1"/>
    <col min="6924" max="6924" width="27.7109375" style="1" customWidth="1"/>
    <col min="6925" max="6952" width="10" style="1" customWidth="1"/>
    <col min="6953" max="6953" width="11" style="1" customWidth="1"/>
    <col min="6954" max="6954" width="19.28515625" style="1" customWidth="1"/>
    <col min="6955" max="6955" width="22.42578125" style="1" customWidth="1"/>
    <col min="6956" max="6956" width="11.7109375" style="1" customWidth="1"/>
    <col min="6957" max="6957" width="20" style="1" customWidth="1"/>
    <col min="6958" max="6958" width="17.42578125" style="1" customWidth="1"/>
    <col min="6959" max="6959" width="8.85546875" style="1"/>
    <col min="6960" max="6960" width="45.7109375" style="1" customWidth="1"/>
    <col min="6961" max="7168" width="8.85546875" style="1"/>
    <col min="7169" max="7169" width="7.7109375" style="1" customWidth="1"/>
    <col min="7170" max="7170" width="37.28515625" style="1" customWidth="1"/>
    <col min="7171" max="7171" width="8.85546875" style="1"/>
    <col min="7172" max="7173" width="0" style="1" hidden="1" customWidth="1"/>
    <col min="7174" max="7174" width="11.28515625" style="1" customWidth="1"/>
    <col min="7175" max="7175" width="9.85546875" style="1" customWidth="1"/>
    <col min="7176" max="7176" width="11.7109375" style="1" customWidth="1"/>
    <col min="7177" max="7179" width="10.5703125" style="1" customWidth="1"/>
    <col min="7180" max="7180" width="27.7109375" style="1" customWidth="1"/>
    <col min="7181" max="7208" width="10" style="1" customWidth="1"/>
    <col min="7209" max="7209" width="11" style="1" customWidth="1"/>
    <col min="7210" max="7210" width="19.28515625" style="1" customWidth="1"/>
    <col min="7211" max="7211" width="22.42578125" style="1" customWidth="1"/>
    <col min="7212" max="7212" width="11.7109375" style="1" customWidth="1"/>
    <col min="7213" max="7213" width="20" style="1" customWidth="1"/>
    <col min="7214" max="7214" width="17.42578125" style="1" customWidth="1"/>
    <col min="7215" max="7215" width="8.85546875" style="1"/>
    <col min="7216" max="7216" width="45.7109375" style="1" customWidth="1"/>
    <col min="7217" max="7424" width="8.85546875" style="1"/>
    <col min="7425" max="7425" width="7.7109375" style="1" customWidth="1"/>
    <col min="7426" max="7426" width="37.28515625" style="1" customWidth="1"/>
    <col min="7427" max="7427" width="8.85546875" style="1"/>
    <col min="7428" max="7429" width="0" style="1" hidden="1" customWidth="1"/>
    <col min="7430" max="7430" width="11.28515625" style="1" customWidth="1"/>
    <col min="7431" max="7431" width="9.85546875" style="1" customWidth="1"/>
    <col min="7432" max="7432" width="11.7109375" style="1" customWidth="1"/>
    <col min="7433" max="7435" width="10.5703125" style="1" customWidth="1"/>
    <col min="7436" max="7436" width="27.7109375" style="1" customWidth="1"/>
    <col min="7437" max="7464" width="10" style="1" customWidth="1"/>
    <col min="7465" max="7465" width="11" style="1" customWidth="1"/>
    <col min="7466" max="7466" width="19.28515625" style="1" customWidth="1"/>
    <col min="7467" max="7467" width="22.42578125" style="1" customWidth="1"/>
    <col min="7468" max="7468" width="11.7109375" style="1" customWidth="1"/>
    <col min="7469" max="7469" width="20" style="1" customWidth="1"/>
    <col min="7470" max="7470" width="17.42578125" style="1" customWidth="1"/>
    <col min="7471" max="7471" width="8.85546875" style="1"/>
    <col min="7472" max="7472" width="45.7109375" style="1" customWidth="1"/>
    <col min="7473" max="7680" width="8.85546875" style="1"/>
    <col min="7681" max="7681" width="7.7109375" style="1" customWidth="1"/>
    <col min="7682" max="7682" width="37.28515625" style="1" customWidth="1"/>
    <col min="7683" max="7683" width="8.85546875" style="1"/>
    <col min="7684" max="7685" width="0" style="1" hidden="1" customWidth="1"/>
    <col min="7686" max="7686" width="11.28515625" style="1" customWidth="1"/>
    <col min="7687" max="7687" width="9.85546875" style="1" customWidth="1"/>
    <col min="7688" max="7688" width="11.7109375" style="1" customWidth="1"/>
    <col min="7689" max="7691" width="10.5703125" style="1" customWidth="1"/>
    <col min="7692" max="7692" width="27.7109375" style="1" customWidth="1"/>
    <col min="7693" max="7720" width="10" style="1" customWidth="1"/>
    <col min="7721" max="7721" width="11" style="1" customWidth="1"/>
    <col min="7722" max="7722" width="19.28515625" style="1" customWidth="1"/>
    <col min="7723" max="7723" width="22.42578125" style="1" customWidth="1"/>
    <col min="7724" max="7724" width="11.7109375" style="1" customWidth="1"/>
    <col min="7725" max="7725" width="20" style="1" customWidth="1"/>
    <col min="7726" max="7726" width="17.42578125" style="1" customWidth="1"/>
    <col min="7727" max="7727" width="8.85546875" style="1"/>
    <col min="7728" max="7728" width="45.7109375" style="1" customWidth="1"/>
    <col min="7729" max="7936" width="8.85546875" style="1"/>
    <col min="7937" max="7937" width="7.7109375" style="1" customWidth="1"/>
    <col min="7938" max="7938" width="37.28515625" style="1" customWidth="1"/>
    <col min="7939" max="7939" width="8.85546875" style="1"/>
    <col min="7940" max="7941" width="0" style="1" hidden="1" customWidth="1"/>
    <col min="7942" max="7942" width="11.28515625" style="1" customWidth="1"/>
    <col min="7943" max="7943" width="9.85546875" style="1" customWidth="1"/>
    <col min="7944" max="7944" width="11.7109375" style="1" customWidth="1"/>
    <col min="7945" max="7947" width="10.5703125" style="1" customWidth="1"/>
    <col min="7948" max="7948" width="27.7109375" style="1" customWidth="1"/>
    <col min="7949" max="7976" width="10" style="1" customWidth="1"/>
    <col min="7977" max="7977" width="11" style="1" customWidth="1"/>
    <col min="7978" max="7978" width="19.28515625" style="1" customWidth="1"/>
    <col min="7979" max="7979" width="22.42578125" style="1" customWidth="1"/>
    <col min="7980" max="7980" width="11.7109375" style="1" customWidth="1"/>
    <col min="7981" max="7981" width="20" style="1" customWidth="1"/>
    <col min="7982" max="7982" width="17.42578125" style="1" customWidth="1"/>
    <col min="7983" max="7983" width="8.85546875" style="1"/>
    <col min="7984" max="7984" width="45.7109375" style="1" customWidth="1"/>
    <col min="7985" max="8192" width="8.85546875" style="1"/>
    <col min="8193" max="8193" width="7.7109375" style="1" customWidth="1"/>
    <col min="8194" max="8194" width="37.28515625" style="1" customWidth="1"/>
    <col min="8195" max="8195" width="8.85546875" style="1"/>
    <col min="8196" max="8197" width="0" style="1" hidden="1" customWidth="1"/>
    <col min="8198" max="8198" width="11.28515625" style="1" customWidth="1"/>
    <col min="8199" max="8199" width="9.85546875" style="1" customWidth="1"/>
    <col min="8200" max="8200" width="11.7109375" style="1" customWidth="1"/>
    <col min="8201" max="8203" width="10.5703125" style="1" customWidth="1"/>
    <col min="8204" max="8204" width="27.7109375" style="1" customWidth="1"/>
    <col min="8205" max="8232" width="10" style="1" customWidth="1"/>
    <col min="8233" max="8233" width="11" style="1" customWidth="1"/>
    <col min="8234" max="8234" width="19.28515625" style="1" customWidth="1"/>
    <col min="8235" max="8235" width="22.42578125" style="1" customWidth="1"/>
    <col min="8236" max="8236" width="11.7109375" style="1" customWidth="1"/>
    <col min="8237" max="8237" width="20" style="1" customWidth="1"/>
    <col min="8238" max="8238" width="17.42578125" style="1" customWidth="1"/>
    <col min="8239" max="8239" width="8.85546875" style="1"/>
    <col min="8240" max="8240" width="45.7109375" style="1" customWidth="1"/>
    <col min="8241" max="8448" width="8.85546875" style="1"/>
    <col min="8449" max="8449" width="7.7109375" style="1" customWidth="1"/>
    <col min="8450" max="8450" width="37.28515625" style="1" customWidth="1"/>
    <col min="8451" max="8451" width="8.85546875" style="1"/>
    <col min="8452" max="8453" width="0" style="1" hidden="1" customWidth="1"/>
    <col min="8454" max="8454" width="11.28515625" style="1" customWidth="1"/>
    <col min="8455" max="8455" width="9.85546875" style="1" customWidth="1"/>
    <col min="8456" max="8456" width="11.7109375" style="1" customWidth="1"/>
    <col min="8457" max="8459" width="10.5703125" style="1" customWidth="1"/>
    <col min="8460" max="8460" width="27.7109375" style="1" customWidth="1"/>
    <col min="8461" max="8488" width="10" style="1" customWidth="1"/>
    <col min="8489" max="8489" width="11" style="1" customWidth="1"/>
    <col min="8490" max="8490" width="19.28515625" style="1" customWidth="1"/>
    <col min="8491" max="8491" width="22.42578125" style="1" customWidth="1"/>
    <col min="8492" max="8492" width="11.7109375" style="1" customWidth="1"/>
    <col min="8493" max="8493" width="20" style="1" customWidth="1"/>
    <col min="8494" max="8494" width="17.42578125" style="1" customWidth="1"/>
    <col min="8495" max="8495" width="8.85546875" style="1"/>
    <col min="8496" max="8496" width="45.7109375" style="1" customWidth="1"/>
    <col min="8497" max="8704" width="8.85546875" style="1"/>
    <col min="8705" max="8705" width="7.7109375" style="1" customWidth="1"/>
    <col min="8706" max="8706" width="37.28515625" style="1" customWidth="1"/>
    <col min="8707" max="8707" width="8.85546875" style="1"/>
    <col min="8708" max="8709" width="0" style="1" hidden="1" customWidth="1"/>
    <col min="8710" max="8710" width="11.28515625" style="1" customWidth="1"/>
    <col min="8711" max="8711" width="9.85546875" style="1" customWidth="1"/>
    <col min="8712" max="8712" width="11.7109375" style="1" customWidth="1"/>
    <col min="8713" max="8715" width="10.5703125" style="1" customWidth="1"/>
    <col min="8716" max="8716" width="27.7109375" style="1" customWidth="1"/>
    <col min="8717" max="8744" width="10" style="1" customWidth="1"/>
    <col min="8745" max="8745" width="11" style="1" customWidth="1"/>
    <col min="8746" max="8746" width="19.28515625" style="1" customWidth="1"/>
    <col min="8747" max="8747" width="22.42578125" style="1" customWidth="1"/>
    <col min="8748" max="8748" width="11.7109375" style="1" customWidth="1"/>
    <col min="8749" max="8749" width="20" style="1" customWidth="1"/>
    <col min="8750" max="8750" width="17.42578125" style="1" customWidth="1"/>
    <col min="8751" max="8751" width="8.85546875" style="1"/>
    <col min="8752" max="8752" width="45.7109375" style="1" customWidth="1"/>
    <col min="8753" max="8960" width="8.85546875" style="1"/>
    <col min="8961" max="8961" width="7.7109375" style="1" customWidth="1"/>
    <col min="8962" max="8962" width="37.28515625" style="1" customWidth="1"/>
    <col min="8963" max="8963" width="8.85546875" style="1"/>
    <col min="8964" max="8965" width="0" style="1" hidden="1" customWidth="1"/>
    <col min="8966" max="8966" width="11.28515625" style="1" customWidth="1"/>
    <col min="8967" max="8967" width="9.85546875" style="1" customWidth="1"/>
    <col min="8968" max="8968" width="11.7109375" style="1" customWidth="1"/>
    <col min="8969" max="8971" width="10.5703125" style="1" customWidth="1"/>
    <col min="8972" max="8972" width="27.7109375" style="1" customWidth="1"/>
    <col min="8973" max="9000" width="10" style="1" customWidth="1"/>
    <col min="9001" max="9001" width="11" style="1" customWidth="1"/>
    <col min="9002" max="9002" width="19.28515625" style="1" customWidth="1"/>
    <col min="9003" max="9003" width="22.42578125" style="1" customWidth="1"/>
    <col min="9004" max="9004" width="11.7109375" style="1" customWidth="1"/>
    <col min="9005" max="9005" width="20" style="1" customWidth="1"/>
    <col min="9006" max="9006" width="17.42578125" style="1" customWidth="1"/>
    <col min="9007" max="9007" width="8.85546875" style="1"/>
    <col min="9008" max="9008" width="45.7109375" style="1" customWidth="1"/>
    <col min="9009" max="9216" width="8.85546875" style="1"/>
    <col min="9217" max="9217" width="7.7109375" style="1" customWidth="1"/>
    <col min="9218" max="9218" width="37.28515625" style="1" customWidth="1"/>
    <col min="9219" max="9219" width="8.85546875" style="1"/>
    <col min="9220" max="9221" width="0" style="1" hidden="1" customWidth="1"/>
    <col min="9222" max="9222" width="11.28515625" style="1" customWidth="1"/>
    <col min="9223" max="9223" width="9.85546875" style="1" customWidth="1"/>
    <col min="9224" max="9224" width="11.7109375" style="1" customWidth="1"/>
    <col min="9225" max="9227" width="10.5703125" style="1" customWidth="1"/>
    <col min="9228" max="9228" width="27.7109375" style="1" customWidth="1"/>
    <col min="9229" max="9256" width="10" style="1" customWidth="1"/>
    <col min="9257" max="9257" width="11" style="1" customWidth="1"/>
    <col min="9258" max="9258" width="19.28515625" style="1" customWidth="1"/>
    <col min="9259" max="9259" width="22.42578125" style="1" customWidth="1"/>
    <col min="9260" max="9260" width="11.7109375" style="1" customWidth="1"/>
    <col min="9261" max="9261" width="20" style="1" customWidth="1"/>
    <col min="9262" max="9262" width="17.42578125" style="1" customWidth="1"/>
    <col min="9263" max="9263" width="8.85546875" style="1"/>
    <col min="9264" max="9264" width="45.7109375" style="1" customWidth="1"/>
    <col min="9265" max="9472" width="8.85546875" style="1"/>
    <col min="9473" max="9473" width="7.7109375" style="1" customWidth="1"/>
    <col min="9474" max="9474" width="37.28515625" style="1" customWidth="1"/>
    <col min="9475" max="9475" width="8.85546875" style="1"/>
    <col min="9476" max="9477" width="0" style="1" hidden="1" customWidth="1"/>
    <col min="9478" max="9478" width="11.28515625" style="1" customWidth="1"/>
    <col min="9479" max="9479" width="9.85546875" style="1" customWidth="1"/>
    <col min="9480" max="9480" width="11.7109375" style="1" customWidth="1"/>
    <col min="9481" max="9483" width="10.5703125" style="1" customWidth="1"/>
    <col min="9484" max="9484" width="27.7109375" style="1" customWidth="1"/>
    <col min="9485" max="9512" width="10" style="1" customWidth="1"/>
    <col min="9513" max="9513" width="11" style="1" customWidth="1"/>
    <col min="9514" max="9514" width="19.28515625" style="1" customWidth="1"/>
    <col min="9515" max="9515" width="22.42578125" style="1" customWidth="1"/>
    <col min="9516" max="9516" width="11.7109375" style="1" customWidth="1"/>
    <col min="9517" max="9517" width="20" style="1" customWidth="1"/>
    <col min="9518" max="9518" width="17.42578125" style="1" customWidth="1"/>
    <col min="9519" max="9519" width="8.85546875" style="1"/>
    <col min="9520" max="9520" width="45.7109375" style="1" customWidth="1"/>
    <col min="9521" max="9728" width="8.85546875" style="1"/>
    <col min="9729" max="9729" width="7.7109375" style="1" customWidth="1"/>
    <col min="9730" max="9730" width="37.28515625" style="1" customWidth="1"/>
    <col min="9731" max="9731" width="8.85546875" style="1"/>
    <col min="9732" max="9733" width="0" style="1" hidden="1" customWidth="1"/>
    <col min="9734" max="9734" width="11.28515625" style="1" customWidth="1"/>
    <col min="9735" max="9735" width="9.85546875" style="1" customWidth="1"/>
    <col min="9736" max="9736" width="11.7109375" style="1" customWidth="1"/>
    <col min="9737" max="9739" width="10.5703125" style="1" customWidth="1"/>
    <col min="9740" max="9740" width="27.7109375" style="1" customWidth="1"/>
    <col min="9741" max="9768" width="10" style="1" customWidth="1"/>
    <col min="9769" max="9769" width="11" style="1" customWidth="1"/>
    <col min="9770" max="9770" width="19.28515625" style="1" customWidth="1"/>
    <col min="9771" max="9771" width="22.42578125" style="1" customWidth="1"/>
    <col min="9772" max="9772" width="11.7109375" style="1" customWidth="1"/>
    <col min="9773" max="9773" width="20" style="1" customWidth="1"/>
    <col min="9774" max="9774" width="17.42578125" style="1" customWidth="1"/>
    <col min="9775" max="9775" width="8.85546875" style="1"/>
    <col min="9776" max="9776" width="45.7109375" style="1" customWidth="1"/>
    <col min="9777" max="9984" width="8.85546875" style="1"/>
    <col min="9985" max="9985" width="7.7109375" style="1" customWidth="1"/>
    <col min="9986" max="9986" width="37.28515625" style="1" customWidth="1"/>
    <col min="9987" max="9987" width="8.85546875" style="1"/>
    <col min="9988" max="9989" width="0" style="1" hidden="1" customWidth="1"/>
    <col min="9990" max="9990" width="11.28515625" style="1" customWidth="1"/>
    <col min="9991" max="9991" width="9.85546875" style="1" customWidth="1"/>
    <col min="9992" max="9992" width="11.7109375" style="1" customWidth="1"/>
    <col min="9993" max="9995" width="10.5703125" style="1" customWidth="1"/>
    <col min="9996" max="9996" width="27.7109375" style="1" customWidth="1"/>
    <col min="9997" max="10024" width="10" style="1" customWidth="1"/>
    <col min="10025" max="10025" width="11" style="1" customWidth="1"/>
    <col min="10026" max="10026" width="19.28515625" style="1" customWidth="1"/>
    <col min="10027" max="10027" width="22.42578125" style="1" customWidth="1"/>
    <col min="10028" max="10028" width="11.7109375" style="1" customWidth="1"/>
    <col min="10029" max="10029" width="20" style="1" customWidth="1"/>
    <col min="10030" max="10030" width="17.42578125" style="1" customWidth="1"/>
    <col min="10031" max="10031" width="8.85546875" style="1"/>
    <col min="10032" max="10032" width="45.7109375" style="1" customWidth="1"/>
    <col min="10033" max="10240" width="8.85546875" style="1"/>
    <col min="10241" max="10241" width="7.7109375" style="1" customWidth="1"/>
    <col min="10242" max="10242" width="37.28515625" style="1" customWidth="1"/>
    <col min="10243" max="10243" width="8.85546875" style="1"/>
    <col min="10244" max="10245" width="0" style="1" hidden="1" customWidth="1"/>
    <col min="10246" max="10246" width="11.28515625" style="1" customWidth="1"/>
    <col min="10247" max="10247" width="9.85546875" style="1" customWidth="1"/>
    <col min="10248" max="10248" width="11.7109375" style="1" customWidth="1"/>
    <col min="10249" max="10251" width="10.5703125" style="1" customWidth="1"/>
    <col min="10252" max="10252" width="27.7109375" style="1" customWidth="1"/>
    <col min="10253" max="10280" width="10" style="1" customWidth="1"/>
    <col min="10281" max="10281" width="11" style="1" customWidth="1"/>
    <col min="10282" max="10282" width="19.28515625" style="1" customWidth="1"/>
    <col min="10283" max="10283" width="22.42578125" style="1" customWidth="1"/>
    <col min="10284" max="10284" width="11.7109375" style="1" customWidth="1"/>
    <col min="10285" max="10285" width="20" style="1" customWidth="1"/>
    <col min="10286" max="10286" width="17.42578125" style="1" customWidth="1"/>
    <col min="10287" max="10287" width="8.85546875" style="1"/>
    <col min="10288" max="10288" width="45.7109375" style="1" customWidth="1"/>
    <col min="10289" max="10496" width="8.85546875" style="1"/>
    <col min="10497" max="10497" width="7.7109375" style="1" customWidth="1"/>
    <col min="10498" max="10498" width="37.28515625" style="1" customWidth="1"/>
    <col min="10499" max="10499" width="8.85546875" style="1"/>
    <col min="10500" max="10501" width="0" style="1" hidden="1" customWidth="1"/>
    <col min="10502" max="10502" width="11.28515625" style="1" customWidth="1"/>
    <col min="10503" max="10503" width="9.85546875" style="1" customWidth="1"/>
    <col min="10504" max="10504" width="11.7109375" style="1" customWidth="1"/>
    <col min="10505" max="10507" width="10.5703125" style="1" customWidth="1"/>
    <col min="10508" max="10508" width="27.7109375" style="1" customWidth="1"/>
    <col min="10509" max="10536" width="10" style="1" customWidth="1"/>
    <col min="10537" max="10537" width="11" style="1" customWidth="1"/>
    <col min="10538" max="10538" width="19.28515625" style="1" customWidth="1"/>
    <col min="10539" max="10539" width="22.42578125" style="1" customWidth="1"/>
    <col min="10540" max="10540" width="11.7109375" style="1" customWidth="1"/>
    <col min="10541" max="10541" width="20" style="1" customWidth="1"/>
    <col min="10542" max="10542" width="17.42578125" style="1" customWidth="1"/>
    <col min="10543" max="10543" width="8.85546875" style="1"/>
    <col min="10544" max="10544" width="45.7109375" style="1" customWidth="1"/>
    <col min="10545" max="10752" width="8.85546875" style="1"/>
    <col min="10753" max="10753" width="7.7109375" style="1" customWidth="1"/>
    <col min="10754" max="10754" width="37.28515625" style="1" customWidth="1"/>
    <col min="10755" max="10755" width="8.85546875" style="1"/>
    <col min="10756" max="10757" width="0" style="1" hidden="1" customWidth="1"/>
    <col min="10758" max="10758" width="11.28515625" style="1" customWidth="1"/>
    <col min="10759" max="10759" width="9.85546875" style="1" customWidth="1"/>
    <col min="10760" max="10760" width="11.7109375" style="1" customWidth="1"/>
    <col min="10761" max="10763" width="10.5703125" style="1" customWidth="1"/>
    <col min="10764" max="10764" width="27.7109375" style="1" customWidth="1"/>
    <col min="10765" max="10792" width="10" style="1" customWidth="1"/>
    <col min="10793" max="10793" width="11" style="1" customWidth="1"/>
    <col min="10794" max="10794" width="19.28515625" style="1" customWidth="1"/>
    <col min="10795" max="10795" width="22.42578125" style="1" customWidth="1"/>
    <col min="10796" max="10796" width="11.7109375" style="1" customWidth="1"/>
    <col min="10797" max="10797" width="20" style="1" customWidth="1"/>
    <col min="10798" max="10798" width="17.42578125" style="1" customWidth="1"/>
    <col min="10799" max="10799" width="8.85546875" style="1"/>
    <col min="10800" max="10800" width="45.7109375" style="1" customWidth="1"/>
    <col min="10801" max="11008" width="8.85546875" style="1"/>
    <col min="11009" max="11009" width="7.7109375" style="1" customWidth="1"/>
    <col min="11010" max="11010" width="37.28515625" style="1" customWidth="1"/>
    <col min="11011" max="11011" width="8.85546875" style="1"/>
    <col min="11012" max="11013" width="0" style="1" hidden="1" customWidth="1"/>
    <col min="11014" max="11014" width="11.28515625" style="1" customWidth="1"/>
    <col min="11015" max="11015" width="9.85546875" style="1" customWidth="1"/>
    <col min="11016" max="11016" width="11.7109375" style="1" customWidth="1"/>
    <col min="11017" max="11019" width="10.5703125" style="1" customWidth="1"/>
    <col min="11020" max="11020" width="27.7109375" style="1" customWidth="1"/>
    <col min="11021" max="11048" width="10" style="1" customWidth="1"/>
    <col min="11049" max="11049" width="11" style="1" customWidth="1"/>
    <col min="11050" max="11050" width="19.28515625" style="1" customWidth="1"/>
    <col min="11051" max="11051" width="22.42578125" style="1" customWidth="1"/>
    <col min="11052" max="11052" width="11.7109375" style="1" customWidth="1"/>
    <col min="11053" max="11053" width="20" style="1" customWidth="1"/>
    <col min="11054" max="11054" width="17.42578125" style="1" customWidth="1"/>
    <col min="11055" max="11055" width="8.85546875" style="1"/>
    <col min="11056" max="11056" width="45.7109375" style="1" customWidth="1"/>
    <col min="11057" max="11264" width="8.85546875" style="1"/>
    <col min="11265" max="11265" width="7.7109375" style="1" customWidth="1"/>
    <col min="11266" max="11266" width="37.28515625" style="1" customWidth="1"/>
    <col min="11267" max="11267" width="8.85546875" style="1"/>
    <col min="11268" max="11269" width="0" style="1" hidden="1" customWidth="1"/>
    <col min="11270" max="11270" width="11.28515625" style="1" customWidth="1"/>
    <col min="11271" max="11271" width="9.85546875" style="1" customWidth="1"/>
    <col min="11272" max="11272" width="11.7109375" style="1" customWidth="1"/>
    <col min="11273" max="11275" width="10.5703125" style="1" customWidth="1"/>
    <col min="11276" max="11276" width="27.7109375" style="1" customWidth="1"/>
    <col min="11277" max="11304" width="10" style="1" customWidth="1"/>
    <col min="11305" max="11305" width="11" style="1" customWidth="1"/>
    <col min="11306" max="11306" width="19.28515625" style="1" customWidth="1"/>
    <col min="11307" max="11307" width="22.42578125" style="1" customWidth="1"/>
    <col min="11308" max="11308" width="11.7109375" style="1" customWidth="1"/>
    <col min="11309" max="11309" width="20" style="1" customWidth="1"/>
    <col min="11310" max="11310" width="17.42578125" style="1" customWidth="1"/>
    <col min="11311" max="11311" width="8.85546875" style="1"/>
    <col min="11312" max="11312" width="45.7109375" style="1" customWidth="1"/>
    <col min="11313" max="11520" width="8.85546875" style="1"/>
    <col min="11521" max="11521" width="7.7109375" style="1" customWidth="1"/>
    <col min="11522" max="11522" width="37.28515625" style="1" customWidth="1"/>
    <col min="11523" max="11523" width="8.85546875" style="1"/>
    <col min="11524" max="11525" width="0" style="1" hidden="1" customWidth="1"/>
    <col min="11526" max="11526" width="11.28515625" style="1" customWidth="1"/>
    <col min="11527" max="11527" width="9.85546875" style="1" customWidth="1"/>
    <col min="11528" max="11528" width="11.7109375" style="1" customWidth="1"/>
    <col min="11529" max="11531" width="10.5703125" style="1" customWidth="1"/>
    <col min="11532" max="11532" width="27.7109375" style="1" customWidth="1"/>
    <col min="11533" max="11560" width="10" style="1" customWidth="1"/>
    <col min="11561" max="11561" width="11" style="1" customWidth="1"/>
    <col min="11562" max="11562" width="19.28515625" style="1" customWidth="1"/>
    <col min="11563" max="11563" width="22.42578125" style="1" customWidth="1"/>
    <col min="11564" max="11564" width="11.7109375" style="1" customWidth="1"/>
    <col min="11565" max="11565" width="20" style="1" customWidth="1"/>
    <col min="11566" max="11566" width="17.42578125" style="1" customWidth="1"/>
    <col min="11567" max="11567" width="8.85546875" style="1"/>
    <col min="11568" max="11568" width="45.7109375" style="1" customWidth="1"/>
    <col min="11569" max="11776" width="8.85546875" style="1"/>
    <col min="11777" max="11777" width="7.7109375" style="1" customWidth="1"/>
    <col min="11778" max="11778" width="37.28515625" style="1" customWidth="1"/>
    <col min="11779" max="11779" width="8.85546875" style="1"/>
    <col min="11780" max="11781" width="0" style="1" hidden="1" customWidth="1"/>
    <col min="11782" max="11782" width="11.28515625" style="1" customWidth="1"/>
    <col min="11783" max="11783" width="9.85546875" style="1" customWidth="1"/>
    <col min="11784" max="11784" width="11.7109375" style="1" customWidth="1"/>
    <col min="11785" max="11787" width="10.5703125" style="1" customWidth="1"/>
    <col min="11788" max="11788" width="27.7109375" style="1" customWidth="1"/>
    <col min="11789" max="11816" width="10" style="1" customWidth="1"/>
    <col min="11817" max="11817" width="11" style="1" customWidth="1"/>
    <col min="11818" max="11818" width="19.28515625" style="1" customWidth="1"/>
    <col min="11819" max="11819" width="22.42578125" style="1" customWidth="1"/>
    <col min="11820" max="11820" width="11.7109375" style="1" customWidth="1"/>
    <col min="11821" max="11821" width="20" style="1" customWidth="1"/>
    <col min="11822" max="11822" width="17.42578125" style="1" customWidth="1"/>
    <col min="11823" max="11823" width="8.85546875" style="1"/>
    <col min="11824" max="11824" width="45.7109375" style="1" customWidth="1"/>
    <col min="11825" max="12032" width="8.85546875" style="1"/>
    <col min="12033" max="12033" width="7.7109375" style="1" customWidth="1"/>
    <col min="12034" max="12034" width="37.28515625" style="1" customWidth="1"/>
    <col min="12035" max="12035" width="8.85546875" style="1"/>
    <col min="12036" max="12037" width="0" style="1" hidden="1" customWidth="1"/>
    <col min="12038" max="12038" width="11.28515625" style="1" customWidth="1"/>
    <col min="12039" max="12039" width="9.85546875" style="1" customWidth="1"/>
    <col min="12040" max="12040" width="11.7109375" style="1" customWidth="1"/>
    <col min="12041" max="12043" width="10.5703125" style="1" customWidth="1"/>
    <col min="12044" max="12044" width="27.7109375" style="1" customWidth="1"/>
    <col min="12045" max="12072" width="10" style="1" customWidth="1"/>
    <col min="12073" max="12073" width="11" style="1" customWidth="1"/>
    <col min="12074" max="12074" width="19.28515625" style="1" customWidth="1"/>
    <col min="12075" max="12075" width="22.42578125" style="1" customWidth="1"/>
    <col min="12076" max="12076" width="11.7109375" style="1" customWidth="1"/>
    <col min="12077" max="12077" width="20" style="1" customWidth="1"/>
    <col min="12078" max="12078" width="17.42578125" style="1" customWidth="1"/>
    <col min="12079" max="12079" width="8.85546875" style="1"/>
    <col min="12080" max="12080" width="45.7109375" style="1" customWidth="1"/>
    <col min="12081" max="12288" width="8.85546875" style="1"/>
    <col min="12289" max="12289" width="7.7109375" style="1" customWidth="1"/>
    <col min="12290" max="12290" width="37.28515625" style="1" customWidth="1"/>
    <col min="12291" max="12291" width="8.85546875" style="1"/>
    <col min="12292" max="12293" width="0" style="1" hidden="1" customWidth="1"/>
    <col min="12294" max="12294" width="11.28515625" style="1" customWidth="1"/>
    <col min="12295" max="12295" width="9.85546875" style="1" customWidth="1"/>
    <col min="12296" max="12296" width="11.7109375" style="1" customWidth="1"/>
    <col min="12297" max="12299" width="10.5703125" style="1" customWidth="1"/>
    <col min="12300" max="12300" width="27.7109375" style="1" customWidth="1"/>
    <col min="12301" max="12328" width="10" style="1" customWidth="1"/>
    <col min="12329" max="12329" width="11" style="1" customWidth="1"/>
    <col min="12330" max="12330" width="19.28515625" style="1" customWidth="1"/>
    <col min="12331" max="12331" width="22.42578125" style="1" customWidth="1"/>
    <col min="12332" max="12332" width="11.7109375" style="1" customWidth="1"/>
    <col min="12333" max="12333" width="20" style="1" customWidth="1"/>
    <col min="12334" max="12334" width="17.42578125" style="1" customWidth="1"/>
    <col min="12335" max="12335" width="8.85546875" style="1"/>
    <col min="12336" max="12336" width="45.7109375" style="1" customWidth="1"/>
    <col min="12337" max="12544" width="8.85546875" style="1"/>
    <col min="12545" max="12545" width="7.7109375" style="1" customWidth="1"/>
    <col min="12546" max="12546" width="37.28515625" style="1" customWidth="1"/>
    <col min="12547" max="12547" width="8.85546875" style="1"/>
    <col min="12548" max="12549" width="0" style="1" hidden="1" customWidth="1"/>
    <col min="12550" max="12550" width="11.28515625" style="1" customWidth="1"/>
    <col min="12551" max="12551" width="9.85546875" style="1" customWidth="1"/>
    <col min="12552" max="12552" width="11.7109375" style="1" customWidth="1"/>
    <col min="12553" max="12555" width="10.5703125" style="1" customWidth="1"/>
    <col min="12556" max="12556" width="27.7109375" style="1" customWidth="1"/>
    <col min="12557" max="12584" width="10" style="1" customWidth="1"/>
    <col min="12585" max="12585" width="11" style="1" customWidth="1"/>
    <col min="12586" max="12586" width="19.28515625" style="1" customWidth="1"/>
    <col min="12587" max="12587" width="22.42578125" style="1" customWidth="1"/>
    <col min="12588" max="12588" width="11.7109375" style="1" customWidth="1"/>
    <col min="12589" max="12589" width="20" style="1" customWidth="1"/>
    <col min="12590" max="12590" width="17.42578125" style="1" customWidth="1"/>
    <col min="12591" max="12591" width="8.85546875" style="1"/>
    <col min="12592" max="12592" width="45.7109375" style="1" customWidth="1"/>
    <col min="12593" max="12800" width="8.85546875" style="1"/>
    <col min="12801" max="12801" width="7.7109375" style="1" customWidth="1"/>
    <col min="12802" max="12802" width="37.28515625" style="1" customWidth="1"/>
    <col min="12803" max="12803" width="8.85546875" style="1"/>
    <col min="12804" max="12805" width="0" style="1" hidden="1" customWidth="1"/>
    <col min="12806" max="12806" width="11.28515625" style="1" customWidth="1"/>
    <col min="12807" max="12807" width="9.85546875" style="1" customWidth="1"/>
    <col min="12808" max="12808" width="11.7109375" style="1" customWidth="1"/>
    <col min="12809" max="12811" width="10.5703125" style="1" customWidth="1"/>
    <col min="12812" max="12812" width="27.7109375" style="1" customWidth="1"/>
    <col min="12813" max="12840" width="10" style="1" customWidth="1"/>
    <col min="12841" max="12841" width="11" style="1" customWidth="1"/>
    <col min="12842" max="12842" width="19.28515625" style="1" customWidth="1"/>
    <col min="12843" max="12843" width="22.42578125" style="1" customWidth="1"/>
    <col min="12844" max="12844" width="11.7109375" style="1" customWidth="1"/>
    <col min="12845" max="12845" width="20" style="1" customWidth="1"/>
    <col min="12846" max="12846" width="17.42578125" style="1" customWidth="1"/>
    <col min="12847" max="12847" width="8.85546875" style="1"/>
    <col min="12848" max="12848" width="45.7109375" style="1" customWidth="1"/>
    <col min="12849" max="13056" width="8.85546875" style="1"/>
    <col min="13057" max="13057" width="7.7109375" style="1" customWidth="1"/>
    <col min="13058" max="13058" width="37.28515625" style="1" customWidth="1"/>
    <col min="13059" max="13059" width="8.85546875" style="1"/>
    <col min="13060" max="13061" width="0" style="1" hidden="1" customWidth="1"/>
    <col min="13062" max="13062" width="11.28515625" style="1" customWidth="1"/>
    <col min="13063" max="13063" width="9.85546875" style="1" customWidth="1"/>
    <col min="13064" max="13064" width="11.7109375" style="1" customWidth="1"/>
    <col min="13065" max="13067" width="10.5703125" style="1" customWidth="1"/>
    <col min="13068" max="13068" width="27.7109375" style="1" customWidth="1"/>
    <col min="13069" max="13096" width="10" style="1" customWidth="1"/>
    <col min="13097" max="13097" width="11" style="1" customWidth="1"/>
    <col min="13098" max="13098" width="19.28515625" style="1" customWidth="1"/>
    <col min="13099" max="13099" width="22.42578125" style="1" customWidth="1"/>
    <col min="13100" max="13100" width="11.7109375" style="1" customWidth="1"/>
    <col min="13101" max="13101" width="20" style="1" customWidth="1"/>
    <col min="13102" max="13102" width="17.42578125" style="1" customWidth="1"/>
    <col min="13103" max="13103" width="8.85546875" style="1"/>
    <col min="13104" max="13104" width="45.7109375" style="1" customWidth="1"/>
    <col min="13105" max="13312" width="8.85546875" style="1"/>
    <col min="13313" max="13313" width="7.7109375" style="1" customWidth="1"/>
    <col min="13314" max="13314" width="37.28515625" style="1" customWidth="1"/>
    <col min="13315" max="13315" width="8.85546875" style="1"/>
    <col min="13316" max="13317" width="0" style="1" hidden="1" customWidth="1"/>
    <col min="13318" max="13318" width="11.28515625" style="1" customWidth="1"/>
    <col min="13319" max="13319" width="9.85546875" style="1" customWidth="1"/>
    <col min="13320" max="13320" width="11.7109375" style="1" customWidth="1"/>
    <col min="13321" max="13323" width="10.5703125" style="1" customWidth="1"/>
    <col min="13324" max="13324" width="27.7109375" style="1" customWidth="1"/>
    <col min="13325" max="13352" width="10" style="1" customWidth="1"/>
    <col min="13353" max="13353" width="11" style="1" customWidth="1"/>
    <col min="13354" max="13354" width="19.28515625" style="1" customWidth="1"/>
    <col min="13355" max="13355" width="22.42578125" style="1" customWidth="1"/>
    <col min="13356" max="13356" width="11.7109375" style="1" customWidth="1"/>
    <col min="13357" max="13357" width="20" style="1" customWidth="1"/>
    <col min="13358" max="13358" width="17.42578125" style="1" customWidth="1"/>
    <col min="13359" max="13359" width="8.85546875" style="1"/>
    <col min="13360" max="13360" width="45.7109375" style="1" customWidth="1"/>
    <col min="13361" max="13568" width="8.85546875" style="1"/>
    <col min="13569" max="13569" width="7.7109375" style="1" customWidth="1"/>
    <col min="13570" max="13570" width="37.28515625" style="1" customWidth="1"/>
    <col min="13571" max="13571" width="8.85546875" style="1"/>
    <col min="13572" max="13573" width="0" style="1" hidden="1" customWidth="1"/>
    <col min="13574" max="13574" width="11.28515625" style="1" customWidth="1"/>
    <col min="13575" max="13575" width="9.85546875" style="1" customWidth="1"/>
    <col min="13576" max="13576" width="11.7109375" style="1" customWidth="1"/>
    <col min="13577" max="13579" width="10.5703125" style="1" customWidth="1"/>
    <col min="13580" max="13580" width="27.7109375" style="1" customWidth="1"/>
    <col min="13581" max="13608" width="10" style="1" customWidth="1"/>
    <col min="13609" max="13609" width="11" style="1" customWidth="1"/>
    <col min="13610" max="13610" width="19.28515625" style="1" customWidth="1"/>
    <col min="13611" max="13611" width="22.42578125" style="1" customWidth="1"/>
    <col min="13612" max="13612" width="11.7109375" style="1" customWidth="1"/>
    <col min="13613" max="13613" width="20" style="1" customWidth="1"/>
    <col min="13614" max="13614" width="17.42578125" style="1" customWidth="1"/>
    <col min="13615" max="13615" width="8.85546875" style="1"/>
    <col min="13616" max="13616" width="45.7109375" style="1" customWidth="1"/>
    <col min="13617" max="13824" width="8.85546875" style="1"/>
    <col min="13825" max="13825" width="7.7109375" style="1" customWidth="1"/>
    <col min="13826" max="13826" width="37.28515625" style="1" customWidth="1"/>
    <col min="13827" max="13827" width="8.85546875" style="1"/>
    <col min="13828" max="13829" width="0" style="1" hidden="1" customWidth="1"/>
    <col min="13830" max="13830" width="11.28515625" style="1" customWidth="1"/>
    <col min="13831" max="13831" width="9.85546875" style="1" customWidth="1"/>
    <col min="13832" max="13832" width="11.7109375" style="1" customWidth="1"/>
    <col min="13833" max="13835" width="10.5703125" style="1" customWidth="1"/>
    <col min="13836" max="13836" width="27.7109375" style="1" customWidth="1"/>
    <col min="13837" max="13864" width="10" style="1" customWidth="1"/>
    <col min="13865" max="13865" width="11" style="1" customWidth="1"/>
    <col min="13866" max="13866" width="19.28515625" style="1" customWidth="1"/>
    <col min="13867" max="13867" width="22.42578125" style="1" customWidth="1"/>
    <col min="13868" max="13868" width="11.7109375" style="1" customWidth="1"/>
    <col min="13869" max="13869" width="20" style="1" customWidth="1"/>
    <col min="13870" max="13870" width="17.42578125" style="1" customWidth="1"/>
    <col min="13871" max="13871" width="8.85546875" style="1"/>
    <col min="13872" max="13872" width="45.7109375" style="1" customWidth="1"/>
    <col min="13873" max="14080" width="8.85546875" style="1"/>
    <col min="14081" max="14081" width="7.7109375" style="1" customWidth="1"/>
    <col min="14082" max="14082" width="37.28515625" style="1" customWidth="1"/>
    <col min="14083" max="14083" width="8.85546875" style="1"/>
    <col min="14084" max="14085" width="0" style="1" hidden="1" customWidth="1"/>
    <col min="14086" max="14086" width="11.28515625" style="1" customWidth="1"/>
    <col min="14087" max="14087" width="9.85546875" style="1" customWidth="1"/>
    <col min="14088" max="14088" width="11.7109375" style="1" customWidth="1"/>
    <col min="14089" max="14091" width="10.5703125" style="1" customWidth="1"/>
    <col min="14092" max="14092" width="27.7109375" style="1" customWidth="1"/>
    <col min="14093" max="14120" width="10" style="1" customWidth="1"/>
    <col min="14121" max="14121" width="11" style="1" customWidth="1"/>
    <col min="14122" max="14122" width="19.28515625" style="1" customWidth="1"/>
    <col min="14123" max="14123" width="22.42578125" style="1" customWidth="1"/>
    <col min="14124" max="14124" width="11.7109375" style="1" customWidth="1"/>
    <col min="14125" max="14125" width="20" style="1" customWidth="1"/>
    <col min="14126" max="14126" width="17.42578125" style="1" customWidth="1"/>
    <col min="14127" max="14127" width="8.85546875" style="1"/>
    <col min="14128" max="14128" width="45.7109375" style="1" customWidth="1"/>
    <col min="14129" max="14336" width="8.85546875" style="1"/>
    <col min="14337" max="14337" width="7.7109375" style="1" customWidth="1"/>
    <col min="14338" max="14338" width="37.28515625" style="1" customWidth="1"/>
    <col min="14339" max="14339" width="8.85546875" style="1"/>
    <col min="14340" max="14341" width="0" style="1" hidden="1" customWidth="1"/>
    <col min="14342" max="14342" width="11.28515625" style="1" customWidth="1"/>
    <col min="14343" max="14343" width="9.85546875" style="1" customWidth="1"/>
    <col min="14344" max="14344" width="11.7109375" style="1" customWidth="1"/>
    <col min="14345" max="14347" width="10.5703125" style="1" customWidth="1"/>
    <col min="14348" max="14348" width="27.7109375" style="1" customWidth="1"/>
    <col min="14349" max="14376" width="10" style="1" customWidth="1"/>
    <col min="14377" max="14377" width="11" style="1" customWidth="1"/>
    <col min="14378" max="14378" width="19.28515625" style="1" customWidth="1"/>
    <col min="14379" max="14379" width="22.42578125" style="1" customWidth="1"/>
    <col min="14380" max="14380" width="11.7109375" style="1" customWidth="1"/>
    <col min="14381" max="14381" width="20" style="1" customWidth="1"/>
    <col min="14382" max="14382" width="17.42578125" style="1" customWidth="1"/>
    <col min="14383" max="14383" width="8.85546875" style="1"/>
    <col min="14384" max="14384" width="45.7109375" style="1" customWidth="1"/>
    <col min="14385" max="14592" width="8.85546875" style="1"/>
    <col min="14593" max="14593" width="7.7109375" style="1" customWidth="1"/>
    <col min="14594" max="14594" width="37.28515625" style="1" customWidth="1"/>
    <col min="14595" max="14595" width="8.85546875" style="1"/>
    <col min="14596" max="14597" width="0" style="1" hidden="1" customWidth="1"/>
    <col min="14598" max="14598" width="11.28515625" style="1" customWidth="1"/>
    <col min="14599" max="14599" width="9.85546875" style="1" customWidth="1"/>
    <col min="14600" max="14600" width="11.7109375" style="1" customWidth="1"/>
    <col min="14601" max="14603" width="10.5703125" style="1" customWidth="1"/>
    <col min="14604" max="14604" width="27.7109375" style="1" customWidth="1"/>
    <col min="14605" max="14632" width="10" style="1" customWidth="1"/>
    <col min="14633" max="14633" width="11" style="1" customWidth="1"/>
    <col min="14634" max="14634" width="19.28515625" style="1" customWidth="1"/>
    <col min="14635" max="14635" width="22.42578125" style="1" customWidth="1"/>
    <col min="14636" max="14636" width="11.7109375" style="1" customWidth="1"/>
    <col min="14637" max="14637" width="20" style="1" customWidth="1"/>
    <col min="14638" max="14638" width="17.42578125" style="1" customWidth="1"/>
    <col min="14639" max="14639" width="8.85546875" style="1"/>
    <col min="14640" max="14640" width="45.7109375" style="1" customWidth="1"/>
    <col min="14641" max="14848" width="8.85546875" style="1"/>
    <col min="14849" max="14849" width="7.7109375" style="1" customWidth="1"/>
    <col min="14850" max="14850" width="37.28515625" style="1" customWidth="1"/>
    <col min="14851" max="14851" width="8.85546875" style="1"/>
    <col min="14852" max="14853" width="0" style="1" hidden="1" customWidth="1"/>
    <col min="14854" max="14854" width="11.28515625" style="1" customWidth="1"/>
    <col min="14855" max="14855" width="9.85546875" style="1" customWidth="1"/>
    <col min="14856" max="14856" width="11.7109375" style="1" customWidth="1"/>
    <col min="14857" max="14859" width="10.5703125" style="1" customWidth="1"/>
    <col min="14860" max="14860" width="27.7109375" style="1" customWidth="1"/>
    <col min="14861" max="14888" width="10" style="1" customWidth="1"/>
    <col min="14889" max="14889" width="11" style="1" customWidth="1"/>
    <col min="14890" max="14890" width="19.28515625" style="1" customWidth="1"/>
    <col min="14891" max="14891" width="22.42578125" style="1" customWidth="1"/>
    <col min="14892" max="14892" width="11.7109375" style="1" customWidth="1"/>
    <col min="14893" max="14893" width="20" style="1" customWidth="1"/>
    <col min="14894" max="14894" width="17.42578125" style="1" customWidth="1"/>
    <col min="14895" max="14895" width="8.85546875" style="1"/>
    <col min="14896" max="14896" width="45.7109375" style="1" customWidth="1"/>
    <col min="14897" max="15104" width="8.85546875" style="1"/>
    <col min="15105" max="15105" width="7.7109375" style="1" customWidth="1"/>
    <col min="15106" max="15106" width="37.28515625" style="1" customWidth="1"/>
    <col min="15107" max="15107" width="8.85546875" style="1"/>
    <col min="15108" max="15109" width="0" style="1" hidden="1" customWidth="1"/>
    <col min="15110" max="15110" width="11.28515625" style="1" customWidth="1"/>
    <col min="15111" max="15111" width="9.85546875" style="1" customWidth="1"/>
    <col min="15112" max="15112" width="11.7109375" style="1" customWidth="1"/>
    <col min="15113" max="15115" width="10.5703125" style="1" customWidth="1"/>
    <col min="15116" max="15116" width="27.7109375" style="1" customWidth="1"/>
    <col min="15117" max="15144" width="10" style="1" customWidth="1"/>
    <col min="15145" max="15145" width="11" style="1" customWidth="1"/>
    <col min="15146" max="15146" width="19.28515625" style="1" customWidth="1"/>
    <col min="15147" max="15147" width="22.42578125" style="1" customWidth="1"/>
    <col min="15148" max="15148" width="11.7109375" style="1" customWidth="1"/>
    <col min="15149" max="15149" width="20" style="1" customWidth="1"/>
    <col min="15150" max="15150" width="17.42578125" style="1" customWidth="1"/>
    <col min="15151" max="15151" width="8.85546875" style="1"/>
    <col min="15152" max="15152" width="45.7109375" style="1" customWidth="1"/>
    <col min="15153" max="15360" width="8.85546875" style="1"/>
    <col min="15361" max="15361" width="7.7109375" style="1" customWidth="1"/>
    <col min="15362" max="15362" width="37.28515625" style="1" customWidth="1"/>
    <col min="15363" max="15363" width="8.85546875" style="1"/>
    <col min="15364" max="15365" width="0" style="1" hidden="1" customWidth="1"/>
    <col min="15366" max="15366" width="11.28515625" style="1" customWidth="1"/>
    <col min="15367" max="15367" width="9.85546875" style="1" customWidth="1"/>
    <col min="15368" max="15368" width="11.7109375" style="1" customWidth="1"/>
    <col min="15369" max="15371" width="10.5703125" style="1" customWidth="1"/>
    <col min="15372" max="15372" width="27.7109375" style="1" customWidth="1"/>
    <col min="15373" max="15400" width="10" style="1" customWidth="1"/>
    <col min="15401" max="15401" width="11" style="1" customWidth="1"/>
    <col min="15402" max="15402" width="19.28515625" style="1" customWidth="1"/>
    <col min="15403" max="15403" width="22.42578125" style="1" customWidth="1"/>
    <col min="15404" max="15404" width="11.7109375" style="1" customWidth="1"/>
    <col min="15405" max="15405" width="20" style="1" customWidth="1"/>
    <col min="15406" max="15406" width="17.42578125" style="1" customWidth="1"/>
    <col min="15407" max="15407" width="8.85546875" style="1"/>
    <col min="15408" max="15408" width="45.7109375" style="1" customWidth="1"/>
    <col min="15409" max="15616" width="8.85546875" style="1"/>
    <col min="15617" max="15617" width="7.7109375" style="1" customWidth="1"/>
    <col min="15618" max="15618" width="37.28515625" style="1" customWidth="1"/>
    <col min="15619" max="15619" width="8.85546875" style="1"/>
    <col min="15620" max="15621" width="0" style="1" hidden="1" customWidth="1"/>
    <col min="15622" max="15622" width="11.28515625" style="1" customWidth="1"/>
    <col min="15623" max="15623" width="9.85546875" style="1" customWidth="1"/>
    <col min="15624" max="15624" width="11.7109375" style="1" customWidth="1"/>
    <col min="15625" max="15627" width="10.5703125" style="1" customWidth="1"/>
    <col min="15628" max="15628" width="27.7109375" style="1" customWidth="1"/>
    <col min="15629" max="15656" width="10" style="1" customWidth="1"/>
    <col min="15657" max="15657" width="11" style="1" customWidth="1"/>
    <col min="15658" max="15658" width="19.28515625" style="1" customWidth="1"/>
    <col min="15659" max="15659" width="22.42578125" style="1" customWidth="1"/>
    <col min="15660" max="15660" width="11.7109375" style="1" customWidth="1"/>
    <col min="15661" max="15661" width="20" style="1" customWidth="1"/>
    <col min="15662" max="15662" width="17.42578125" style="1" customWidth="1"/>
    <col min="15663" max="15663" width="8.85546875" style="1"/>
    <col min="15664" max="15664" width="45.7109375" style="1" customWidth="1"/>
    <col min="15665" max="15872" width="8.85546875" style="1"/>
    <col min="15873" max="15873" width="7.7109375" style="1" customWidth="1"/>
    <col min="15874" max="15874" width="37.28515625" style="1" customWidth="1"/>
    <col min="15875" max="15875" width="8.85546875" style="1"/>
    <col min="15876" max="15877" width="0" style="1" hidden="1" customWidth="1"/>
    <col min="15878" max="15878" width="11.28515625" style="1" customWidth="1"/>
    <col min="15879" max="15879" width="9.85546875" style="1" customWidth="1"/>
    <col min="15880" max="15880" width="11.7109375" style="1" customWidth="1"/>
    <col min="15881" max="15883" width="10.5703125" style="1" customWidth="1"/>
    <col min="15884" max="15884" width="27.7109375" style="1" customWidth="1"/>
    <col min="15885" max="15912" width="10" style="1" customWidth="1"/>
    <col min="15913" max="15913" width="11" style="1" customWidth="1"/>
    <col min="15914" max="15914" width="19.28515625" style="1" customWidth="1"/>
    <col min="15915" max="15915" width="22.42578125" style="1" customWidth="1"/>
    <col min="15916" max="15916" width="11.7109375" style="1" customWidth="1"/>
    <col min="15917" max="15917" width="20" style="1" customWidth="1"/>
    <col min="15918" max="15918" width="17.42578125" style="1" customWidth="1"/>
    <col min="15919" max="15919" width="8.85546875" style="1"/>
    <col min="15920" max="15920" width="45.7109375" style="1" customWidth="1"/>
    <col min="15921" max="16128" width="8.85546875" style="1"/>
    <col min="16129" max="16129" width="7.7109375" style="1" customWidth="1"/>
    <col min="16130" max="16130" width="37.28515625" style="1" customWidth="1"/>
    <col min="16131" max="16131" width="8.85546875" style="1"/>
    <col min="16132" max="16133" width="0" style="1" hidden="1" customWidth="1"/>
    <col min="16134" max="16134" width="11.28515625" style="1" customWidth="1"/>
    <col min="16135" max="16135" width="9.85546875" style="1" customWidth="1"/>
    <col min="16136" max="16136" width="11.7109375" style="1" customWidth="1"/>
    <col min="16137" max="16139" width="10.5703125" style="1" customWidth="1"/>
    <col min="16140" max="16140" width="27.7109375" style="1" customWidth="1"/>
    <col min="16141" max="16168" width="10" style="1" customWidth="1"/>
    <col min="16169" max="16169" width="11" style="1" customWidth="1"/>
    <col min="16170" max="16170" width="19.28515625" style="1" customWidth="1"/>
    <col min="16171" max="16171" width="22.42578125" style="1" customWidth="1"/>
    <col min="16172" max="16172" width="11.7109375" style="1" customWidth="1"/>
    <col min="16173" max="16173" width="20" style="1" customWidth="1"/>
    <col min="16174" max="16174" width="17.42578125" style="1" customWidth="1"/>
    <col min="16175" max="16175" width="8.85546875" style="1"/>
    <col min="16176" max="16176" width="45.7109375" style="1" customWidth="1"/>
    <col min="16177" max="16384" width="8.85546875" style="1"/>
  </cols>
  <sheetData>
    <row r="1" spans="1:48" ht="29.45" customHeight="1">
      <c r="A1" s="220" t="s">
        <v>2382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row>
    <row r="2" spans="1:48" ht="18.75">
      <c r="A2" s="220" t="s">
        <v>2383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row>
    <row r="3" spans="1:48" ht="15.75">
      <c r="A3" s="221" t="s">
        <v>2384</v>
      </c>
      <c r="B3" s="221" t="s">
        <v>3</v>
      </c>
      <c r="C3" s="221" t="s">
        <v>2385</v>
      </c>
      <c r="D3" s="224" t="s">
        <v>2386</v>
      </c>
      <c r="E3" s="90"/>
      <c r="F3" s="221" t="s">
        <v>4</v>
      </c>
      <c r="G3" s="221" t="s">
        <v>2387</v>
      </c>
      <c r="H3" s="221" t="s">
        <v>5</v>
      </c>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t="s">
        <v>2388</v>
      </c>
      <c r="AQ3" s="224" t="s">
        <v>2389</v>
      </c>
      <c r="AR3" s="221" t="s">
        <v>10</v>
      </c>
      <c r="AS3" s="26"/>
    </row>
    <row r="4" spans="1:48" ht="15.75">
      <c r="A4" s="222"/>
      <c r="B4" s="221"/>
      <c r="C4" s="221"/>
      <c r="D4" s="225"/>
      <c r="E4" s="91"/>
      <c r="F4" s="221"/>
      <c r="G4" s="221"/>
      <c r="H4" s="224" t="s">
        <v>2390</v>
      </c>
      <c r="I4" s="224" t="s">
        <v>2391</v>
      </c>
      <c r="J4" s="224" t="s">
        <v>2392</v>
      </c>
      <c r="K4" s="224" t="s">
        <v>2393</v>
      </c>
      <c r="L4" s="224" t="s">
        <v>2394</v>
      </c>
      <c r="M4" s="221" t="s">
        <v>2395</v>
      </c>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5"/>
      <c r="AR4" s="221"/>
      <c r="AS4" s="26"/>
    </row>
    <row r="5" spans="1:48" ht="15.75">
      <c r="A5" s="222"/>
      <c r="B5" s="223"/>
      <c r="C5" s="221"/>
      <c r="D5" s="226"/>
      <c r="E5" s="92"/>
      <c r="F5" s="221"/>
      <c r="G5" s="221"/>
      <c r="H5" s="226"/>
      <c r="I5" s="226"/>
      <c r="J5" s="226"/>
      <c r="K5" s="226"/>
      <c r="L5" s="226"/>
      <c r="M5" s="87" t="s">
        <v>14</v>
      </c>
      <c r="N5" s="87" t="s">
        <v>15</v>
      </c>
      <c r="O5" s="87" t="s">
        <v>16</v>
      </c>
      <c r="P5" s="87" t="s">
        <v>17</v>
      </c>
      <c r="Q5" s="88" t="s">
        <v>445</v>
      </c>
      <c r="R5" s="88" t="s">
        <v>67</v>
      </c>
      <c r="S5" s="87" t="s">
        <v>18</v>
      </c>
      <c r="T5" s="87" t="s">
        <v>20</v>
      </c>
      <c r="U5" s="87" t="s">
        <v>19</v>
      </c>
      <c r="V5" s="87" t="s">
        <v>21</v>
      </c>
      <c r="W5" s="87" t="s">
        <v>22</v>
      </c>
      <c r="X5" s="87" t="s">
        <v>43</v>
      </c>
      <c r="Y5" s="87" t="s">
        <v>44</v>
      </c>
      <c r="Z5" s="87" t="s">
        <v>45</v>
      </c>
      <c r="AA5" s="87" t="s">
        <v>33</v>
      </c>
      <c r="AB5" s="87" t="s">
        <v>32</v>
      </c>
      <c r="AC5" s="87" t="s">
        <v>31</v>
      </c>
      <c r="AD5" s="87" t="s">
        <v>36</v>
      </c>
      <c r="AE5" s="87" t="s">
        <v>28</v>
      </c>
      <c r="AF5" s="87" t="s">
        <v>29</v>
      </c>
      <c r="AG5" s="87" t="s">
        <v>30</v>
      </c>
      <c r="AH5" s="87" t="s">
        <v>35</v>
      </c>
      <c r="AI5" s="87" t="s">
        <v>48</v>
      </c>
      <c r="AJ5" s="87" t="s">
        <v>47</v>
      </c>
      <c r="AK5" s="87" t="s">
        <v>40</v>
      </c>
      <c r="AL5" s="87" t="s">
        <v>2396</v>
      </c>
      <c r="AM5" s="87" t="s">
        <v>2397</v>
      </c>
      <c r="AN5" s="87" t="s">
        <v>23</v>
      </c>
      <c r="AO5" s="87" t="s">
        <v>50</v>
      </c>
      <c r="AP5" s="221"/>
      <c r="AQ5" s="226"/>
      <c r="AR5" s="221"/>
      <c r="AS5" s="26"/>
    </row>
    <row r="6" spans="1:48" ht="31.5">
      <c r="A6" s="89" t="s">
        <v>393</v>
      </c>
      <c r="B6" s="36" t="s">
        <v>2398</v>
      </c>
      <c r="C6" s="87"/>
      <c r="D6" s="92"/>
      <c r="E6" s="92"/>
      <c r="F6" s="76">
        <f>F7+F16</f>
        <v>5277.4621799999995</v>
      </c>
      <c r="G6" s="76">
        <f t="shared" ref="G6:AO6" si="0">G7+G16</f>
        <v>1946.1305499999999</v>
      </c>
      <c r="H6" s="76">
        <f t="shared" si="0"/>
        <v>3331.3316300000001</v>
      </c>
      <c r="I6" s="14">
        <f t="shared" si="0"/>
        <v>1027.3287</v>
      </c>
      <c r="J6" s="14">
        <f t="shared" si="0"/>
        <v>143.19057999999998</v>
      </c>
      <c r="K6" s="14">
        <f t="shared" si="0"/>
        <v>2160.7523500000002</v>
      </c>
      <c r="L6" s="14">
        <f t="shared" si="0"/>
        <v>0</v>
      </c>
      <c r="M6" s="14">
        <f t="shared" si="0"/>
        <v>35.043369999999996</v>
      </c>
      <c r="N6" s="14">
        <f t="shared" si="0"/>
        <v>21.449310000000001</v>
      </c>
      <c r="O6" s="14">
        <f t="shared" si="0"/>
        <v>0.4</v>
      </c>
      <c r="P6" s="14">
        <f t="shared" si="0"/>
        <v>136.69956999999999</v>
      </c>
      <c r="Q6" s="14">
        <f t="shared" si="0"/>
        <v>61.046790000000001</v>
      </c>
      <c r="R6" s="14">
        <f t="shared" si="0"/>
        <v>56.669580000000003</v>
      </c>
      <c r="S6" s="14">
        <f t="shared" si="0"/>
        <v>318.76938999999999</v>
      </c>
      <c r="T6" s="14">
        <f t="shared" si="0"/>
        <v>405.85999999999996</v>
      </c>
      <c r="U6" s="14">
        <f t="shared" si="0"/>
        <v>97.02</v>
      </c>
      <c r="V6" s="14">
        <f t="shared" si="0"/>
        <v>12.087060000000001</v>
      </c>
      <c r="W6" s="14">
        <f t="shared" si="0"/>
        <v>0</v>
      </c>
      <c r="X6" s="14">
        <f t="shared" si="0"/>
        <v>14.146199999999999</v>
      </c>
      <c r="Y6" s="14">
        <f t="shared" si="0"/>
        <v>0.05</v>
      </c>
      <c r="Z6" s="14">
        <f t="shared" si="0"/>
        <v>0.6</v>
      </c>
      <c r="AA6" s="14">
        <f t="shared" si="0"/>
        <v>0.21</v>
      </c>
      <c r="AB6" s="14">
        <f t="shared" si="0"/>
        <v>0.02</v>
      </c>
      <c r="AC6" s="14">
        <f t="shared" si="0"/>
        <v>6.9999999999999993E-2</v>
      </c>
      <c r="AD6" s="14">
        <f t="shared" si="0"/>
        <v>0.01</v>
      </c>
      <c r="AE6" s="14">
        <f t="shared" si="0"/>
        <v>3.71</v>
      </c>
      <c r="AF6" s="14">
        <f t="shared" si="0"/>
        <v>43.239999999999995</v>
      </c>
      <c r="AG6" s="14">
        <f t="shared" si="0"/>
        <v>2.5023799999999996</v>
      </c>
      <c r="AH6" s="14">
        <f t="shared" si="0"/>
        <v>1.321</v>
      </c>
      <c r="AI6" s="14">
        <f t="shared" si="0"/>
        <v>39.909999999999997</v>
      </c>
      <c r="AJ6" s="14">
        <f t="shared" si="0"/>
        <v>36.310999999999986</v>
      </c>
      <c r="AK6" s="14">
        <f t="shared" si="0"/>
        <v>1.0899999999999999</v>
      </c>
      <c r="AL6" s="14">
        <f t="shared" si="0"/>
        <v>0</v>
      </c>
      <c r="AM6" s="14">
        <f t="shared" si="0"/>
        <v>0</v>
      </c>
      <c r="AN6" s="14">
        <f t="shared" si="0"/>
        <v>0</v>
      </c>
      <c r="AO6" s="14">
        <f t="shared" si="0"/>
        <v>2160.7723500000002</v>
      </c>
      <c r="AP6" s="87"/>
      <c r="AQ6" s="92"/>
      <c r="AR6" s="87"/>
      <c r="AS6" s="26"/>
    </row>
    <row r="7" spans="1:48" ht="31.5">
      <c r="A7" s="89" t="s">
        <v>2399</v>
      </c>
      <c r="B7" s="36" t="s">
        <v>2400</v>
      </c>
      <c r="C7" s="87"/>
      <c r="D7" s="87"/>
      <c r="E7" s="87"/>
      <c r="F7" s="37">
        <f t="shared" ref="F7:AO7" si="1">F8+F11</f>
        <v>41.320000000000007</v>
      </c>
      <c r="G7" s="37">
        <f t="shared" si="1"/>
        <v>0</v>
      </c>
      <c r="H7" s="37">
        <f t="shared" si="1"/>
        <v>41.320000000000007</v>
      </c>
      <c r="I7" s="37">
        <f t="shared" si="1"/>
        <v>11.93</v>
      </c>
      <c r="J7" s="37">
        <f t="shared" si="1"/>
        <v>24.579999999999995</v>
      </c>
      <c r="K7" s="37">
        <f t="shared" si="1"/>
        <v>4.75</v>
      </c>
      <c r="L7" s="37"/>
      <c r="M7" s="37">
        <f t="shared" si="1"/>
        <v>0.73</v>
      </c>
      <c r="N7" s="37">
        <f t="shared" si="1"/>
        <v>0.69</v>
      </c>
      <c r="O7" s="37">
        <f t="shared" si="1"/>
        <v>0</v>
      </c>
      <c r="P7" s="37">
        <f t="shared" si="1"/>
        <v>4.49</v>
      </c>
      <c r="Q7" s="37">
        <f t="shared" si="1"/>
        <v>2.6</v>
      </c>
      <c r="R7" s="37">
        <f t="shared" si="1"/>
        <v>1.89</v>
      </c>
      <c r="S7" s="37">
        <f t="shared" si="1"/>
        <v>0.38</v>
      </c>
      <c r="T7" s="37">
        <f t="shared" si="1"/>
        <v>1.21</v>
      </c>
      <c r="U7" s="37">
        <f t="shared" si="1"/>
        <v>4.21</v>
      </c>
      <c r="V7" s="37">
        <f t="shared" si="1"/>
        <v>0.22</v>
      </c>
      <c r="W7" s="37">
        <f t="shared" si="1"/>
        <v>0</v>
      </c>
      <c r="X7" s="37">
        <f t="shared" si="1"/>
        <v>1.83</v>
      </c>
      <c r="Y7" s="37">
        <f t="shared" si="1"/>
        <v>0</v>
      </c>
      <c r="Z7" s="37">
        <f t="shared" si="1"/>
        <v>0.16999999999999998</v>
      </c>
      <c r="AA7" s="37">
        <f t="shared" si="1"/>
        <v>0.15</v>
      </c>
      <c r="AB7" s="37">
        <f t="shared" si="1"/>
        <v>0.02</v>
      </c>
      <c r="AC7" s="37">
        <f t="shared" si="1"/>
        <v>0</v>
      </c>
      <c r="AD7" s="37">
        <f t="shared" si="1"/>
        <v>0.01</v>
      </c>
      <c r="AE7" s="37">
        <f t="shared" si="1"/>
        <v>0.05</v>
      </c>
      <c r="AF7" s="37">
        <f t="shared" si="1"/>
        <v>20.75</v>
      </c>
      <c r="AG7" s="37">
        <f t="shared" si="1"/>
        <v>1.4</v>
      </c>
      <c r="AH7" s="37">
        <f t="shared" si="1"/>
        <v>0.08</v>
      </c>
      <c r="AI7" s="37">
        <f t="shared" si="1"/>
        <v>0</v>
      </c>
      <c r="AJ7" s="37">
        <f t="shared" si="1"/>
        <v>0.12</v>
      </c>
      <c r="AK7" s="37">
        <f t="shared" si="1"/>
        <v>0</v>
      </c>
      <c r="AL7" s="37">
        <f t="shared" si="1"/>
        <v>0</v>
      </c>
      <c r="AM7" s="37">
        <f t="shared" si="1"/>
        <v>0</v>
      </c>
      <c r="AN7" s="37">
        <f t="shared" si="1"/>
        <v>0</v>
      </c>
      <c r="AO7" s="37">
        <f t="shared" si="1"/>
        <v>4.75</v>
      </c>
      <c r="AP7" s="87"/>
      <c r="AQ7" s="11"/>
      <c r="AR7" s="87"/>
      <c r="AS7" s="26"/>
    </row>
    <row r="8" spans="1:48" ht="31.5">
      <c r="A8" s="38" t="s">
        <v>52</v>
      </c>
      <c r="B8" s="36" t="s">
        <v>2401</v>
      </c>
      <c r="C8" s="89"/>
      <c r="D8" s="89"/>
      <c r="E8" s="89"/>
      <c r="F8" s="39">
        <f t="shared" ref="F8:AO8" si="2">SUM(F9:F10)</f>
        <v>0.42</v>
      </c>
      <c r="G8" s="39">
        <f t="shared" si="2"/>
        <v>0</v>
      </c>
      <c r="H8" s="39">
        <f t="shared" si="2"/>
        <v>0.42</v>
      </c>
      <c r="I8" s="39">
        <f t="shared" si="2"/>
        <v>0.21</v>
      </c>
      <c r="J8" s="39">
        <f t="shared" si="2"/>
        <v>0.15</v>
      </c>
      <c r="K8" s="39">
        <f t="shared" si="2"/>
        <v>0</v>
      </c>
      <c r="L8" s="39"/>
      <c r="M8" s="39">
        <f t="shared" si="2"/>
        <v>0.21</v>
      </c>
      <c r="N8" s="39">
        <f t="shared" si="2"/>
        <v>0</v>
      </c>
      <c r="O8" s="39">
        <f t="shared" si="2"/>
        <v>0</v>
      </c>
      <c r="P8" s="39">
        <f t="shared" si="2"/>
        <v>0</v>
      </c>
      <c r="Q8" s="39">
        <f t="shared" si="2"/>
        <v>0</v>
      </c>
      <c r="R8" s="39">
        <f t="shared" si="2"/>
        <v>0</v>
      </c>
      <c r="S8" s="39">
        <f t="shared" si="2"/>
        <v>0</v>
      </c>
      <c r="T8" s="39">
        <f t="shared" si="2"/>
        <v>0</v>
      </c>
      <c r="U8" s="39">
        <f t="shared" si="2"/>
        <v>0</v>
      </c>
      <c r="V8" s="39">
        <f t="shared" si="2"/>
        <v>0</v>
      </c>
      <c r="W8" s="39">
        <f t="shared" si="2"/>
        <v>0</v>
      </c>
      <c r="X8" s="39">
        <f t="shared" si="2"/>
        <v>0</v>
      </c>
      <c r="Y8" s="39">
        <f t="shared" si="2"/>
        <v>0</v>
      </c>
      <c r="Z8" s="39">
        <f t="shared" si="2"/>
        <v>0.15</v>
      </c>
      <c r="AA8" s="39">
        <f t="shared" si="2"/>
        <v>0</v>
      </c>
      <c r="AB8" s="39">
        <f t="shared" si="2"/>
        <v>0</v>
      </c>
      <c r="AC8" s="39">
        <f t="shared" si="2"/>
        <v>0</v>
      </c>
      <c r="AD8" s="39">
        <f t="shared" si="2"/>
        <v>0</v>
      </c>
      <c r="AE8" s="39">
        <f t="shared" si="2"/>
        <v>0</v>
      </c>
      <c r="AF8" s="39">
        <f t="shared" si="2"/>
        <v>0</v>
      </c>
      <c r="AG8" s="39">
        <f t="shared" si="2"/>
        <v>0</v>
      </c>
      <c r="AH8" s="39">
        <f t="shared" si="2"/>
        <v>0</v>
      </c>
      <c r="AI8" s="39">
        <f t="shared" si="2"/>
        <v>0</v>
      </c>
      <c r="AJ8" s="39">
        <f t="shared" si="2"/>
        <v>0</v>
      </c>
      <c r="AK8" s="39">
        <f t="shared" si="2"/>
        <v>0</v>
      </c>
      <c r="AL8" s="39">
        <f t="shared" si="2"/>
        <v>0</v>
      </c>
      <c r="AM8" s="39">
        <f t="shared" si="2"/>
        <v>0</v>
      </c>
      <c r="AN8" s="39">
        <f t="shared" si="2"/>
        <v>0</v>
      </c>
      <c r="AO8" s="39">
        <f t="shared" si="2"/>
        <v>0</v>
      </c>
      <c r="AP8" s="89"/>
      <c r="AQ8" s="40"/>
      <c r="AR8" s="83"/>
      <c r="AS8" s="41"/>
    </row>
    <row r="9" spans="1:48" ht="47.25">
      <c r="A9" s="42">
        <v>1</v>
      </c>
      <c r="B9" s="43" t="s">
        <v>2402</v>
      </c>
      <c r="C9" s="16" t="s">
        <v>24</v>
      </c>
      <c r="D9" s="16" t="s">
        <v>255</v>
      </c>
      <c r="E9" s="16"/>
      <c r="F9" s="12">
        <f>G9+H9</f>
        <v>0.21</v>
      </c>
      <c r="G9" s="29"/>
      <c r="H9" s="23">
        <v>0.21</v>
      </c>
      <c r="I9" s="23">
        <f>SUM(M9:P9)+SUM(S9:W9)</f>
        <v>0</v>
      </c>
      <c r="J9" s="23">
        <f>SUM(X9:AN9)</f>
        <v>0.15</v>
      </c>
      <c r="K9" s="23">
        <f>AO9</f>
        <v>0</v>
      </c>
      <c r="L9" s="5" t="s">
        <v>263</v>
      </c>
      <c r="M9" s="88"/>
      <c r="N9" s="88"/>
      <c r="O9" s="88"/>
      <c r="P9" s="44">
        <f>Q9+R9</f>
        <v>0</v>
      </c>
      <c r="Q9" s="88"/>
      <c r="R9" s="88"/>
      <c r="S9" s="88"/>
      <c r="T9" s="88"/>
      <c r="U9" s="88"/>
      <c r="V9" s="88"/>
      <c r="W9" s="88"/>
      <c r="X9" s="88"/>
      <c r="Y9" s="88"/>
      <c r="Z9" s="88">
        <v>0.15</v>
      </c>
      <c r="AA9" s="88"/>
      <c r="AB9" s="88"/>
      <c r="AC9" s="88"/>
      <c r="AD9" s="88"/>
      <c r="AE9" s="88"/>
      <c r="AF9" s="88"/>
      <c r="AG9" s="88"/>
      <c r="AH9" s="88"/>
      <c r="AI9" s="88"/>
      <c r="AJ9" s="88"/>
      <c r="AK9" s="88"/>
      <c r="AL9" s="88"/>
      <c r="AM9" s="88"/>
      <c r="AN9" s="88"/>
      <c r="AO9" s="88"/>
      <c r="AP9" s="16" t="s">
        <v>2403</v>
      </c>
      <c r="AQ9" s="9" t="s">
        <v>2661</v>
      </c>
      <c r="AR9" s="2" t="s">
        <v>2660</v>
      </c>
      <c r="AS9" s="26" t="s">
        <v>2404</v>
      </c>
      <c r="AT9" s="1" t="s">
        <v>2405</v>
      </c>
    </row>
    <row r="10" spans="1:48" ht="47.25">
      <c r="A10" s="42">
        <v>2</v>
      </c>
      <c r="B10" s="43" t="s">
        <v>2402</v>
      </c>
      <c r="C10" s="16" t="s">
        <v>24</v>
      </c>
      <c r="D10" s="16" t="s">
        <v>255</v>
      </c>
      <c r="E10" s="16"/>
      <c r="F10" s="12">
        <f>G10+H10</f>
        <v>0.21</v>
      </c>
      <c r="G10" s="29"/>
      <c r="H10" s="23">
        <f>SUM(M10:P10)+SUM(S10:AO10)</f>
        <v>0.21</v>
      </c>
      <c r="I10" s="23">
        <f>SUM(M10:P10)+SUM(S10:W10)</f>
        <v>0.21</v>
      </c>
      <c r="J10" s="23">
        <f>SUM(X10:AN10)</f>
        <v>0</v>
      </c>
      <c r="K10" s="23">
        <f>AO10</f>
        <v>0</v>
      </c>
      <c r="L10" s="4" t="s">
        <v>14</v>
      </c>
      <c r="M10" s="88">
        <v>0.21</v>
      </c>
      <c r="N10" s="88"/>
      <c r="O10" s="88"/>
      <c r="P10" s="44">
        <f>Q10+R10</f>
        <v>0</v>
      </c>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16" t="s">
        <v>2406</v>
      </c>
      <c r="AQ10" s="9" t="s">
        <v>2407</v>
      </c>
      <c r="AR10" s="2" t="s">
        <v>59</v>
      </c>
      <c r="AS10" s="26" t="s">
        <v>2404</v>
      </c>
      <c r="AT10" s="1" t="s">
        <v>2405</v>
      </c>
    </row>
    <row r="11" spans="1:48" ht="47.25">
      <c r="A11" s="38" t="s">
        <v>83</v>
      </c>
      <c r="B11" s="36" t="s">
        <v>2408</v>
      </c>
      <c r="C11" s="16"/>
      <c r="D11" s="16"/>
      <c r="E11" s="16"/>
      <c r="F11" s="37">
        <f>F12+F13+F15</f>
        <v>40.900000000000006</v>
      </c>
      <c r="G11" s="37">
        <f t="shared" ref="G11:AO11" si="3">G12+G13+G15</f>
        <v>0</v>
      </c>
      <c r="H11" s="37">
        <f t="shared" si="3"/>
        <v>40.900000000000006</v>
      </c>
      <c r="I11" s="37">
        <f>I12+I13+I15</f>
        <v>11.719999999999999</v>
      </c>
      <c r="J11" s="37">
        <f>J12+J13+J15</f>
        <v>24.429999999999996</v>
      </c>
      <c r="K11" s="37">
        <f>K12+K13+K15</f>
        <v>4.75</v>
      </c>
      <c r="L11" s="37"/>
      <c r="M11" s="37">
        <f t="shared" si="3"/>
        <v>0.52</v>
      </c>
      <c r="N11" s="37">
        <f t="shared" si="3"/>
        <v>0.69</v>
      </c>
      <c r="O11" s="37">
        <f t="shared" si="3"/>
        <v>0</v>
      </c>
      <c r="P11" s="37">
        <f t="shared" si="3"/>
        <v>4.49</v>
      </c>
      <c r="Q11" s="37">
        <f t="shared" si="3"/>
        <v>2.6</v>
      </c>
      <c r="R11" s="37">
        <f t="shared" si="3"/>
        <v>1.89</v>
      </c>
      <c r="S11" s="37">
        <f t="shared" si="3"/>
        <v>0.38</v>
      </c>
      <c r="T11" s="37">
        <f t="shared" si="3"/>
        <v>1.21</v>
      </c>
      <c r="U11" s="37">
        <f t="shared" si="3"/>
        <v>4.21</v>
      </c>
      <c r="V11" s="37">
        <f t="shared" si="3"/>
        <v>0.22</v>
      </c>
      <c r="W11" s="37">
        <f t="shared" si="3"/>
        <v>0</v>
      </c>
      <c r="X11" s="37">
        <f t="shared" si="3"/>
        <v>1.83</v>
      </c>
      <c r="Y11" s="37">
        <f t="shared" si="3"/>
        <v>0</v>
      </c>
      <c r="Z11" s="37">
        <f t="shared" si="3"/>
        <v>0.02</v>
      </c>
      <c r="AA11" s="37">
        <f t="shared" si="3"/>
        <v>0.15</v>
      </c>
      <c r="AB11" s="37">
        <f t="shared" si="3"/>
        <v>0.02</v>
      </c>
      <c r="AC11" s="37">
        <f t="shared" si="3"/>
        <v>0</v>
      </c>
      <c r="AD11" s="37">
        <f t="shared" si="3"/>
        <v>0.01</v>
      </c>
      <c r="AE11" s="37">
        <f t="shared" si="3"/>
        <v>0.05</v>
      </c>
      <c r="AF11" s="37">
        <f t="shared" si="3"/>
        <v>20.75</v>
      </c>
      <c r="AG11" s="37">
        <f t="shared" si="3"/>
        <v>1.4</v>
      </c>
      <c r="AH11" s="37">
        <f t="shared" si="3"/>
        <v>0.08</v>
      </c>
      <c r="AI11" s="37">
        <f t="shared" si="3"/>
        <v>0</v>
      </c>
      <c r="AJ11" s="37">
        <f t="shared" si="3"/>
        <v>0.12</v>
      </c>
      <c r="AK11" s="37">
        <f t="shared" si="3"/>
        <v>0</v>
      </c>
      <c r="AL11" s="37">
        <f t="shared" si="3"/>
        <v>0</v>
      </c>
      <c r="AM11" s="37">
        <f t="shared" si="3"/>
        <v>0</v>
      </c>
      <c r="AN11" s="37">
        <f t="shared" si="3"/>
        <v>0</v>
      </c>
      <c r="AO11" s="37">
        <f t="shared" si="3"/>
        <v>4.75</v>
      </c>
      <c r="AP11" s="16"/>
      <c r="AQ11" s="9"/>
      <c r="AR11" s="2"/>
      <c r="AS11" s="26"/>
      <c r="AT11" s="1" t="s">
        <v>2405</v>
      </c>
    </row>
    <row r="12" spans="1:48" ht="47.25">
      <c r="A12" s="38" t="s">
        <v>85</v>
      </c>
      <c r="B12" s="36" t="s">
        <v>2409</v>
      </c>
      <c r="C12" s="16"/>
      <c r="D12" s="16"/>
      <c r="E12" s="16"/>
      <c r="F12" s="12"/>
      <c r="G12" s="29"/>
      <c r="H12" s="12"/>
      <c r="I12" s="23">
        <f>SUM(M12:P12)+SUM(S12:W12)</f>
        <v>0</v>
      </c>
      <c r="J12" s="23">
        <f>SUM(X12:AN12)</f>
        <v>0</v>
      </c>
      <c r="K12" s="23">
        <f>AO12</f>
        <v>0</v>
      </c>
      <c r="L12" s="4"/>
      <c r="M12" s="88"/>
      <c r="N12" s="88"/>
      <c r="O12" s="88"/>
      <c r="P12" s="44"/>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16"/>
      <c r="AQ12" s="9"/>
      <c r="AR12" s="2"/>
      <c r="AS12" s="26"/>
      <c r="AT12" s="1" t="s">
        <v>2405</v>
      </c>
    </row>
    <row r="13" spans="1:48" ht="47.25">
      <c r="A13" s="38" t="s">
        <v>93</v>
      </c>
      <c r="B13" s="36" t="s">
        <v>2410</v>
      </c>
      <c r="C13" s="16"/>
      <c r="D13" s="16"/>
      <c r="E13" s="16"/>
      <c r="F13" s="37">
        <f>SUM(F14)</f>
        <v>40.900000000000006</v>
      </c>
      <c r="G13" s="37">
        <f t="shared" ref="G13:AJ13" si="4">SUM(G14)</f>
        <v>0</v>
      </c>
      <c r="H13" s="37">
        <f t="shared" si="4"/>
        <v>40.900000000000006</v>
      </c>
      <c r="I13" s="37">
        <f t="shared" si="4"/>
        <v>11.719999999999999</v>
      </c>
      <c r="J13" s="37">
        <f t="shared" si="4"/>
        <v>24.429999999999996</v>
      </c>
      <c r="K13" s="37">
        <f t="shared" si="4"/>
        <v>4.75</v>
      </c>
      <c r="L13" s="37"/>
      <c r="M13" s="37">
        <f t="shared" si="4"/>
        <v>0.52</v>
      </c>
      <c r="N13" s="37">
        <f t="shared" si="4"/>
        <v>0.69</v>
      </c>
      <c r="O13" s="37">
        <f t="shared" si="4"/>
        <v>0</v>
      </c>
      <c r="P13" s="37">
        <f t="shared" si="4"/>
        <v>4.49</v>
      </c>
      <c r="Q13" s="37">
        <f t="shared" si="4"/>
        <v>2.6</v>
      </c>
      <c r="R13" s="37">
        <f t="shared" si="4"/>
        <v>1.89</v>
      </c>
      <c r="S13" s="37">
        <f t="shared" si="4"/>
        <v>0.38</v>
      </c>
      <c r="T13" s="37">
        <f t="shared" si="4"/>
        <v>1.21</v>
      </c>
      <c r="U13" s="37">
        <f t="shared" si="4"/>
        <v>4.21</v>
      </c>
      <c r="V13" s="37">
        <f t="shared" si="4"/>
        <v>0.22</v>
      </c>
      <c r="W13" s="37">
        <f t="shared" si="4"/>
        <v>0</v>
      </c>
      <c r="X13" s="37">
        <f t="shared" si="4"/>
        <v>1.83</v>
      </c>
      <c r="Y13" s="37">
        <f t="shared" si="4"/>
        <v>0</v>
      </c>
      <c r="Z13" s="37">
        <f t="shared" si="4"/>
        <v>0.02</v>
      </c>
      <c r="AA13" s="37">
        <f t="shared" si="4"/>
        <v>0.15</v>
      </c>
      <c r="AB13" s="37">
        <f t="shared" si="4"/>
        <v>0.02</v>
      </c>
      <c r="AC13" s="37">
        <f t="shared" si="4"/>
        <v>0</v>
      </c>
      <c r="AD13" s="37">
        <f t="shared" si="4"/>
        <v>0.01</v>
      </c>
      <c r="AE13" s="37">
        <f t="shared" si="4"/>
        <v>0.05</v>
      </c>
      <c r="AF13" s="37">
        <f t="shared" si="4"/>
        <v>20.75</v>
      </c>
      <c r="AG13" s="37">
        <f t="shared" si="4"/>
        <v>1.4</v>
      </c>
      <c r="AH13" s="37">
        <f t="shared" si="4"/>
        <v>0.08</v>
      </c>
      <c r="AI13" s="37">
        <f t="shared" si="4"/>
        <v>0</v>
      </c>
      <c r="AJ13" s="37">
        <f t="shared" si="4"/>
        <v>0.12</v>
      </c>
      <c r="AK13" s="37">
        <f>SUM(AK14)</f>
        <v>0</v>
      </c>
      <c r="AL13" s="37">
        <f>SUM(AL14)</f>
        <v>0</v>
      </c>
      <c r="AM13" s="37">
        <f>SUM(AM14)</f>
        <v>0</v>
      </c>
      <c r="AN13" s="37">
        <f>SUM(AN14)</f>
        <v>0</v>
      </c>
      <c r="AO13" s="37">
        <f>SUM(AO14)</f>
        <v>4.75</v>
      </c>
      <c r="AP13" s="16"/>
      <c r="AQ13" s="9"/>
      <c r="AR13" s="2"/>
      <c r="AS13" s="26"/>
      <c r="AT13" s="1" t="s">
        <v>2405</v>
      </c>
    </row>
    <row r="14" spans="1:48" ht="178.9" customHeight="1">
      <c r="A14" s="42">
        <v>3</v>
      </c>
      <c r="B14" s="15" t="s">
        <v>420</v>
      </c>
      <c r="C14" s="2" t="s">
        <v>29</v>
      </c>
      <c r="D14" s="2" t="s">
        <v>255</v>
      </c>
      <c r="E14" s="2"/>
      <c r="F14" s="45">
        <f>H14</f>
        <v>40.900000000000006</v>
      </c>
      <c r="G14" s="29"/>
      <c r="H14" s="46">
        <f>SUM(M14:P14)+SUM(S14:AO14)</f>
        <v>40.900000000000006</v>
      </c>
      <c r="I14" s="23">
        <f>SUM(M14:P14)+SUM(S14:W14)</f>
        <v>11.719999999999999</v>
      </c>
      <c r="J14" s="23">
        <f>SUM(X14:AN14)</f>
        <v>24.429999999999996</v>
      </c>
      <c r="K14" s="23">
        <f>AO14</f>
        <v>4.75</v>
      </c>
      <c r="L14" s="47" t="s">
        <v>2658</v>
      </c>
      <c r="M14" s="16">
        <f>0.37+0.15</f>
        <v>0.52</v>
      </c>
      <c r="N14" s="16">
        <f>0.69</f>
        <v>0.69</v>
      </c>
      <c r="O14" s="16"/>
      <c r="P14" s="44">
        <f>Q14+R14</f>
        <v>4.49</v>
      </c>
      <c r="Q14" s="16">
        <f>0.6+2</f>
        <v>2.6</v>
      </c>
      <c r="R14" s="16">
        <f>0.69+1.2</f>
        <v>1.89</v>
      </c>
      <c r="S14" s="16">
        <v>0.38</v>
      </c>
      <c r="T14" s="16">
        <v>1.21</v>
      </c>
      <c r="U14" s="16">
        <f>3.97+0.24</f>
        <v>4.21</v>
      </c>
      <c r="V14" s="16">
        <f>0.07+0.15</f>
        <v>0.22</v>
      </c>
      <c r="W14" s="16"/>
      <c r="X14" s="16">
        <v>1.83</v>
      </c>
      <c r="Y14" s="16"/>
      <c r="Z14" s="16">
        <v>0.02</v>
      </c>
      <c r="AA14" s="16">
        <v>0.15</v>
      </c>
      <c r="AB14" s="16">
        <v>0.02</v>
      </c>
      <c r="AC14" s="16"/>
      <c r="AD14" s="16">
        <v>0.01</v>
      </c>
      <c r="AE14" s="16">
        <v>0.05</v>
      </c>
      <c r="AF14" s="16">
        <f>13.25+7.5</f>
        <v>20.75</v>
      </c>
      <c r="AG14" s="16">
        <v>1.4</v>
      </c>
      <c r="AH14" s="16">
        <v>0.08</v>
      </c>
      <c r="AI14" s="16"/>
      <c r="AJ14" s="16">
        <v>0.12</v>
      </c>
      <c r="AK14" s="16"/>
      <c r="AL14" s="16"/>
      <c r="AM14" s="16"/>
      <c r="AN14" s="16"/>
      <c r="AO14" s="16">
        <f>4.15+0.6</f>
        <v>4.75</v>
      </c>
      <c r="AP14" s="4" t="s">
        <v>1282</v>
      </c>
      <c r="AQ14" s="15" t="s">
        <v>2411</v>
      </c>
      <c r="AR14" s="2" t="s">
        <v>59</v>
      </c>
      <c r="AS14" s="26" t="s">
        <v>2412</v>
      </c>
      <c r="AT14" s="6" t="s">
        <v>2413</v>
      </c>
      <c r="AV14" s="47" t="s">
        <v>2414</v>
      </c>
    </row>
    <row r="15" spans="1:48" ht="47.25">
      <c r="A15" s="87" t="s">
        <v>97</v>
      </c>
      <c r="B15" s="36" t="s">
        <v>2415</v>
      </c>
      <c r="C15" s="2"/>
      <c r="D15" s="2"/>
      <c r="E15" s="2"/>
      <c r="F15" s="13"/>
      <c r="G15" s="29"/>
      <c r="H15" s="23"/>
      <c r="I15" s="23"/>
      <c r="J15" s="23"/>
      <c r="K15" s="23"/>
      <c r="L15" s="47"/>
      <c r="M15" s="16"/>
      <c r="N15" s="16"/>
      <c r="O15" s="16"/>
      <c r="P15" s="44"/>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4"/>
      <c r="AQ15" s="15"/>
      <c r="AR15" s="2"/>
      <c r="AS15" s="26"/>
    </row>
    <row r="16" spans="1:48" s="49" customFormat="1" ht="15.75">
      <c r="A16" s="87" t="s">
        <v>2416</v>
      </c>
      <c r="B16" s="36" t="s">
        <v>2417</v>
      </c>
      <c r="C16" s="87"/>
      <c r="D16" s="87"/>
      <c r="E16" s="87"/>
      <c r="F16" s="8">
        <f t="shared" ref="F16:K16" si="5">F17+F175</f>
        <v>5236.1421799999998</v>
      </c>
      <c r="G16" s="8">
        <f t="shared" si="5"/>
        <v>1946.1305499999999</v>
      </c>
      <c r="H16" s="8">
        <f t="shared" si="5"/>
        <v>3290.01163</v>
      </c>
      <c r="I16" s="8">
        <f t="shared" si="5"/>
        <v>1015.3987000000001</v>
      </c>
      <c r="J16" s="8">
        <f t="shared" si="5"/>
        <v>118.61057999999998</v>
      </c>
      <c r="K16" s="8">
        <f t="shared" si="5"/>
        <v>2156.0023500000002</v>
      </c>
      <c r="L16" s="8"/>
      <c r="M16" s="8">
        <f t="shared" ref="M16:AO16" si="6">M17+M175</f>
        <v>34.313369999999999</v>
      </c>
      <c r="N16" s="8">
        <f t="shared" si="6"/>
        <v>20.759309999999999</v>
      </c>
      <c r="O16" s="8">
        <f t="shared" si="6"/>
        <v>0.4</v>
      </c>
      <c r="P16" s="8">
        <f t="shared" si="6"/>
        <v>132.20956999999999</v>
      </c>
      <c r="Q16" s="8">
        <f t="shared" si="6"/>
        <v>58.44679</v>
      </c>
      <c r="R16" s="8">
        <f t="shared" si="6"/>
        <v>54.779580000000003</v>
      </c>
      <c r="S16" s="8">
        <f t="shared" si="6"/>
        <v>318.38938999999999</v>
      </c>
      <c r="T16" s="8">
        <f t="shared" si="6"/>
        <v>404.65</v>
      </c>
      <c r="U16" s="8">
        <f t="shared" si="6"/>
        <v>92.81</v>
      </c>
      <c r="V16" s="8">
        <f t="shared" si="6"/>
        <v>11.86706</v>
      </c>
      <c r="W16" s="8">
        <f t="shared" si="6"/>
        <v>0</v>
      </c>
      <c r="X16" s="8">
        <f t="shared" si="6"/>
        <v>12.316199999999998</v>
      </c>
      <c r="Y16" s="8">
        <f t="shared" si="6"/>
        <v>0.05</v>
      </c>
      <c r="Z16" s="8">
        <f t="shared" si="6"/>
        <v>0.43</v>
      </c>
      <c r="AA16" s="8">
        <f t="shared" si="6"/>
        <v>6.0000000000000005E-2</v>
      </c>
      <c r="AB16" s="8">
        <f t="shared" si="6"/>
        <v>0</v>
      </c>
      <c r="AC16" s="8">
        <f t="shared" si="6"/>
        <v>6.9999999999999993E-2</v>
      </c>
      <c r="AD16" s="8">
        <f t="shared" si="6"/>
        <v>0</v>
      </c>
      <c r="AE16" s="8">
        <f t="shared" si="6"/>
        <v>3.66</v>
      </c>
      <c r="AF16" s="8">
        <f t="shared" si="6"/>
        <v>22.49</v>
      </c>
      <c r="AG16" s="8">
        <f t="shared" si="6"/>
        <v>1.1023799999999999</v>
      </c>
      <c r="AH16" s="8">
        <f t="shared" si="6"/>
        <v>1.2409999999999999</v>
      </c>
      <c r="AI16" s="8">
        <f t="shared" si="6"/>
        <v>39.909999999999997</v>
      </c>
      <c r="AJ16" s="8">
        <f t="shared" si="6"/>
        <v>36.190999999999988</v>
      </c>
      <c r="AK16" s="8">
        <f t="shared" si="6"/>
        <v>1.0899999999999999</v>
      </c>
      <c r="AL16" s="8">
        <f t="shared" si="6"/>
        <v>0</v>
      </c>
      <c r="AM16" s="8">
        <f t="shared" si="6"/>
        <v>0</v>
      </c>
      <c r="AN16" s="8">
        <f t="shared" si="6"/>
        <v>0</v>
      </c>
      <c r="AO16" s="8">
        <f t="shared" si="6"/>
        <v>2156.0223500000002</v>
      </c>
      <c r="AP16" s="14"/>
      <c r="AQ16" s="11"/>
      <c r="AR16" s="87"/>
      <c r="AS16" s="48"/>
    </row>
    <row r="17" spans="1:46" ht="47.25">
      <c r="A17" s="87" t="s">
        <v>52</v>
      </c>
      <c r="B17" s="36" t="s">
        <v>2418</v>
      </c>
      <c r="C17" s="16"/>
      <c r="D17" s="88"/>
      <c r="E17" s="88"/>
      <c r="F17" s="50">
        <f>F20+F97+F99+F112+F126+F129+F156+F158+F164+F166+F170+F18</f>
        <v>403.10741000000002</v>
      </c>
      <c r="G17" s="50">
        <f t="shared" ref="G17:AO17" si="7">G20+G97+G99+G112+G126+G129+G156+G158+G164+G166+G170+G18</f>
        <v>54.38297</v>
      </c>
      <c r="H17" s="50">
        <f t="shared" si="7"/>
        <v>348.72444000000002</v>
      </c>
      <c r="I17" s="50">
        <f t="shared" si="7"/>
        <v>212.96385999999998</v>
      </c>
      <c r="J17" s="50">
        <f t="shared" si="7"/>
        <v>66.560579999999987</v>
      </c>
      <c r="K17" s="50">
        <f t="shared" si="7"/>
        <v>69.199999999999989</v>
      </c>
      <c r="L17" s="50"/>
      <c r="M17" s="50">
        <f t="shared" si="7"/>
        <v>28.9254</v>
      </c>
      <c r="N17" s="50">
        <f t="shared" si="7"/>
        <v>19.349999999999998</v>
      </c>
      <c r="O17" s="50">
        <f t="shared" si="7"/>
        <v>0.4</v>
      </c>
      <c r="P17" s="50">
        <f t="shared" si="7"/>
        <v>89.438459999999992</v>
      </c>
      <c r="Q17" s="50">
        <f t="shared" si="7"/>
        <v>26.598459999999999</v>
      </c>
      <c r="R17" s="50">
        <f t="shared" si="7"/>
        <v>43.86</v>
      </c>
      <c r="S17" s="50">
        <f t="shared" si="7"/>
        <v>18.46</v>
      </c>
      <c r="T17" s="50">
        <f t="shared" si="7"/>
        <v>26.35</v>
      </c>
      <c r="U17" s="50">
        <f t="shared" si="7"/>
        <v>24.610000000000003</v>
      </c>
      <c r="V17" s="50">
        <f t="shared" si="7"/>
        <v>5.43</v>
      </c>
      <c r="W17" s="50">
        <f t="shared" si="7"/>
        <v>0</v>
      </c>
      <c r="X17" s="50">
        <f t="shared" si="7"/>
        <v>12.196199999999999</v>
      </c>
      <c r="Y17" s="50">
        <f t="shared" si="7"/>
        <v>0.05</v>
      </c>
      <c r="Z17" s="50">
        <f t="shared" si="7"/>
        <v>0</v>
      </c>
      <c r="AA17" s="50">
        <f t="shared" si="7"/>
        <v>6.0000000000000005E-2</v>
      </c>
      <c r="AB17" s="50">
        <f t="shared" si="7"/>
        <v>0</v>
      </c>
      <c r="AC17" s="50">
        <f t="shared" si="7"/>
        <v>6.9999999999999993E-2</v>
      </c>
      <c r="AD17" s="50">
        <f t="shared" si="7"/>
        <v>0</v>
      </c>
      <c r="AE17" s="50">
        <f t="shared" si="7"/>
        <v>2.52</v>
      </c>
      <c r="AF17" s="50">
        <f t="shared" si="7"/>
        <v>4.45</v>
      </c>
      <c r="AG17" s="50">
        <f t="shared" si="7"/>
        <v>1.1023799999999999</v>
      </c>
      <c r="AH17" s="50">
        <f t="shared" si="7"/>
        <v>1.2409999999999999</v>
      </c>
      <c r="AI17" s="50">
        <f t="shared" si="7"/>
        <v>7.59</v>
      </c>
      <c r="AJ17" s="50">
        <f t="shared" si="7"/>
        <v>36.190999999999988</v>
      </c>
      <c r="AK17" s="50">
        <f t="shared" si="7"/>
        <v>1.0899999999999999</v>
      </c>
      <c r="AL17" s="50">
        <f t="shared" si="7"/>
        <v>0</v>
      </c>
      <c r="AM17" s="50">
        <f t="shared" si="7"/>
        <v>0</v>
      </c>
      <c r="AN17" s="50">
        <f t="shared" si="7"/>
        <v>0</v>
      </c>
      <c r="AO17" s="50">
        <f t="shared" si="7"/>
        <v>69.22</v>
      </c>
      <c r="AP17" s="16"/>
      <c r="AQ17" s="32"/>
      <c r="AR17" s="16"/>
      <c r="AS17" s="26"/>
    </row>
    <row r="18" spans="1:46" s="49" customFormat="1" ht="15.75">
      <c r="A18" s="87" t="s">
        <v>54</v>
      </c>
      <c r="B18" s="11" t="s">
        <v>296</v>
      </c>
      <c r="C18" s="87" t="str">
        <f>+C19</f>
        <v>SKN</v>
      </c>
      <c r="D18" s="87"/>
      <c r="E18" s="87"/>
      <c r="F18" s="37">
        <f>F19</f>
        <v>50</v>
      </c>
      <c r="G18" s="37">
        <f t="shared" ref="G18:AO18" si="8">G19</f>
        <v>0</v>
      </c>
      <c r="H18" s="37">
        <f t="shared" si="8"/>
        <v>50</v>
      </c>
      <c r="I18" s="37">
        <f>I19</f>
        <v>25.66</v>
      </c>
      <c r="J18" s="37">
        <f>J19</f>
        <v>3.38</v>
      </c>
      <c r="K18" s="37">
        <f>K19</f>
        <v>20.959999999999997</v>
      </c>
      <c r="L18" s="87"/>
      <c r="M18" s="37">
        <f t="shared" si="8"/>
        <v>5.52</v>
      </c>
      <c r="N18" s="37">
        <f t="shared" si="8"/>
        <v>5.81</v>
      </c>
      <c r="O18" s="37">
        <f t="shared" si="8"/>
        <v>0</v>
      </c>
      <c r="P18" s="37">
        <f t="shared" si="8"/>
        <v>11.13</v>
      </c>
      <c r="Q18" s="37">
        <f t="shared" si="8"/>
        <v>0</v>
      </c>
      <c r="R18" s="37">
        <f t="shared" si="8"/>
        <v>0</v>
      </c>
      <c r="S18" s="37">
        <f t="shared" si="8"/>
        <v>3.16</v>
      </c>
      <c r="T18" s="37">
        <f t="shared" si="8"/>
        <v>0</v>
      </c>
      <c r="U18" s="37">
        <f t="shared" si="8"/>
        <v>0</v>
      </c>
      <c r="V18" s="37">
        <f t="shared" si="8"/>
        <v>0.04</v>
      </c>
      <c r="W18" s="37">
        <f t="shared" si="8"/>
        <v>0</v>
      </c>
      <c r="X18" s="37">
        <f t="shared" si="8"/>
        <v>1.05</v>
      </c>
      <c r="Y18" s="37">
        <f t="shared" si="8"/>
        <v>0</v>
      </c>
      <c r="Z18" s="37">
        <f t="shared" si="8"/>
        <v>0</v>
      </c>
      <c r="AA18" s="37">
        <f t="shared" si="8"/>
        <v>0</v>
      </c>
      <c r="AB18" s="37">
        <f t="shared" si="8"/>
        <v>0</v>
      </c>
      <c r="AC18" s="37">
        <f t="shared" si="8"/>
        <v>0</v>
      </c>
      <c r="AD18" s="37">
        <f t="shared" si="8"/>
        <v>0</v>
      </c>
      <c r="AE18" s="37">
        <f t="shared" si="8"/>
        <v>0</v>
      </c>
      <c r="AF18" s="37">
        <f t="shared" si="8"/>
        <v>0.82</v>
      </c>
      <c r="AG18" s="37">
        <f t="shared" si="8"/>
        <v>0.31</v>
      </c>
      <c r="AH18" s="37">
        <f t="shared" si="8"/>
        <v>0</v>
      </c>
      <c r="AI18" s="37">
        <f t="shared" si="8"/>
        <v>0</v>
      </c>
      <c r="AJ18" s="37">
        <f t="shared" si="8"/>
        <v>0.5</v>
      </c>
      <c r="AK18" s="37">
        <f t="shared" si="8"/>
        <v>0.7</v>
      </c>
      <c r="AL18" s="37">
        <f t="shared" si="8"/>
        <v>0</v>
      </c>
      <c r="AM18" s="37">
        <f t="shared" si="8"/>
        <v>0</v>
      </c>
      <c r="AN18" s="37">
        <f t="shared" si="8"/>
        <v>0</v>
      </c>
      <c r="AO18" s="37">
        <f t="shared" si="8"/>
        <v>20.959999999999997</v>
      </c>
      <c r="AP18" s="14"/>
      <c r="AQ18" s="11"/>
      <c r="AR18" s="89"/>
      <c r="AS18" s="51"/>
    </row>
    <row r="19" spans="1:46" ht="94.5">
      <c r="A19" s="2">
        <v>4</v>
      </c>
      <c r="B19" s="15" t="s">
        <v>298</v>
      </c>
      <c r="C19" s="2" t="s">
        <v>294</v>
      </c>
      <c r="D19" s="2"/>
      <c r="E19" s="2"/>
      <c r="F19" s="12">
        <f>+G19+H19</f>
        <v>50</v>
      </c>
      <c r="G19" s="29"/>
      <c r="H19" s="12">
        <f>SUM(M19:P19)+SUM(S19:AO19)</f>
        <v>50</v>
      </c>
      <c r="I19" s="23">
        <f>SUM(M19:P19)+SUM(S19:W19)</f>
        <v>25.66</v>
      </c>
      <c r="J19" s="23">
        <f>SUM(X19:AN19)</f>
        <v>3.38</v>
      </c>
      <c r="K19" s="23">
        <f>AO19</f>
        <v>20.959999999999997</v>
      </c>
      <c r="L19" s="4" t="s">
        <v>301</v>
      </c>
      <c r="M19" s="52">
        <v>5.52</v>
      </c>
      <c r="N19" s="52">
        <v>5.81</v>
      </c>
      <c r="O19" s="52"/>
      <c r="P19" s="52">
        <v>11.13</v>
      </c>
      <c r="Q19" s="52"/>
      <c r="R19" s="52"/>
      <c r="S19" s="52">
        <v>3.16</v>
      </c>
      <c r="T19" s="52"/>
      <c r="U19" s="52"/>
      <c r="V19" s="52">
        <v>0.04</v>
      </c>
      <c r="W19" s="52"/>
      <c r="X19" s="52">
        <v>1.05</v>
      </c>
      <c r="Y19" s="52"/>
      <c r="Z19" s="52"/>
      <c r="AA19" s="52"/>
      <c r="AB19" s="52"/>
      <c r="AC19" s="52"/>
      <c r="AD19" s="52"/>
      <c r="AE19" s="52"/>
      <c r="AF19" s="52">
        <v>0.82</v>
      </c>
      <c r="AG19" s="52">
        <v>0.31</v>
      </c>
      <c r="AH19" s="52"/>
      <c r="AI19" s="52"/>
      <c r="AJ19" s="52">
        <v>0.5</v>
      </c>
      <c r="AK19" s="52">
        <v>0.7</v>
      </c>
      <c r="AL19" s="52"/>
      <c r="AM19" s="52"/>
      <c r="AN19" s="52"/>
      <c r="AO19" s="52">
        <f>0.72+20.24</f>
        <v>20.959999999999997</v>
      </c>
      <c r="AP19" s="4" t="s">
        <v>1282</v>
      </c>
      <c r="AQ19" s="9" t="s">
        <v>2419</v>
      </c>
      <c r="AR19" s="2" t="s">
        <v>59</v>
      </c>
      <c r="AS19" s="26" t="s">
        <v>2404</v>
      </c>
    </row>
    <row r="20" spans="1:46" ht="16.5">
      <c r="A20" s="87" t="s">
        <v>61</v>
      </c>
      <c r="B20" s="11" t="s">
        <v>2420</v>
      </c>
      <c r="C20" s="16"/>
      <c r="D20" s="88"/>
      <c r="E20" s="88"/>
      <c r="F20" s="50">
        <f t="shared" ref="F20:AC20" si="9">SUM(F21:F96)</f>
        <v>28.712970000000006</v>
      </c>
      <c r="G20" s="50">
        <f t="shared" si="9"/>
        <v>23.31297</v>
      </c>
      <c r="H20" s="50">
        <f t="shared" si="9"/>
        <v>5.4</v>
      </c>
      <c r="I20" s="50">
        <f t="shared" si="9"/>
        <v>4.1400000000000006</v>
      </c>
      <c r="J20" s="50">
        <f t="shared" si="9"/>
        <v>1.26</v>
      </c>
      <c r="K20" s="50">
        <f t="shared" si="9"/>
        <v>0</v>
      </c>
      <c r="L20" s="50"/>
      <c r="M20" s="50">
        <f t="shared" si="9"/>
        <v>2.4499999999999997</v>
      </c>
      <c r="N20" s="50">
        <f t="shared" si="9"/>
        <v>0</v>
      </c>
      <c r="O20" s="50">
        <f t="shared" si="9"/>
        <v>0</v>
      </c>
      <c r="P20" s="50">
        <f t="shared" si="9"/>
        <v>0.39</v>
      </c>
      <c r="Q20" s="50">
        <f t="shared" si="9"/>
        <v>0.17</v>
      </c>
      <c r="R20" s="50">
        <f t="shared" si="9"/>
        <v>0.22000000000000003</v>
      </c>
      <c r="S20" s="50">
        <f t="shared" si="9"/>
        <v>0</v>
      </c>
      <c r="T20" s="50">
        <f t="shared" si="9"/>
        <v>0</v>
      </c>
      <c r="U20" s="50">
        <f t="shared" si="9"/>
        <v>0</v>
      </c>
      <c r="V20" s="50">
        <f t="shared" si="9"/>
        <v>1.3</v>
      </c>
      <c r="W20" s="50">
        <f t="shared" si="9"/>
        <v>0</v>
      </c>
      <c r="X20" s="50">
        <f t="shared" si="9"/>
        <v>0</v>
      </c>
      <c r="Y20" s="50">
        <f t="shared" si="9"/>
        <v>0</v>
      </c>
      <c r="Z20" s="50">
        <f t="shared" si="9"/>
        <v>0</v>
      </c>
      <c r="AA20" s="50">
        <f t="shared" si="9"/>
        <v>0</v>
      </c>
      <c r="AB20" s="50">
        <f t="shared" si="9"/>
        <v>0</v>
      </c>
      <c r="AC20" s="50">
        <f t="shared" si="9"/>
        <v>0.06</v>
      </c>
      <c r="AD20" s="50"/>
      <c r="AE20" s="50">
        <f t="shared" ref="AE20:AO20" si="10">SUM(AE21:AE96)</f>
        <v>0</v>
      </c>
      <c r="AF20" s="50">
        <f t="shared" si="10"/>
        <v>0</v>
      </c>
      <c r="AG20" s="50">
        <f t="shared" si="10"/>
        <v>0</v>
      </c>
      <c r="AH20" s="50">
        <f t="shared" si="10"/>
        <v>1.2</v>
      </c>
      <c r="AI20" s="50">
        <f t="shared" si="10"/>
        <v>0</v>
      </c>
      <c r="AJ20" s="50">
        <f t="shared" si="10"/>
        <v>0</v>
      </c>
      <c r="AK20" s="50">
        <f t="shared" si="10"/>
        <v>0</v>
      </c>
      <c r="AL20" s="50">
        <f t="shared" si="10"/>
        <v>0</v>
      </c>
      <c r="AM20" s="50">
        <f t="shared" si="10"/>
        <v>0</v>
      </c>
      <c r="AN20" s="50">
        <f t="shared" si="10"/>
        <v>0</v>
      </c>
      <c r="AO20" s="50">
        <f t="shared" si="10"/>
        <v>0</v>
      </c>
      <c r="AP20" s="16"/>
      <c r="AQ20" s="32"/>
      <c r="AR20" s="84"/>
      <c r="AS20" s="53"/>
    </row>
    <row r="21" spans="1:46" ht="47.25">
      <c r="A21" s="2">
        <v>5</v>
      </c>
      <c r="B21" s="15" t="s">
        <v>898</v>
      </c>
      <c r="C21" s="16" t="s">
        <v>33</v>
      </c>
      <c r="D21" s="4" t="s">
        <v>255</v>
      </c>
      <c r="E21" s="4"/>
      <c r="F21" s="12">
        <f>G21+H21</f>
        <v>3.74</v>
      </c>
      <c r="G21" s="29"/>
      <c r="H21" s="23">
        <f>SUM(M21:P21)+SUM(S21:AO21)</f>
        <v>3.74</v>
      </c>
      <c r="I21" s="23">
        <f>SUM(M21:P21)+SUM(S21:W21)</f>
        <v>3.74</v>
      </c>
      <c r="J21" s="23">
        <f>SUM(X21:AN21)</f>
        <v>0</v>
      </c>
      <c r="K21" s="23">
        <f>AO21</f>
        <v>0</v>
      </c>
      <c r="L21" s="4" t="s">
        <v>900</v>
      </c>
      <c r="M21" s="16">
        <v>2.1</v>
      </c>
      <c r="N21" s="16"/>
      <c r="O21" s="16"/>
      <c r="P21" s="44">
        <v>0.34</v>
      </c>
      <c r="Q21" s="16">
        <v>0.17</v>
      </c>
      <c r="R21" s="16">
        <v>0.17</v>
      </c>
      <c r="S21" s="16"/>
      <c r="T21" s="16"/>
      <c r="U21" s="16"/>
      <c r="V21" s="16">
        <v>1.3</v>
      </c>
      <c r="W21" s="16"/>
      <c r="X21" s="16"/>
      <c r="Y21" s="16"/>
      <c r="Z21" s="16"/>
      <c r="AA21" s="16"/>
      <c r="AB21" s="16"/>
      <c r="AC21" s="16"/>
      <c r="AD21" s="16"/>
      <c r="AE21" s="16"/>
      <c r="AF21" s="16"/>
      <c r="AG21" s="16"/>
      <c r="AH21" s="16"/>
      <c r="AI21" s="16"/>
      <c r="AJ21" s="16"/>
      <c r="AK21" s="16"/>
      <c r="AL21" s="16"/>
      <c r="AM21" s="16"/>
      <c r="AN21" s="16"/>
      <c r="AO21" s="16"/>
      <c r="AP21" s="4" t="s">
        <v>2421</v>
      </c>
      <c r="AQ21" s="9" t="s">
        <v>2422</v>
      </c>
      <c r="AR21" s="2" t="s">
        <v>59</v>
      </c>
      <c r="AS21" s="26" t="s">
        <v>2404</v>
      </c>
      <c r="AT21" s="1" t="s">
        <v>2423</v>
      </c>
    </row>
    <row r="22" spans="1:46" ht="47.25">
      <c r="A22" s="2">
        <v>6</v>
      </c>
      <c r="B22" s="15" t="s">
        <v>859</v>
      </c>
      <c r="C22" s="16" t="s">
        <v>33</v>
      </c>
      <c r="D22" s="4" t="s">
        <v>255</v>
      </c>
      <c r="E22" s="4"/>
      <c r="F22" s="12">
        <f>G22+H22</f>
        <v>0.1</v>
      </c>
      <c r="G22" s="29"/>
      <c r="H22" s="12">
        <f>SUM(M22:P22)+SUM(S22:AO22)</f>
        <v>0.1</v>
      </c>
      <c r="I22" s="23">
        <f>SUM(M22:P22)+SUM(S22:W22)</f>
        <v>0.1</v>
      </c>
      <c r="J22" s="23">
        <f>SUM(X22:AN22)</f>
        <v>0</v>
      </c>
      <c r="K22" s="23">
        <f>AO22</f>
        <v>0</v>
      </c>
      <c r="L22" s="4" t="s">
        <v>861</v>
      </c>
      <c r="M22" s="16">
        <v>0.05</v>
      </c>
      <c r="N22" s="16"/>
      <c r="O22" s="16"/>
      <c r="P22" s="44">
        <v>0.05</v>
      </c>
      <c r="Q22" s="16"/>
      <c r="R22" s="16">
        <v>0.05</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4" t="s">
        <v>2424</v>
      </c>
      <c r="AQ22" s="15" t="s">
        <v>2425</v>
      </c>
      <c r="AR22" s="2" t="s">
        <v>59</v>
      </c>
      <c r="AS22" s="26" t="s">
        <v>2404</v>
      </c>
      <c r="AT22" s="1" t="s">
        <v>2423</v>
      </c>
    </row>
    <row r="23" spans="1:46" ht="47.25">
      <c r="A23" s="2">
        <v>7</v>
      </c>
      <c r="B23" s="15" t="s">
        <v>852</v>
      </c>
      <c r="C23" s="2" t="s">
        <v>33</v>
      </c>
      <c r="D23" s="4" t="s">
        <v>255</v>
      </c>
      <c r="E23" s="4"/>
      <c r="F23" s="12">
        <f t="shared" ref="F23:F86" si="11">G23+H23</f>
        <v>0.06</v>
      </c>
      <c r="G23" s="29"/>
      <c r="H23" s="12">
        <f>SUM(M23:P23)+SUM(S23:AO23)</f>
        <v>0.06</v>
      </c>
      <c r="I23" s="23">
        <f t="shared" ref="I23:I86" si="12">SUM(M23:P23)+SUM(S23:W23)</f>
        <v>0</v>
      </c>
      <c r="J23" s="23">
        <f t="shared" ref="J23:J86" si="13">SUM(X23:AN23)</f>
        <v>0.06</v>
      </c>
      <c r="K23" s="23">
        <f t="shared" ref="K23:K86" si="14">AO23</f>
        <v>0</v>
      </c>
      <c r="L23" s="4" t="s">
        <v>31</v>
      </c>
      <c r="M23" s="16"/>
      <c r="N23" s="16"/>
      <c r="O23" s="16"/>
      <c r="P23" s="44"/>
      <c r="Q23" s="16"/>
      <c r="R23" s="16"/>
      <c r="S23" s="16"/>
      <c r="T23" s="16"/>
      <c r="U23" s="16"/>
      <c r="V23" s="16"/>
      <c r="W23" s="16"/>
      <c r="X23" s="16"/>
      <c r="Y23" s="16"/>
      <c r="Z23" s="16"/>
      <c r="AA23" s="16"/>
      <c r="AB23" s="16"/>
      <c r="AC23" s="16">
        <v>0.06</v>
      </c>
      <c r="AD23" s="16"/>
      <c r="AE23" s="16"/>
      <c r="AF23" s="16"/>
      <c r="AG23" s="16"/>
      <c r="AH23" s="16"/>
      <c r="AI23" s="16"/>
      <c r="AJ23" s="16"/>
      <c r="AK23" s="16"/>
      <c r="AL23" s="16"/>
      <c r="AM23" s="16"/>
      <c r="AN23" s="16"/>
      <c r="AO23" s="16"/>
      <c r="AP23" s="4" t="s">
        <v>96</v>
      </c>
      <c r="AQ23" s="15" t="s">
        <v>2426</v>
      </c>
      <c r="AR23" s="2" t="s">
        <v>59</v>
      </c>
      <c r="AS23" s="26" t="s">
        <v>2404</v>
      </c>
      <c r="AT23" s="1" t="s">
        <v>2423</v>
      </c>
    </row>
    <row r="24" spans="1:46" ht="47.25">
      <c r="A24" s="2">
        <v>8</v>
      </c>
      <c r="B24" s="15" t="s">
        <v>2427</v>
      </c>
      <c r="C24" s="2" t="s">
        <v>33</v>
      </c>
      <c r="D24" s="4"/>
      <c r="E24" s="4"/>
      <c r="F24" s="12">
        <f t="shared" si="11"/>
        <v>0.3</v>
      </c>
      <c r="G24" s="29"/>
      <c r="H24" s="12">
        <f t="shared" ref="H24:H87" si="15">SUM(M24:P24)+SUM(S24:AO24)</f>
        <v>0.3</v>
      </c>
      <c r="I24" s="23">
        <f t="shared" si="12"/>
        <v>0.3</v>
      </c>
      <c r="J24" s="23">
        <f t="shared" si="13"/>
        <v>0</v>
      </c>
      <c r="K24" s="23">
        <f t="shared" si="14"/>
        <v>0</v>
      </c>
      <c r="L24" s="4" t="s">
        <v>14</v>
      </c>
      <c r="M24" s="16">
        <v>0.3</v>
      </c>
      <c r="N24" s="16"/>
      <c r="O24" s="16"/>
      <c r="P24" s="44"/>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4" t="s">
        <v>2428</v>
      </c>
      <c r="AQ24" s="15" t="s">
        <v>2429</v>
      </c>
      <c r="AR24" s="2" t="s">
        <v>59</v>
      </c>
      <c r="AS24" s="26" t="s">
        <v>2404</v>
      </c>
      <c r="AT24" s="1" t="s">
        <v>2423</v>
      </c>
    </row>
    <row r="25" spans="1:46" ht="47.25">
      <c r="A25" s="2">
        <v>9</v>
      </c>
      <c r="B25" s="15" t="s">
        <v>876</v>
      </c>
      <c r="C25" s="2" t="s">
        <v>33</v>
      </c>
      <c r="D25" s="4" t="s">
        <v>255</v>
      </c>
      <c r="E25" s="4"/>
      <c r="F25" s="12">
        <f t="shared" si="11"/>
        <v>2.4</v>
      </c>
      <c r="G25" s="12">
        <v>1.2</v>
      </c>
      <c r="H25" s="12">
        <f t="shared" si="15"/>
        <v>1.2</v>
      </c>
      <c r="I25" s="23">
        <f t="shared" si="12"/>
        <v>0</v>
      </c>
      <c r="J25" s="23">
        <f t="shared" si="13"/>
        <v>1.2</v>
      </c>
      <c r="K25" s="23">
        <f t="shared" si="14"/>
        <v>0</v>
      </c>
      <c r="L25" s="4" t="s">
        <v>33</v>
      </c>
      <c r="M25" s="16"/>
      <c r="N25" s="16"/>
      <c r="O25" s="16"/>
      <c r="P25" s="44"/>
      <c r="Q25" s="16"/>
      <c r="R25" s="16"/>
      <c r="S25" s="16"/>
      <c r="T25" s="16"/>
      <c r="U25" s="16"/>
      <c r="V25" s="16"/>
      <c r="W25" s="16"/>
      <c r="X25" s="16"/>
      <c r="Y25" s="16"/>
      <c r="Z25" s="16"/>
      <c r="AA25" s="16"/>
      <c r="AB25" s="16"/>
      <c r="AC25" s="16"/>
      <c r="AD25" s="16"/>
      <c r="AE25" s="16"/>
      <c r="AF25" s="16"/>
      <c r="AG25" s="16"/>
      <c r="AH25" s="16">
        <v>1.2</v>
      </c>
      <c r="AI25" s="16"/>
      <c r="AJ25" s="16"/>
      <c r="AK25" s="16"/>
      <c r="AL25" s="16"/>
      <c r="AM25" s="16"/>
      <c r="AN25" s="16"/>
      <c r="AO25" s="16"/>
      <c r="AP25" s="4" t="s">
        <v>2424</v>
      </c>
      <c r="AQ25" s="15" t="s">
        <v>2426</v>
      </c>
      <c r="AR25" s="2" t="s">
        <v>59</v>
      </c>
      <c r="AS25" s="26" t="s">
        <v>2404</v>
      </c>
      <c r="AT25" s="1" t="s">
        <v>2423</v>
      </c>
    </row>
    <row r="26" spans="1:46" ht="31.5">
      <c r="A26" s="2">
        <v>10</v>
      </c>
      <c r="B26" s="15" t="s">
        <v>911</v>
      </c>
      <c r="C26" s="2" t="s">
        <v>33</v>
      </c>
      <c r="D26" s="4" t="s">
        <v>255</v>
      </c>
      <c r="E26" s="4"/>
      <c r="F26" s="12">
        <f t="shared" si="11"/>
        <v>0.64802000000000004</v>
      </c>
      <c r="G26" s="31">
        <v>0.64802000000000004</v>
      </c>
      <c r="H26" s="12">
        <f t="shared" si="15"/>
        <v>0</v>
      </c>
      <c r="I26" s="23">
        <f t="shared" si="12"/>
        <v>0</v>
      </c>
      <c r="J26" s="23">
        <f t="shared" si="13"/>
        <v>0</v>
      </c>
      <c r="K26" s="23">
        <f t="shared" si="14"/>
        <v>0</v>
      </c>
      <c r="L26" s="2" t="s">
        <v>33</v>
      </c>
      <c r="M26" s="16"/>
      <c r="N26" s="16"/>
      <c r="O26" s="16"/>
      <c r="P26" s="44"/>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8" t="s">
        <v>2430</v>
      </c>
      <c r="AQ26" s="15" t="s">
        <v>2431</v>
      </c>
      <c r="AR26" s="2" t="s">
        <v>59</v>
      </c>
      <c r="AS26" s="54"/>
      <c r="AT26" s="1" t="s">
        <v>2423</v>
      </c>
    </row>
    <row r="27" spans="1:46" ht="31.5">
      <c r="A27" s="2">
        <v>11</v>
      </c>
      <c r="B27" s="15" t="s">
        <v>913</v>
      </c>
      <c r="C27" s="2" t="s">
        <v>33</v>
      </c>
      <c r="D27" s="4" t="s">
        <v>255</v>
      </c>
      <c r="E27" s="4"/>
      <c r="F27" s="12">
        <f t="shared" si="11"/>
        <v>0.14946000000000001</v>
      </c>
      <c r="G27" s="31">
        <v>0.14946000000000001</v>
      </c>
      <c r="H27" s="12">
        <f t="shared" si="15"/>
        <v>0</v>
      </c>
      <c r="I27" s="23">
        <f t="shared" si="12"/>
        <v>0</v>
      </c>
      <c r="J27" s="23">
        <f t="shared" si="13"/>
        <v>0</v>
      </c>
      <c r="K27" s="23">
        <f t="shared" si="14"/>
        <v>0</v>
      </c>
      <c r="L27" s="2" t="s">
        <v>33</v>
      </c>
      <c r="M27" s="16"/>
      <c r="N27" s="16"/>
      <c r="O27" s="16"/>
      <c r="P27" s="44"/>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8" t="s">
        <v>2432</v>
      </c>
      <c r="AQ27" s="15" t="s">
        <v>2431</v>
      </c>
      <c r="AR27" s="2" t="s">
        <v>59</v>
      </c>
      <c r="AS27" s="54"/>
      <c r="AT27" s="1" t="s">
        <v>2423</v>
      </c>
    </row>
    <row r="28" spans="1:46" ht="31.5">
      <c r="A28" s="2">
        <v>12</v>
      </c>
      <c r="B28" s="15" t="s">
        <v>916</v>
      </c>
      <c r="C28" s="2" t="s">
        <v>33</v>
      </c>
      <c r="D28" s="4" t="s">
        <v>255</v>
      </c>
      <c r="E28" s="4"/>
      <c r="F28" s="12">
        <f t="shared" si="11"/>
        <v>0.15972</v>
      </c>
      <c r="G28" s="31">
        <v>0.15972</v>
      </c>
      <c r="H28" s="12">
        <f t="shared" si="15"/>
        <v>0</v>
      </c>
      <c r="I28" s="23">
        <f t="shared" si="12"/>
        <v>0</v>
      </c>
      <c r="J28" s="23">
        <f t="shared" si="13"/>
        <v>0</v>
      </c>
      <c r="K28" s="23">
        <f t="shared" si="14"/>
        <v>0</v>
      </c>
      <c r="L28" s="2" t="s">
        <v>33</v>
      </c>
      <c r="M28" s="16"/>
      <c r="N28" s="16"/>
      <c r="O28" s="16"/>
      <c r="P28" s="44"/>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8" t="s">
        <v>2433</v>
      </c>
      <c r="AQ28" s="15" t="s">
        <v>2431</v>
      </c>
      <c r="AR28" s="2" t="s">
        <v>59</v>
      </c>
      <c r="AS28" s="54"/>
      <c r="AT28" s="1" t="s">
        <v>2423</v>
      </c>
    </row>
    <row r="29" spans="1:46" ht="31.5">
      <c r="A29" s="2">
        <v>13</v>
      </c>
      <c r="B29" s="15" t="s">
        <v>919</v>
      </c>
      <c r="C29" s="2" t="s">
        <v>33</v>
      </c>
      <c r="D29" s="4" t="s">
        <v>255</v>
      </c>
      <c r="E29" s="4"/>
      <c r="F29" s="12">
        <f t="shared" si="11"/>
        <v>0.23608000000000001</v>
      </c>
      <c r="G29" s="31">
        <v>0.23608000000000001</v>
      </c>
      <c r="H29" s="12">
        <f t="shared" si="15"/>
        <v>0</v>
      </c>
      <c r="I29" s="23">
        <f t="shared" si="12"/>
        <v>0</v>
      </c>
      <c r="J29" s="23">
        <f t="shared" si="13"/>
        <v>0</v>
      </c>
      <c r="K29" s="23">
        <f t="shared" si="14"/>
        <v>0</v>
      </c>
      <c r="L29" s="2" t="s">
        <v>33</v>
      </c>
      <c r="M29" s="16"/>
      <c r="N29" s="16"/>
      <c r="O29" s="16"/>
      <c r="P29" s="44"/>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8" t="s">
        <v>2434</v>
      </c>
      <c r="AQ29" s="15" t="s">
        <v>2431</v>
      </c>
      <c r="AR29" s="2" t="s">
        <v>59</v>
      </c>
      <c r="AS29" s="54"/>
      <c r="AT29" s="1" t="s">
        <v>2423</v>
      </c>
    </row>
    <row r="30" spans="1:46" ht="31.5">
      <c r="A30" s="2">
        <v>14</v>
      </c>
      <c r="B30" s="15" t="s">
        <v>922</v>
      </c>
      <c r="C30" s="2" t="s">
        <v>33</v>
      </c>
      <c r="D30" s="4" t="s">
        <v>255</v>
      </c>
      <c r="E30" s="4"/>
      <c r="F30" s="12">
        <f t="shared" si="11"/>
        <v>7.1459999999999996E-2</v>
      </c>
      <c r="G30" s="31">
        <v>7.1459999999999996E-2</v>
      </c>
      <c r="H30" s="12">
        <f t="shared" si="15"/>
        <v>0</v>
      </c>
      <c r="I30" s="23">
        <f t="shared" si="12"/>
        <v>0</v>
      </c>
      <c r="J30" s="23">
        <f t="shared" si="13"/>
        <v>0</v>
      </c>
      <c r="K30" s="23">
        <f t="shared" si="14"/>
        <v>0</v>
      </c>
      <c r="L30" s="2" t="s">
        <v>33</v>
      </c>
      <c r="M30" s="16"/>
      <c r="N30" s="16"/>
      <c r="O30" s="16"/>
      <c r="P30" s="44"/>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8" t="s">
        <v>2435</v>
      </c>
      <c r="AQ30" s="15" t="s">
        <v>2431</v>
      </c>
      <c r="AR30" s="2" t="s">
        <v>59</v>
      </c>
      <c r="AS30" s="54"/>
      <c r="AT30" s="1" t="s">
        <v>2423</v>
      </c>
    </row>
    <row r="31" spans="1:46" ht="31.5">
      <c r="A31" s="2">
        <v>15</v>
      </c>
      <c r="B31" s="15" t="s">
        <v>925</v>
      </c>
      <c r="C31" s="2" t="s">
        <v>33</v>
      </c>
      <c r="D31" s="4" t="s">
        <v>255</v>
      </c>
      <c r="E31" s="4"/>
      <c r="F31" s="12">
        <f t="shared" si="11"/>
        <v>0.06</v>
      </c>
      <c r="G31" s="31">
        <v>0.06</v>
      </c>
      <c r="H31" s="12">
        <f t="shared" si="15"/>
        <v>0</v>
      </c>
      <c r="I31" s="23">
        <f t="shared" si="12"/>
        <v>0</v>
      </c>
      <c r="J31" s="23">
        <f t="shared" si="13"/>
        <v>0</v>
      </c>
      <c r="K31" s="23">
        <f t="shared" si="14"/>
        <v>0</v>
      </c>
      <c r="L31" s="2" t="s">
        <v>33</v>
      </c>
      <c r="M31" s="16"/>
      <c r="N31" s="16"/>
      <c r="O31" s="16"/>
      <c r="P31" s="44"/>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8" t="s">
        <v>2430</v>
      </c>
      <c r="AQ31" s="15" t="s">
        <v>2431</v>
      </c>
      <c r="AR31" s="2" t="s">
        <v>59</v>
      </c>
      <c r="AS31" s="54"/>
      <c r="AT31" s="1" t="s">
        <v>2423</v>
      </c>
    </row>
    <row r="32" spans="1:46" ht="31.5">
      <c r="A32" s="2">
        <v>16</v>
      </c>
      <c r="B32" s="15" t="s">
        <v>2436</v>
      </c>
      <c r="C32" s="2" t="s">
        <v>33</v>
      </c>
      <c r="D32" s="4" t="s">
        <v>255</v>
      </c>
      <c r="E32" s="4"/>
      <c r="F32" s="12">
        <f t="shared" si="11"/>
        <v>0.77</v>
      </c>
      <c r="G32" s="31">
        <v>0.77</v>
      </c>
      <c r="H32" s="12">
        <f t="shared" si="15"/>
        <v>0</v>
      </c>
      <c r="I32" s="23">
        <f t="shared" si="12"/>
        <v>0</v>
      </c>
      <c r="J32" s="23">
        <f t="shared" si="13"/>
        <v>0</v>
      </c>
      <c r="K32" s="23">
        <f t="shared" si="14"/>
        <v>0</v>
      </c>
      <c r="L32" s="2" t="s">
        <v>33</v>
      </c>
      <c r="M32" s="16"/>
      <c r="N32" s="16"/>
      <c r="O32" s="16"/>
      <c r="P32" s="44"/>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8" t="s">
        <v>2430</v>
      </c>
      <c r="AQ32" s="15" t="s">
        <v>2431</v>
      </c>
      <c r="AR32" s="2" t="s">
        <v>59</v>
      </c>
      <c r="AS32" s="54"/>
      <c r="AT32" s="1" t="s">
        <v>2423</v>
      </c>
    </row>
    <row r="33" spans="1:46" ht="31.5">
      <c r="A33" s="2">
        <v>17</v>
      </c>
      <c r="B33" s="15" t="s">
        <v>929</v>
      </c>
      <c r="C33" s="2" t="s">
        <v>33</v>
      </c>
      <c r="D33" s="4" t="s">
        <v>255</v>
      </c>
      <c r="E33" s="4"/>
      <c r="F33" s="12">
        <f t="shared" si="11"/>
        <v>0.28199999999999997</v>
      </c>
      <c r="G33" s="31">
        <v>0.28199999999999997</v>
      </c>
      <c r="H33" s="12">
        <f t="shared" si="15"/>
        <v>0</v>
      </c>
      <c r="I33" s="23">
        <f t="shared" si="12"/>
        <v>0</v>
      </c>
      <c r="J33" s="23">
        <f t="shared" si="13"/>
        <v>0</v>
      </c>
      <c r="K33" s="23">
        <f t="shared" si="14"/>
        <v>0</v>
      </c>
      <c r="L33" s="2" t="s">
        <v>33</v>
      </c>
      <c r="M33" s="16"/>
      <c r="N33" s="16"/>
      <c r="O33" s="16"/>
      <c r="P33" s="44"/>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8" t="s">
        <v>2434</v>
      </c>
      <c r="AQ33" s="15" t="s">
        <v>2431</v>
      </c>
      <c r="AR33" s="2" t="s">
        <v>59</v>
      </c>
      <c r="AS33" s="54"/>
      <c r="AT33" s="1" t="s">
        <v>2423</v>
      </c>
    </row>
    <row r="34" spans="1:46" ht="31.5">
      <c r="A34" s="2">
        <v>18</v>
      </c>
      <c r="B34" s="15" t="s">
        <v>931</v>
      </c>
      <c r="C34" s="2" t="s">
        <v>33</v>
      </c>
      <c r="D34" s="4" t="s">
        <v>255</v>
      </c>
      <c r="E34" s="4"/>
      <c r="F34" s="12">
        <f t="shared" si="11"/>
        <v>0.125</v>
      </c>
      <c r="G34" s="31">
        <v>0.125</v>
      </c>
      <c r="H34" s="12">
        <f t="shared" si="15"/>
        <v>0</v>
      </c>
      <c r="I34" s="23">
        <f t="shared" si="12"/>
        <v>0</v>
      </c>
      <c r="J34" s="23">
        <f t="shared" si="13"/>
        <v>0</v>
      </c>
      <c r="K34" s="23">
        <f t="shared" si="14"/>
        <v>0</v>
      </c>
      <c r="L34" s="2" t="s">
        <v>33</v>
      </c>
      <c r="M34" s="16"/>
      <c r="N34" s="16"/>
      <c r="O34" s="16"/>
      <c r="P34" s="44"/>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8" t="s">
        <v>2433</v>
      </c>
      <c r="AQ34" s="15" t="s">
        <v>2431</v>
      </c>
      <c r="AR34" s="2" t="s">
        <v>59</v>
      </c>
      <c r="AS34" s="54"/>
      <c r="AT34" s="1" t="s">
        <v>2423</v>
      </c>
    </row>
    <row r="35" spans="1:46" ht="47.25">
      <c r="A35" s="2">
        <v>19</v>
      </c>
      <c r="B35" s="15" t="s">
        <v>933</v>
      </c>
      <c r="C35" s="2" t="s">
        <v>33</v>
      </c>
      <c r="D35" s="4" t="s">
        <v>255</v>
      </c>
      <c r="E35" s="4"/>
      <c r="F35" s="12">
        <f t="shared" si="11"/>
        <v>0.12</v>
      </c>
      <c r="G35" s="31">
        <v>0.12</v>
      </c>
      <c r="H35" s="12">
        <f t="shared" si="15"/>
        <v>0</v>
      </c>
      <c r="I35" s="23">
        <f t="shared" si="12"/>
        <v>0</v>
      </c>
      <c r="J35" s="23">
        <f t="shared" si="13"/>
        <v>0</v>
      </c>
      <c r="K35" s="23">
        <f t="shared" si="14"/>
        <v>0</v>
      </c>
      <c r="L35" s="2" t="s">
        <v>33</v>
      </c>
      <c r="M35" s="16"/>
      <c r="N35" s="16"/>
      <c r="O35" s="16"/>
      <c r="P35" s="44"/>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8" t="s">
        <v>2437</v>
      </c>
      <c r="AQ35" s="15" t="s">
        <v>2431</v>
      </c>
      <c r="AR35" s="2" t="s">
        <v>59</v>
      </c>
      <c r="AS35" s="54"/>
      <c r="AT35" s="1" t="s">
        <v>2423</v>
      </c>
    </row>
    <row r="36" spans="1:46" ht="31.5">
      <c r="A36" s="2">
        <v>20</v>
      </c>
      <c r="B36" s="15" t="s">
        <v>935</v>
      </c>
      <c r="C36" s="2" t="s">
        <v>33</v>
      </c>
      <c r="D36" s="4" t="s">
        <v>255</v>
      </c>
      <c r="E36" s="4"/>
      <c r="F36" s="12">
        <f t="shared" si="11"/>
        <v>0.59</v>
      </c>
      <c r="G36" s="31">
        <v>0.59</v>
      </c>
      <c r="H36" s="12">
        <f t="shared" si="15"/>
        <v>0</v>
      </c>
      <c r="I36" s="23">
        <f t="shared" si="12"/>
        <v>0</v>
      </c>
      <c r="J36" s="23">
        <f t="shared" si="13"/>
        <v>0</v>
      </c>
      <c r="K36" s="23">
        <f t="shared" si="14"/>
        <v>0</v>
      </c>
      <c r="L36" s="2" t="s">
        <v>33</v>
      </c>
      <c r="M36" s="16"/>
      <c r="N36" s="16"/>
      <c r="O36" s="16"/>
      <c r="P36" s="44"/>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8" t="s">
        <v>2437</v>
      </c>
      <c r="AQ36" s="15" t="s">
        <v>2431</v>
      </c>
      <c r="AR36" s="2" t="s">
        <v>59</v>
      </c>
      <c r="AS36" s="54"/>
      <c r="AT36" s="1" t="s">
        <v>2423</v>
      </c>
    </row>
    <row r="37" spans="1:46" ht="31.5">
      <c r="A37" s="2">
        <v>21</v>
      </c>
      <c r="B37" s="15" t="s">
        <v>937</v>
      </c>
      <c r="C37" s="2" t="s">
        <v>33</v>
      </c>
      <c r="D37" s="4" t="s">
        <v>255</v>
      </c>
      <c r="E37" s="4"/>
      <c r="F37" s="12">
        <f t="shared" si="11"/>
        <v>0.06</v>
      </c>
      <c r="G37" s="13">
        <v>0.06</v>
      </c>
      <c r="H37" s="12">
        <f t="shared" si="15"/>
        <v>0</v>
      </c>
      <c r="I37" s="23">
        <f t="shared" si="12"/>
        <v>0</v>
      </c>
      <c r="J37" s="23">
        <f t="shared" si="13"/>
        <v>0</v>
      </c>
      <c r="K37" s="23">
        <f t="shared" si="14"/>
        <v>0</v>
      </c>
      <c r="L37" s="2" t="s">
        <v>33</v>
      </c>
      <c r="M37" s="16"/>
      <c r="N37" s="16"/>
      <c r="O37" s="16"/>
      <c r="P37" s="44"/>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2" t="s">
        <v>2438</v>
      </c>
      <c r="AQ37" s="15" t="s">
        <v>2431</v>
      </c>
      <c r="AR37" s="2" t="s">
        <v>59</v>
      </c>
      <c r="AS37" s="54"/>
      <c r="AT37" s="1" t="s">
        <v>2423</v>
      </c>
    </row>
    <row r="38" spans="1:46" ht="31.5">
      <c r="A38" s="2">
        <v>22</v>
      </c>
      <c r="B38" s="15" t="s">
        <v>939</v>
      </c>
      <c r="C38" s="2" t="s">
        <v>33</v>
      </c>
      <c r="D38" s="4" t="s">
        <v>255</v>
      </c>
      <c r="E38" s="4"/>
      <c r="F38" s="12">
        <f t="shared" si="11"/>
        <v>0.11</v>
      </c>
      <c r="G38" s="13">
        <v>0.11</v>
      </c>
      <c r="H38" s="12">
        <f t="shared" si="15"/>
        <v>0</v>
      </c>
      <c r="I38" s="23">
        <f t="shared" si="12"/>
        <v>0</v>
      </c>
      <c r="J38" s="23">
        <f t="shared" si="13"/>
        <v>0</v>
      </c>
      <c r="K38" s="23">
        <f t="shared" si="14"/>
        <v>0</v>
      </c>
      <c r="L38" s="2" t="s">
        <v>33</v>
      </c>
      <c r="M38" s="16"/>
      <c r="N38" s="16"/>
      <c r="O38" s="16"/>
      <c r="P38" s="44"/>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2" t="s">
        <v>2439</v>
      </c>
      <c r="AQ38" s="15" t="s">
        <v>2431</v>
      </c>
      <c r="AR38" s="2" t="s">
        <v>59</v>
      </c>
      <c r="AS38" s="54"/>
      <c r="AT38" s="1" t="s">
        <v>2423</v>
      </c>
    </row>
    <row r="39" spans="1:46" ht="31.5">
      <c r="A39" s="2">
        <v>23</v>
      </c>
      <c r="B39" s="15" t="s">
        <v>942</v>
      </c>
      <c r="C39" s="2" t="s">
        <v>33</v>
      </c>
      <c r="D39" s="4" t="s">
        <v>255</v>
      </c>
      <c r="E39" s="4"/>
      <c r="F39" s="12">
        <f t="shared" si="11"/>
        <v>0.02</v>
      </c>
      <c r="G39" s="13">
        <v>0.02</v>
      </c>
      <c r="H39" s="12">
        <f t="shared" si="15"/>
        <v>0</v>
      </c>
      <c r="I39" s="23">
        <f t="shared" si="12"/>
        <v>0</v>
      </c>
      <c r="J39" s="23">
        <f t="shared" si="13"/>
        <v>0</v>
      </c>
      <c r="K39" s="23">
        <f t="shared" si="14"/>
        <v>0</v>
      </c>
      <c r="L39" s="2" t="s">
        <v>33</v>
      </c>
      <c r="M39" s="16"/>
      <c r="N39" s="16"/>
      <c r="O39" s="16"/>
      <c r="P39" s="44"/>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2" t="s">
        <v>2440</v>
      </c>
      <c r="AQ39" s="15" t="s">
        <v>2431</v>
      </c>
      <c r="AR39" s="2" t="s">
        <v>59</v>
      </c>
      <c r="AS39" s="54"/>
      <c r="AT39" s="1" t="s">
        <v>2423</v>
      </c>
    </row>
    <row r="40" spans="1:46" ht="31.5">
      <c r="A40" s="2">
        <v>24</v>
      </c>
      <c r="B40" s="15" t="s">
        <v>945</v>
      </c>
      <c r="C40" s="2" t="s">
        <v>33</v>
      </c>
      <c r="D40" s="4" t="s">
        <v>255</v>
      </c>
      <c r="E40" s="4"/>
      <c r="F40" s="12">
        <f t="shared" si="11"/>
        <v>0.75</v>
      </c>
      <c r="G40" s="13">
        <v>0.75</v>
      </c>
      <c r="H40" s="12">
        <f t="shared" si="15"/>
        <v>0</v>
      </c>
      <c r="I40" s="23">
        <f t="shared" si="12"/>
        <v>0</v>
      </c>
      <c r="J40" s="23">
        <f t="shared" si="13"/>
        <v>0</v>
      </c>
      <c r="K40" s="23">
        <f t="shared" si="14"/>
        <v>0</v>
      </c>
      <c r="L40" s="2" t="s">
        <v>33</v>
      </c>
      <c r="M40" s="16"/>
      <c r="N40" s="16"/>
      <c r="O40" s="16"/>
      <c r="P40" s="44"/>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2" t="s">
        <v>2441</v>
      </c>
      <c r="AQ40" s="15" t="s">
        <v>2431</v>
      </c>
      <c r="AR40" s="2" t="s">
        <v>59</v>
      </c>
      <c r="AS40" s="54"/>
      <c r="AT40" s="1" t="s">
        <v>2423</v>
      </c>
    </row>
    <row r="41" spans="1:46" ht="31.5">
      <c r="A41" s="2">
        <v>25</v>
      </c>
      <c r="B41" s="15" t="s">
        <v>947</v>
      </c>
      <c r="C41" s="2" t="s">
        <v>33</v>
      </c>
      <c r="D41" s="4" t="s">
        <v>255</v>
      </c>
      <c r="E41" s="4"/>
      <c r="F41" s="12">
        <f t="shared" si="11"/>
        <v>1.1000000000000001</v>
      </c>
      <c r="G41" s="13">
        <v>1.1000000000000001</v>
      </c>
      <c r="H41" s="12">
        <f t="shared" si="15"/>
        <v>0</v>
      </c>
      <c r="I41" s="23">
        <f t="shared" si="12"/>
        <v>0</v>
      </c>
      <c r="J41" s="23">
        <f t="shared" si="13"/>
        <v>0</v>
      </c>
      <c r="K41" s="23">
        <f t="shared" si="14"/>
        <v>0</v>
      </c>
      <c r="L41" s="2" t="s">
        <v>33</v>
      </c>
      <c r="M41" s="16"/>
      <c r="N41" s="16"/>
      <c r="O41" s="16"/>
      <c r="P41" s="44"/>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2" t="s">
        <v>2441</v>
      </c>
      <c r="AQ41" s="15" t="s">
        <v>2431</v>
      </c>
      <c r="AR41" s="2" t="s">
        <v>59</v>
      </c>
      <c r="AS41" s="54"/>
      <c r="AT41" s="1" t="s">
        <v>2423</v>
      </c>
    </row>
    <row r="42" spans="1:46" ht="31.5">
      <c r="A42" s="2">
        <v>26</v>
      </c>
      <c r="B42" s="15" t="s">
        <v>949</v>
      </c>
      <c r="C42" s="2" t="s">
        <v>33</v>
      </c>
      <c r="D42" s="4" t="s">
        <v>255</v>
      </c>
      <c r="E42" s="4"/>
      <c r="F42" s="12">
        <f t="shared" si="11"/>
        <v>7.0000000000000007E-2</v>
      </c>
      <c r="G42" s="13">
        <v>7.0000000000000007E-2</v>
      </c>
      <c r="H42" s="12">
        <f t="shared" si="15"/>
        <v>0</v>
      </c>
      <c r="I42" s="23">
        <f t="shared" si="12"/>
        <v>0</v>
      </c>
      <c r="J42" s="23">
        <f t="shared" si="13"/>
        <v>0</v>
      </c>
      <c r="K42" s="23">
        <f t="shared" si="14"/>
        <v>0</v>
      </c>
      <c r="L42" s="2" t="s">
        <v>33</v>
      </c>
      <c r="M42" s="16"/>
      <c r="N42" s="16"/>
      <c r="O42" s="16"/>
      <c r="P42" s="44"/>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4" t="s">
        <v>2442</v>
      </c>
      <c r="AQ42" s="15" t="s">
        <v>2431</v>
      </c>
      <c r="AR42" s="2" t="s">
        <v>59</v>
      </c>
      <c r="AS42" s="54"/>
      <c r="AT42" s="1" t="s">
        <v>2423</v>
      </c>
    </row>
    <row r="43" spans="1:46" ht="31.5">
      <c r="A43" s="2">
        <v>27</v>
      </c>
      <c r="B43" s="15" t="s">
        <v>952</v>
      </c>
      <c r="C43" s="2" t="s">
        <v>33</v>
      </c>
      <c r="D43" s="4" t="s">
        <v>255</v>
      </c>
      <c r="E43" s="4"/>
      <c r="F43" s="12">
        <f t="shared" si="11"/>
        <v>0.22900000000000001</v>
      </c>
      <c r="G43" s="13">
        <v>0.22900000000000001</v>
      </c>
      <c r="H43" s="12">
        <f t="shared" si="15"/>
        <v>0</v>
      </c>
      <c r="I43" s="23">
        <f t="shared" si="12"/>
        <v>0</v>
      </c>
      <c r="J43" s="23">
        <f t="shared" si="13"/>
        <v>0</v>
      </c>
      <c r="K43" s="23">
        <f t="shared" si="14"/>
        <v>0</v>
      </c>
      <c r="L43" s="2" t="s">
        <v>33</v>
      </c>
      <c r="M43" s="16"/>
      <c r="N43" s="16"/>
      <c r="O43" s="16"/>
      <c r="P43" s="44"/>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4" t="s">
        <v>2443</v>
      </c>
      <c r="AQ43" s="15" t="s">
        <v>2431</v>
      </c>
      <c r="AR43" s="2" t="s">
        <v>59</v>
      </c>
      <c r="AS43" s="54"/>
      <c r="AT43" s="1" t="s">
        <v>2423</v>
      </c>
    </row>
    <row r="44" spans="1:46" ht="31.5">
      <c r="A44" s="2">
        <v>28</v>
      </c>
      <c r="B44" s="15" t="s">
        <v>954</v>
      </c>
      <c r="C44" s="2" t="s">
        <v>33</v>
      </c>
      <c r="D44" s="4" t="s">
        <v>255</v>
      </c>
      <c r="E44" s="4"/>
      <c r="F44" s="12">
        <f t="shared" si="11"/>
        <v>0.19</v>
      </c>
      <c r="G44" s="13">
        <v>0.19</v>
      </c>
      <c r="H44" s="12">
        <f t="shared" si="15"/>
        <v>0</v>
      </c>
      <c r="I44" s="23">
        <f t="shared" si="12"/>
        <v>0</v>
      </c>
      <c r="J44" s="23">
        <f t="shared" si="13"/>
        <v>0</v>
      </c>
      <c r="K44" s="23">
        <f t="shared" si="14"/>
        <v>0</v>
      </c>
      <c r="L44" s="2" t="s">
        <v>33</v>
      </c>
      <c r="M44" s="16"/>
      <c r="N44" s="16"/>
      <c r="O44" s="16"/>
      <c r="P44" s="44"/>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4" t="s">
        <v>2444</v>
      </c>
      <c r="AQ44" s="15" t="s">
        <v>2431</v>
      </c>
      <c r="AR44" s="2" t="s">
        <v>59</v>
      </c>
      <c r="AS44" s="54"/>
      <c r="AT44" s="1" t="s">
        <v>2423</v>
      </c>
    </row>
    <row r="45" spans="1:46" ht="31.5">
      <c r="A45" s="2">
        <v>29</v>
      </c>
      <c r="B45" s="15" t="s">
        <v>2445</v>
      </c>
      <c r="C45" s="2" t="s">
        <v>33</v>
      </c>
      <c r="D45" s="4" t="s">
        <v>255</v>
      </c>
      <c r="E45" s="4"/>
      <c r="F45" s="12">
        <f t="shared" si="11"/>
        <v>0.129</v>
      </c>
      <c r="G45" s="13">
        <v>0.129</v>
      </c>
      <c r="H45" s="12">
        <f t="shared" si="15"/>
        <v>0</v>
      </c>
      <c r="I45" s="23">
        <f t="shared" si="12"/>
        <v>0</v>
      </c>
      <c r="J45" s="23">
        <f t="shared" si="13"/>
        <v>0</v>
      </c>
      <c r="K45" s="23">
        <f t="shared" si="14"/>
        <v>0</v>
      </c>
      <c r="L45" s="2" t="s">
        <v>33</v>
      </c>
      <c r="M45" s="16"/>
      <c r="N45" s="16"/>
      <c r="O45" s="16"/>
      <c r="P45" s="44"/>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4" t="s">
        <v>2446</v>
      </c>
      <c r="AQ45" s="15" t="s">
        <v>2431</v>
      </c>
      <c r="AR45" s="2" t="s">
        <v>59</v>
      </c>
      <c r="AS45" s="54"/>
      <c r="AT45" s="1" t="s">
        <v>2423</v>
      </c>
    </row>
    <row r="46" spans="1:46" ht="31.5">
      <c r="A46" s="2">
        <v>30</v>
      </c>
      <c r="B46" s="15" t="s">
        <v>959</v>
      </c>
      <c r="C46" s="2" t="s">
        <v>33</v>
      </c>
      <c r="D46" s="4" t="s">
        <v>255</v>
      </c>
      <c r="E46" s="4"/>
      <c r="F46" s="12">
        <f t="shared" si="11"/>
        <v>0.27</v>
      </c>
      <c r="G46" s="13">
        <v>0.27</v>
      </c>
      <c r="H46" s="12">
        <f t="shared" si="15"/>
        <v>0</v>
      </c>
      <c r="I46" s="23">
        <f t="shared" si="12"/>
        <v>0</v>
      </c>
      <c r="J46" s="23">
        <f t="shared" si="13"/>
        <v>0</v>
      </c>
      <c r="K46" s="23">
        <f t="shared" si="14"/>
        <v>0</v>
      </c>
      <c r="L46" s="2" t="s">
        <v>33</v>
      </c>
      <c r="M46" s="16"/>
      <c r="N46" s="16"/>
      <c r="O46" s="16"/>
      <c r="P46" s="44"/>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4" t="s">
        <v>2447</v>
      </c>
      <c r="AQ46" s="15" t="s">
        <v>2431</v>
      </c>
      <c r="AR46" s="2" t="s">
        <v>59</v>
      </c>
      <c r="AS46" s="54"/>
      <c r="AT46" s="1" t="s">
        <v>2423</v>
      </c>
    </row>
    <row r="47" spans="1:46" ht="31.5">
      <c r="A47" s="2">
        <v>31</v>
      </c>
      <c r="B47" s="15" t="s">
        <v>962</v>
      </c>
      <c r="C47" s="2" t="s">
        <v>33</v>
      </c>
      <c r="D47" s="4" t="s">
        <v>255</v>
      </c>
      <c r="E47" s="4"/>
      <c r="F47" s="12">
        <f t="shared" si="11"/>
        <v>0.57999999999999996</v>
      </c>
      <c r="G47" s="13">
        <v>0.57999999999999996</v>
      </c>
      <c r="H47" s="12">
        <f t="shared" si="15"/>
        <v>0</v>
      </c>
      <c r="I47" s="23">
        <f t="shared" si="12"/>
        <v>0</v>
      </c>
      <c r="J47" s="23">
        <f t="shared" si="13"/>
        <v>0</v>
      </c>
      <c r="K47" s="23">
        <f t="shared" si="14"/>
        <v>0</v>
      </c>
      <c r="L47" s="2" t="s">
        <v>33</v>
      </c>
      <c r="M47" s="16"/>
      <c r="N47" s="16"/>
      <c r="O47" s="16"/>
      <c r="P47" s="44"/>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4" t="s">
        <v>2448</v>
      </c>
      <c r="AQ47" s="15" t="s">
        <v>2431</v>
      </c>
      <c r="AR47" s="2" t="s">
        <v>59</v>
      </c>
      <c r="AS47" s="54"/>
      <c r="AT47" s="1" t="s">
        <v>2423</v>
      </c>
    </row>
    <row r="48" spans="1:46" ht="31.5">
      <c r="A48" s="2">
        <v>32</v>
      </c>
      <c r="B48" s="15" t="s">
        <v>965</v>
      </c>
      <c r="C48" s="2" t="s">
        <v>33</v>
      </c>
      <c r="D48" s="4" t="s">
        <v>255</v>
      </c>
      <c r="E48" s="4"/>
      <c r="F48" s="12">
        <f t="shared" si="11"/>
        <v>0.3</v>
      </c>
      <c r="G48" s="13">
        <v>0.3</v>
      </c>
      <c r="H48" s="12">
        <f t="shared" si="15"/>
        <v>0</v>
      </c>
      <c r="I48" s="23">
        <f t="shared" si="12"/>
        <v>0</v>
      </c>
      <c r="J48" s="23">
        <f t="shared" si="13"/>
        <v>0</v>
      </c>
      <c r="K48" s="23">
        <f t="shared" si="14"/>
        <v>0</v>
      </c>
      <c r="L48" s="2" t="s">
        <v>33</v>
      </c>
      <c r="M48" s="16"/>
      <c r="N48" s="16"/>
      <c r="O48" s="16"/>
      <c r="P48" s="44"/>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4" t="s">
        <v>2449</v>
      </c>
      <c r="AQ48" s="15" t="s">
        <v>2431</v>
      </c>
      <c r="AR48" s="2" t="s">
        <v>59</v>
      </c>
      <c r="AS48" s="54"/>
      <c r="AT48" s="1" t="s">
        <v>2423</v>
      </c>
    </row>
    <row r="49" spans="1:46" ht="31.5">
      <c r="A49" s="2">
        <v>33</v>
      </c>
      <c r="B49" s="15" t="s">
        <v>968</v>
      </c>
      <c r="C49" s="2" t="s">
        <v>33</v>
      </c>
      <c r="D49" s="4" t="s">
        <v>255</v>
      </c>
      <c r="E49" s="4"/>
      <c r="F49" s="12">
        <f t="shared" si="11"/>
        <v>2.16</v>
      </c>
      <c r="G49" s="13">
        <v>2.16</v>
      </c>
      <c r="H49" s="12">
        <f t="shared" si="15"/>
        <v>0</v>
      </c>
      <c r="I49" s="23">
        <f t="shared" si="12"/>
        <v>0</v>
      </c>
      <c r="J49" s="23">
        <f t="shared" si="13"/>
        <v>0</v>
      </c>
      <c r="K49" s="23">
        <f t="shared" si="14"/>
        <v>0</v>
      </c>
      <c r="L49" s="2" t="s">
        <v>33</v>
      </c>
      <c r="M49" s="16"/>
      <c r="N49" s="16"/>
      <c r="O49" s="16"/>
      <c r="P49" s="44"/>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4" t="s">
        <v>2450</v>
      </c>
      <c r="AQ49" s="15" t="s">
        <v>2431</v>
      </c>
      <c r="AR49" s="2" t="s">
        <v>59</v>
      </c>
      <c r="AS49" s="54"/>
      <c r="AT49" s="1" t="s">
        <v>2423</v>
      </c>
    </row>
    <row r="50" spans="1:46" ht="31.5">
      <c r="A50" s="2">
        <v>34</v>
      </c>
      <c r="B50" s="15" t="s">
        <v>971</v>
      </c>
      <c r="C50" s="2" t="s">
        <v>33</v>
      </c>
      <c r="D50" s="4" t="s">
        <v>255</v>
      </c>
      <c r="E50" s="4"/>
      <c r="F50" s="12">
        <f t="shared" si="11"/>
        <v>0.44</v>
      </c>
      <c r="G50" s="23">
        <v>0.44</v>
      </c>
      <c r="H50" s="12">
        <f t="shared" si="15"/>
        <v>0</v>
      </c>
      <c r="I50" s="23">
        <f t="shared" si="12"/>
        <v>0</v>
      </c>
      <c r="J50" s="23">
        <f t="shared" si="13"/>
        <v>0</v>
      </c>
      <c r="K50" s="23">
        <f t="shared" si="14"/>
        <v>0</v>
      </c>
      <c r="L50" s="2" t="s">
        <v>33</v>
      </c>
      <c r="M50" s="16"/>
      <c r="N50" s="16"/>
      <c r="O50" s="16"/>
      <c r="P50" s="44"/>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8" t="s">
        <v>2451</v>
      </c>
      <c r="AQ50" s="15" t="s">
        <v>2431</v>
      </c>
      <c r="AR50" s="2" t="s">
        <v>59</v>
      </c>
      <c r="AS50" s="54"/>
      <c r="AT50" s="1" t="s">
        <v>2423</v>
      </c>
    </row>
    <row r="51" spans="1:46" ht="31.5">
      <c r="A51" s="2">
        <v>35</v>
      </c>
      <c r="B51" s="15" t="s">
        <v>973</v>
      </c>
      <c r="C51" s="2" t="s">
        <v>33</v>
      </c>
      <c r="D51" s="4" t="s">
        <v>255</v>
      </c>
      <c r="E51" s="4"/>
      <c r="F51" s="12">
        <f t="shared" si="11"/>
        <v>0.16</v>
      </c>
      <c r="G51" s="23">
        <v>0.16</v>
      </c>
      <c r="H51" s="12">
        <f t="shared" si="15"/>
        <v>0</v>
      </c>
      <c r="I51" s="23">
        <f t="shared" si="12"/>
        <v>0</v>
      </c>
      <c r="J51" s="23">
        <f t="shared" si="13"/>
        <v>0</v>
      </c>
      <c r="K51" s="23">
        <f t="shared" si="14"/>
        <v>0</v>
      </c>
      <c r="L51" s="2" t="s">
        <v>33</v>
      </c>
      <c r="M51" s="16"/>
      <c r="N51" s="16"/>
      <c r="O51" s="16"/>
      <c r="P51" s="44"/>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8" t="s">
        <v>2452</v>
      </c>
      <c r="AQ51" s="15" t="s">
        <v>2431</v>
      </c>
      <c r="AR51" s="2" t="s">
        <v>59</v>
      </c>
      <c r="AS51" s="54"/>
      <c r="AT51" s="1" t="s">
        <v>2423</v>
      </c>
    </row>
    <row r="52" spans="1:46" ht="31.5">
      <c r="A52" s="2">
        <v>36</v>
      </c>
      <c r="B52" s="15" t="s">
        <v>976</v>
      </c>
      <c r="C52" s="2" t="s">
        <v>33</v>
      </c>
      <c r="D52" s="4" t="s">
        <v>255</v>
      </c>
      <c r="E52" s="4"/>
      <c r="F52" s="12">
        <f t="shared" si="11"/>
        <v>0.19</v>
      </c>
      <c r="G52" s="23">
        <v>0.19</v>
      </c>
      <c r="H52" s="12">
        <f t="shared" si="15"/>
        <v>0</v>
      </c>
      <c r="I52" s="23">
        <f t="shared" si="12"/>
        <v>0</v>
      </c>
      <c r="J52" s="23">
        <f t="shared" si="13"/>
        <v>0</v>
      </c>
      <c r="K52" s="23">
        <f t="shared" si="14"/>
        <v>0</v>
      </c>
      <c r="L52" s="2" t="s">
        <v>33</v>
      </c>
      <c r="M52" s="16"/>
      <c r="N52" s="16"/>
      <c r="O52" s="16"/>
      <c r="P52" s="44"/>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8" t="s">
        <v>2424</v>
      </c>
      <c r="AQ52" s="15" t="s">
        <v>2431</v>
      </c>
      <c r="AR52" s="2" t="s">
        <v>59</v>
      </c>
      <c r="AS52" s="54"/>
      <c r="AT52" s="1" t="s">
        <v>2423</v>
      </c>
    </row>
    <row r="53" spans="1:46" ht="31.5">
      <c r="A53" s="2">
        <v>37</v>
      </c>
      <c r="B53" s="15" t="s">
        <v>978</v>
      </c>
      <c r="C53" s="2" t="s">
        <v>33</v>
      </c>
      <c r="D53" s="4" t="s">
        <v>255</v>
      </c>
      <c r="E53" s="4"/>
      <c r="F53" s="12">
        <f t="shared" si="11"/>
        <v>0.41</v>
      </c>
      <c r="G53" s="23">
        <v>0.41</v>
      </c>
      <c r="H53" s="12">
        <f t="shared" si="15"/>
        <v>0</v>
      </c>
      <c r="I53" s="23">
        <f t="shared" si="12"/>
        <v>0</v>
      </c>
      <c r="J53" s="23">
        <f t="shared" si="13"/>
        <v>0</v>
      </c>
      <c r="K53" s="23">
        <f t="shared" si="14"/>
        <v>0</v>
      </c>
      <c r="L53" s="2" t="s">
        <v>33</v>
      </c>
      <c r="M53" s="16"/>
      <c r="N53" s="16"/>
      <c r="O53" s="16"/>
      <c r="P53" s="44"/>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8" t="s">
        <v>2451</v>
      </c>
      <c r="AQ53" s="15" t="s">
        <v>2431</v>
      </c>
      <c r="AR53" s="2" t="s">
        <v>59</v>
      </c>
      <c r="AS53" s="54"/>
      <c r="AT53" s="1" t="s">
        <v>2423</v>
      </c>
    </row>
    <row r="54" spans="1:46" ht="31.5">
      <c r="A54" s="2">
        <v>38</v>
      </c>
      <c r="B54" s="15" t="s">
        <v>980</v>
      </c>
      <c r="C54" s="2" t="s">
        <v>33</v>
      </c>
      <c r="D54" s="4" t="s">
        <v>255</v>
      </c>
      <c r="E54" s="4"/>
      <c r="F54" s="12">
        <f t="shared" si="11"/>
        <v>0.21</v>
      </c>
      <c r="G54" s="23">
        <v>0.21</v>
      </c>
      <c r="H54" s="12">
        <f t="shared" si="15"/>
        <v>0</v>
      </c>
      <c r="I54" s="23">
        <f t="shared" si="12"/>
        <v>0</v>
      </c>
      <c r="J54" s="23">
        <f t="shared" si="13"/>
        <v>0</v>
      </c>
      <c r="K54" s="23">
        <f t="shared" si="14"/>
        <v>0</v>
      </c>
      <c r="L54" s="2" t="s">
        <v>33</v>
      </c>
      <c r="M54" s="16"/>
      <c r="N54" s="16"/>
      <c r="O54" s="16"/>
      <c r="P54" s="44"/>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8" t="s">
        <v>2453</v>
      </c>
      <c r="AQ54" s="15" t="s">
        <v>2431</v>
      </c>
      <c r="AR54" s="2" t="s">
        <v>59</v>
      </c>
      <c r="AS54" s="54"/>
      <c r="AT54" s="1" t="s">
        <v>2423</v>
      </c>
    </row>
    <row r="55" spans="1:46" ht="31.5">
      <c r="A55" s="2">
        <v>39</v>
      </c>
      <c r="B55" s="15" t="s">
        <v>983</v>
      </c>
      <c r="C55" s="2" t="s">
        <v>33</v>
      </c>
      <c r="D55" s="4" t="s">
        <v>255</v>
      </c>
      <c r="E55" s="4"/>
      <c r="F55" s="12">
        <f t="shared" si="11"/>
        <v>0.3</v>
      </c>
      <c r="G55" s="23">
        <v>0.3</v>
      </c>
      <c r="H55" s="12">
        <f t="shared" si="15"/>
        <v>0</v>
      </c>
      <c r="I55" s="23">
        <f t="shared" si="12"/>
        <v>0</v>
      </c>
      <c r="J55" s="23">
        <f t="shared" si="13"/>
        <v>0</v>
      </c>
      <c r="K55" s="23">
        <f t="shared" si="14"/>
        <v>0</v>
      </c>
      <c r="L55" s="2" t="s">
        <v>33</v>
      </c>
      <c r="M55" s="16"/>
      <c r="N55" s="16"/>
      <c r="O55" s="16"/>
      <c r="P55" s="44"/>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8" t="s">
        <v>2454</v>
      </c>
      <c r="AQ55" s="15" t="s">
        <v>2431</v>
      </c>
      <c r="AR55" s="2" t="s">
        <v>59</v>
      </c>
      <c r="AS55" s="54"/>
      <c r="AT55" s="1" t="s">
        <v>2423</v>
      </c>
    </row>
    <row r="56" spans="1:46" ht="31.5">
      <c r="A56" s="2">
        <v>40</v>
      </c>
      <c r="B56" s="15" t="s">
        <v>985</v>
      </c>
      <c r="C56" s="2" t="s">
        <v>33</v>
      </c>
      <c r="D56" s="4" t="s">
        <v>255</v>
      </c>
      <c r="E56" s="4"/>
      <c r="F56" s="12">
        <f t="shared" si="11"/>
        <v>7.0000000000000007E-2</v>
      </c>
      <c r="G56" s="29">
        <v>7.0000000000000007E-2</v>
      </c>
      <c r="H56" s="12">
        <f t="shared" si="15"/>
        <v>0</v>
      </c>
      <c r="I56" s="23">
        <f t="shared" si="12"/>
        <v>0</v>
      </c>
      <c r="J56" s="23">
        <f t="shared" si="13"/>
        <v>0</v>
      </c>
      <c r="K56" s="23">
        <f t="shared" si="14"/>
        <v>0</v>
      </c>
      <c r="L56" s="2" t="s">
        <v>33</v>
      </c>
      <c r="M56" s="16"/>
      <c r="N56" s="16"/>
      <c r="O56" s="16"/>
      <c r="P56" s="44"/>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2" t="s">
        <v>2455</v>
      </c>
      <c r="AQ56" s="15" t="s">
        <v>2431</v>
      </c>
      <c r="AR56" s="2" t="s">
        <v>59</v>
      </c>
      <c r="AS56" s="54"/>
      <c r="AT56" s="1" t="s">
        <v>2423</v>
      </c>
    </row>
    <row r="57" spans="1:46" ht="31.5">
      <c r="A57" s="2">
        <v>41</v>
      </c>
      <c r="B57" s="32" t="s">
        <v>988</v>
      </c>
      <c r="C57" s="2" t="s">
        <v>33</v>
      </c>
      <c r="D57" s="4" t="s">
        <v>255</v>
      </c>
      <c r="E57" s="4"/>
      <c r="F57" s="12">
        <f t="shared" si="11"/>
        <v>0.08</v>
      </c>
      <c r="G57" s="29">
        <v>0.08</v>
      </c>
      <c r="H57" s="12">
        <f t="shared" si="15"/>
        <v>0</v>
      </c>
      <c r="I57" s="23">
        <f t="shared" si="12"/>
        <v>0</v>
      </c>
      <c r="J57" s="23">
        <f t="shared" si="13"/>
        <v>0</v>
      </c>
      <c r="K57" s="23">
        <f t="shared" si="14"/>
        <v>0</v>
      </c>
      <c r="L57" s="2" t="s">
        <v>33</v>
      </c>
      <c r="M57" s="16"/>
      <c r="N57" s="16"/>
      <c r="O57" s="16"/>
      <c r="P57" s="44"/>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2" t="s">
        <v>2456</v>
      </c>
      <c r="AQ57" s="15" t="s">
        <v>2431</v>
      </c>
      <c r="AR57" s="2" t="s">
        <v>59</v>
      </c>
      <c r="AS57" s="54"/>
      <c r="AT57" s="1" t="s">
        <v>2423</v>
      </c>
    </row>
    <row r="58" spans="1:46" ht="31.5">
      <c r="A58" s="2">
        <v>42</v>
      </c>
      <c r="B58" s="32" t="s">
        <v>991</v>
      </c>
      <c r="C58" s="2" t="s">
        <v>33</v>
      </c>
      <c r="D58" s="4" t="s">
        <v>255</v>
      </c>
      <c r="E58" s="4"/>
      <c r="F58" s="12">
        <f t="shared" si="11"/>
        <v>0.06</v>
      </c>
      <c r="G58" s="29">
        <v>0.06</v>
      </c>
      <c r="H58" s="12">
        <f t="shared" si="15"/>
        <v>0</v>
      </c>
      <c r="I58" s="23">
        <f t="shared" si="12"/>
        <v>0</v>
      </c>
      <c r="J58" s="23">
        <f t="shared" si="13"/>
        <v>0</v>
      </c>
      <c r="K58" s="23">
        <f t="shared" si="14"/>
        <v>0</v>
      </c>
      <c r="L58" s="2" t="s">
        <v>33</v>
      </c>
      <c r="M58" s="16"/>
      <c r="N58" s="16"/>
      <c r="O58" s="16"/>
      <c r="P58" s="44"/>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2" t="s">
        <v>2457</v>
      </c>
      <c r="AQ58" s="15" t="s">
        <v>2431</v>
      </c>
      <c r="AR58" s="2" t="s">
        <v>59</v>
      </c>
      <c r="AS58" s="54"/>
      <c r="AT58" s="1" t="s">
        <v>2423</v>
      </c>
    </row>
    <row r="59" spans="1:46" ht="31.5">
      <c r="A59" s="2">
        <v>43</v>
      </c>
      <c r="B59" s="32" t="s">
        <v>994</v>
      </c>
      <c r="C59" s="2" t="s">
        <v>33</v>
      </c>
      <c r="D59" s="4" t="s">
        <v>255</v>
      </c>
      <c r="E59" s="4"/>
      <c r="F59" s="12">
        <f t="shared" si="11"/>
        <v>0.03</v>
      </c>
      <c r="G59" s="29">
        <v>0.03</v>
      </c>
      <c r="H59" s="12">
        <f t="shared" si="15"/>
        <v>0</v>
      </c>
      <c r="I59" s="23">
        <f t="shared" si="12"/>
        <v>0</v>
      </c>
      <c r="J59" s="23">
        <f t="shared" si="13"/>
        <v>0</v>
      </c>
      <c r="K59" s="23">
        <f t="shared" si="14"/>
        <v>0</v>
      </c>
      <c r="L59" s="2" t="s">
        <v>33</v>
      </c>
      <c r="M59" s="16"/>
      <c r="N59" s="16"/>
      <c r="O59" s="16"/>
      <c r="P59" s="44"/>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2" t="s">
        <v>2458</v>
      </c>
      <c r="AQ59" s="15" t="s">
        <v>2431</v>
      </c>
      <c r="AR59" s="2" t="s">
        <v>59</v>
      </c>
      <c r="AS59" s="54"/>
      <c r="AT59" s="1" t="s">
        <v>2423</v>
      </c>
    </row>
    <row r="60" spans="1:46" ht="31.5">
      <c r="A60" s="2">
        <v>44</v>
      </c>
      <c r="B60" s="32" t="s">
        <v>997</v>
      </c>
      <c r="C60" s="2" t="s">
        <v>33</v>
      </c>
      <c r="D60" s="4" t="s">
        <v>255</v>
      </c>
      <c r="E60" s="4"/>
      <c r="F60" s="12">
        <f t="shared" si="11"/>
        <v>0.05</v>
      </c>
      <c r="G60" s="29">
        <v>0.05</v>
      </c>
      <c r="H60" s="12">
        <f t="shared" si="15"/>
        <v>0</v>
      </c>
      <c r="I60" s="23">
        <f t="shared" si="12"/>
        <v>0</v>
      </c>
      <c r="J60" s="23">
        <f t="shared" si="13"/>
        <v>0</v>
      </c>
      <c r="K60" s="23">
        <f t="shared" si="14"/>
        <v>0</v>
      </c>
      <c r="L60" s="2" t="s">
        <v>33</v>
      </c>
      <c r="M60" s="16"/>
      <c r="N60" s="16"/>
      <c r="O60" s="16"/>
      <c r="P60" s="44"/>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2" t="s">
        <v>2459</v>
      </c>
      <c r="AQ60" s="15" t="s">
        <v>2431</v>
      </c>
      <c r="AR60" s="2" t="s">
        <v>59</v>
      </c>
      <c r="AS60" s="54"/>
      <c r="AT60" s="1" t="s">
        <v>2423</v>
      </c>
    </row>
    <row r="61" spans="1:46" ht="31.5">
      <c r="A61" s="2">
        <v>45</v>
      </c>
      <c r="B61" s="32" t="s">
        <v>1000</v>
      </c>
      <c r="C61" s="2" t="s">
        <v>33</v>
      </c>
      <c r="D61" s="4" t="s">
        <v>255</v>
      </c>
      <c r="E61" s="4"/>
      <c r="F61" s="12">
        <f t="shared" si="11"/>
        <v>0.16</v>
      </c>
      <c r="G61" s="29">
        <v>0.16</v>
      </c>
      <c r="H61" s="12">
        <f t="shared" si="15"/>
        <v>0</v>
      </c>
      <c r="I61" s="23">
        <f t="shared" si="12"/>
        <v>0</v>
      </c>
      <c r="J61" s="23">
        <f t="shared" si="13"/>
        <v>0</v>
      </c>
      <c r="K61" s="23">
        <f t="shared" si="14"/>
        <v>0</v>
      </c>
      <c r="L61" s="2" t="s">
        <v>33</v>
      </c>
      <c r="M61" s="16"/>
      <c r="N61" s="16"/>
      <c r="O61" s="16"/>
      <c r="P61" s="44"/>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2" t="s">
        <v>2460</v>
      </c>
      <c r="AQ61" s="15" t="s">
        <v>2431</v>
      </c>
      <c r="AR61" s="2" t="s">
        <v>59</v>
      </c>
      <c r="AS61" s="54"/>
      <c r="AT61" s="1" t="s">
        <v>2423</v>
      </c>
    </row>
    <row r="62" spans="1:46" ht="31.5">
      <c r="A62" s="2">
        <v>46</v>
      </c>
      <c r="B62" s="15" t="s">
        <v>1003</v>
      </c>
      <c r="C62" s="2" t="s">
        <v>33</v>
      </c>
      <c r="D62" s="4" t="s">
        <v>255</v>
      </c>
      <c r="E62" s="4"/>
      <c r="F62" s="12">
        <f t="shared" si="11"/>
        <v>0.25</v>
      </c>
      <c r="G62" s="29">
        <v>0.25</v>
      </c>
      <c r="H62" s="12">
        <f t="shared" si="15"/>
        <v>0</v>
      </c>
      <c r="I62" s="23">
        <f t="shared" si="12"/>
        <v>0</v>
      </c>
      <c r="J62" s="23">
        <f t="shared" si="13"/>
        <v>0</v>
      </c>
      <c r="K62" s="23">
        <f t="shared" si="14"/>
        <v>0</v>
      </c>
      <c r="L62" s="2" t="s">
        <v>33</v>
      </c>
      <c r="M62" s="16"/>
      <c r="N62" s="16"/>
      <c r="O62" s="16"/>
      <c r="P62" s="44"/>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2" t="s">
        <v>2461</v>
      </c>
      <c r="AQ62" s="15" t="s">
        <v>2431</v>
      </c>
      <c r="AR62" s="2" t="s">
        <v>59</v>
      </c>
      <c r="AS62" s="54"/>
      <c r="AT62" s="1" t="s">
        <v>2423</v>
      </c>
    </row>
    <row r="63" spans="1:46" ht="31.5">
      <c r="A63" s="2">
        <v>47</v>
      </c>
      <c r="B63" s="32" t="s">
        <v>1006</v>
      </c>
      <c r="C63" s="2" t="s">
        <v>33</v>
      </c>
      <c r="D63" s="4" t="s">
        <v>255</v>
      </c>
      <c r="E63" s="4"/>
      <c r="F63" s="12">
        <f t="shared" si="11"/>
        <v>0.1</v>
      </c>
      <c r="G63" s="29">
        <v>0.1</v>
      </c>
      <c r="H63" s="12">
        <f t="shared" si="15"/>
        <v>0</v>
      </c>
      <c r="I63" s="23">
        <f t="shared" si="12"/>
        <v>0</v>
      </c>
      <c r="J63" s="23">
        <f t="shared" si="13"/>
        <v>0</v>
      </c>
      <c r="K63" s="23">
        <f t="shared" si="14"/>
        <v>0</v>
      </c>
      <c r="L63" s="2" t="s">
        <v>33</v>
      </c>
      <c r="M63" s="16"/>
      <c r="N63" s="16"/>
      <c r="O63" s="16"/>
      <c r="P63" s="44"/>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2" t="s">
        <v>2462</v>
      </c>
      <c r="AQ63" s="15" t="s">
        <v>2431</v>
      </c>
      <c r="AR63" s="2" t="s">
        <v>59</v>
      </c>
      <c r="AS63" s="54"/>
      <c r="AT63" s="1" t="s">
        <v>2423</v>
      </c>
    </row>
    <row r="64" spans="1:46" ht="31.5">
      <c r="A64" s="2">
        <v>48</v>
      </c>
      <c r="B64" s="32" t="s">
        <v>1009</v>
      </c>
      <c r="C64" s="2" t="s">
        <v>33</v>
      </c>
      <c r="D64" s="4" t="s">
        <v>255</v>
      </c>
      <c r="E64" s="4"/>
      <c r="F64" s="12">
        <f t="shared" si="11"/>
        <v>0.28000000000000003</v>
      </c>
      <c r="G64" s="29">
        <v>0.28000000000000003</v>
      </c>
      <c r="H64" s="12">
        <f t="shared" si="15"/>
        <v>0</v>
      </c>
      <c r="I64" s="23">
        <f t="shared" si="12"/>
        <v>0</v>
      </c>
      <c r="J64" s="23">
        <f t="shared" si="13"/>
        <v>0</v>
      </c>
      <c r="K64" s="23">
        <f t="shared" si="14"/>
        <v>0</v>
      </c>
      <c r="L64" s="2" t="s">
        <v>33</v>
      </c>
      <c r="M64" s="16"/>
      <c r="N64" s="16"/>
      <c r="O64" s="16"/>
      <c r="P64" s="44"/>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2" t="s">
        <v>2463</v>
      </c>
      <c r="AQ64" s="15" t="s">
        <v>2431</v>
      </c>
      <c r="AR64" s="2" t="s">
        <v>59</v>
      </c>
      <c r="AS64" s="54"/>
      <c r="AT64" s="1" t="s">
        <v>2423</v>
      </c>
    </row>
    <row r="65" spans="1:46" ht="31.5">
      <c r="A65" s="2">
        <v>49</v>
      </c>
      <c r="B65" s="32" t="s">
        <v>1012</v>
      </c>
      <c r="C65" s="2" t="s">
        <v>33</v>
      </c>
      <c r="D65" s="4" t="s">
        <v>255</v>
      </c>
      <c r="E65" s="4"/>
      <c r="F65" s="12">
        <f t="shared" si="11"/>
        <v>0.52</v>
      </c>
      <c r="G65" s="29">
        <v>0.52</v>
      </c>
      <c r="H65" s="12">
        <f t="shared" si="15"/>
        <v>0</v>
      </c>
      <c r="I65" s="23">
        <f t="shared" si="12"/>
        <v>0</v>
      </c>
      <c r="J65" s="23">
        <f t="shared" si="13"/>
        <v>0</v>
      </c>
      <c r="K65" s="23">
        <f t="shared" si="14"/>
        <v>0</v>
      </c>
      <c r="L65" s="2" t="s">
        <v>33</v>
      </c>
      <c r="M65" s="16"/>
      <c r="N65" s="16"/>
      <c r="O65" s="16"/>
      <c r="P65" s="44"/>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2" t="s">
        <v>2464</v>
      </c>
      <c r="AQ65" s="15" t="s">
        <v>2431</v>
      </c>
      <c r="AR65" s="2" t="s">
        <v>59</v>
      </c>
      <c r="AS65" s="54"/>
      <c r="AT65" s="1" t="s">
        <v>2423</v>
      </c>
    </row>
    <row r="66" spans="1:46" ht="31.5">
      <c r="A66" s="2">
        <v>50</v>
      </c>
      <c r="B66" s="15" t="s">
        <v>1015</v>
      </c>
      <c r="C66" s="2" t="s">
        <v>33</v>
      </c>
      <c r="D66" s="4" t="s">
        <v>255</v>
      </c>
      <c r="E66" s="4"/>
      <c r="F66" s="12">
        <f t="shared" si="11"/>
        <v>0.86</v>
      </c>
      <c r="G66" s="29">
        <v>0.86</v>
      </c>
      <c r="H66" s="12">
        <f t="shared" si="15"/>
        <v>0</v>
      </c>
      <c r="I66" s="23">
        <f t="shared" si="12"/>
        <v>0</v>
      </c>
      <c r="J66" s="23">
        <f t="shared" si="13"/>
        <v>0</v>
      </c>
      <c r="K66" s="23">
        <f t="shared" si="14"/>
        <v>0</v>
      </c>
      <c r="L66" s="2" t="s">
        <v>33</v>
      </c>
      <c r="M66" s="16"/>
      <c r="N66" s="16"/>
      <c r="O66" s="16"/>
      <c r="P66" s="44"/>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2" t="s">
        <v>2461</v>
      </c>
      <c r="AQ66" s="15" t="s">
        <v>2431</v>
      </c>
      <c r="AR66" s="2" t="s">
        <v>59</v>
      </c>
      <c r="AS66" s="54"/>
      <c r="AT66" s="1" t="s">
        <v>2423</v>
      </c>
    </row>
    <row r="67" spans="1:46" ht="31.5">
      <c r="A67" s="2">
        <v>51</v>
      </c>
      <c r="B67" s="32" t="s">
        <v>1017</v>
      </c>
      <c r="C67" s="2" t="s">
        <v>33</v>
      </c>
      <c r="D67" s="4" t="s">
        <v>255</v>
      </c>
      <c r="E67" s="4"/>
      <c r="F67" s="12">
        <f t="shared" si="11"/>
        <v>0.78</v>
      </c>
      <c r="G67" s="29">
        <v>0.78</v>
      </c>
      <c r="H67" s="12">
        <f t="shared" si="15"/>
        <v>0</v>
      </c>
      <c r="I67" s="23">
        <f t="shared" si="12"/>
        <v>0</v>
      </c>
      <c r="J67" s="23">
        <f t="shared" si="13"/>
        <v>0</v>
      </c>
      <c r="K67" s="23">
        <f t="shared" si="14"/>
        <v>0</v>
      </c>
      <c r="L67" s="2" t="s">
        <v>33</v>
      </c>
      <c r="M67" s="16"/>
      <c r="N67" s="16"/>
      <c r="O67" s="16"/>
      <c r="P67" s="44"/>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2" t="s">
        <v>2462</v>
      </c>
      <c r="AQ67" s="15" t="s">
        <v>2431</v>
      </c>
      <c r="AR67" s="2" t="s">
        <v>59</v>
      </c>
      <c r="AS67" s="54"/>
      <c r="AT67" s="1" t="s">
        <v>2423</v>
      </c>
    </row>
    <row r="68" spans="1:46" ht="31.5">
      <c r="A68" s="2">
        <v>52</v>
      </c>
      <c r="B68" s="15" t="s">
        <v>1019</v>
      </c>
      <c r="C68" s="2" t="s">
        <v>33</v>
      </c>
      <c r="D68" s="4" t="s">
        <v>255</v>
      </c>
      <c r="E68" s="4"/>
      <c r="F68" s="12">
        <f t="shared" si="11"/>
        <v>0.39</v>
      </c>
      <c r="G68" s="23">
        <v>0.39</v>
      </c>
      <c r="H68" s="12">
        <f t="shared" si="15"/>
        <v>0</v>
      </c>
      <c r="I68" s="23">
        <f t="shared" si="12"/>
        <v>0</v>
      </c>
      <c r="J68" s="23">
        <f t="shared" si="13"/>
        <v>0</v>
      </c>
      <c r="K68" s="23">
        <f t="shared" si="14"/>
        <v>0</v>
      </c>
      <c r="L68" s="2" t="s">
        <v>33</v>
      </c>
      <c r="M68" s="16"/>
      <c r="N68" s="16"/>
      <c r="O68" s="16"/>
      <c r="P68" s="44"/>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8" t="s">
        <v>2406</v>
      </c>
      <c r="AQ68" s="15" t="s">
        <v>2431</v>
      </c>
      <c r="AR68" s="2" t="s">
        <v>59</v>
      </c>
      <c r="AS68" s="54"/>
      <c r="AT68" s="1" t="s">
        <v>2423</v>
      </c>
    </row>
    <row r="69" spans="1:46" ht="31.5">
      <c r="A69" s="2">
        <v>53</v>
      </c>
      <c r="B69" s="15" t="s">
        <v>2465</v>
      </c>
      <c r="C69" s="2" t="s">
        <v>33</v>
      </c>
      <c r="D69" s="4" t="s">
        <v>255</v>
      </c>
      <c r="E69" s="4"/>
      <c r="F69" s="12">
        <f t="shared" si="11"/>
        <v>0.3</v>
      </c>
      <c r="G69" s="23">
        <v>0.3</v>
      </c>
      <c r="H69" s="12">
        <f t="shared" si="15"/>
        <v>0</v>
      </c>
      <c r="I69" s="23">
        <f t="shared" si="12"/>
        <v>0</v>
      </c>
      <c r="J69" s="23">
        <f t="shared" si="13"/>
        <v>0</v>
      </c>
      <c r="K69" s="23">
        <f t="shared" si="14"/>
        <v>0</v>
      </c>
      <c r="L69" s="2" t="s">
        <v>33</v>
      </c>
      <c r="M69" s="16"/>
      <c r="N69" s="16"/>
      <c r="O69" s="16"/>
      <c r="P69" s="44"/>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8" t="s">
        <v>2466</v>
      </c>
      <c r="AQ69" s="15" t="s">
        <v>2431</v>
      </c>
      <c r="AR69" s="2" t="s">
        <v>59</v>
      </c>
      <c r="AS69" s="54"/>
      <c r="AT69" s="1" t="s">
        <v>2423</v>
      </c>
    </row>
    <row r="70" spans="1:46" ht="31.5">
      <c r="A70" s="2">
        <v>54</v>
      </c>
      <c r="B70" s="15" t="s">
        <v>2467</v>
      </c>
      <c r="C70" s="2" t="s">
        <v>33</v>
      </c>
      <c r="D70" s="4" t="s">
        <v>255</v>
      </c>
      <c r="E70" s="4"/>
      <c r="F70" s="12">
        <f t="shared" si="11"/>
        <v>0.46</v>
      </c>
      <c r="G70" s="23">
        <v>0.46</v>
      </c>
      <c r="H70" s="12">
        <f t="shared" si="15"/>
        <v>0</v>
      </c>
      <c r="I70" s="23">
        <f t="shared" si="12"/>
        <v>0</v>
      </c>
      <c r="J70" s="23">
        <f t="shared" si="13"/>
        <v>0</v>
      </c>
      <c r="K70" s="23">
        <f t="shared" si="14"/>
        <v>0</v>
      </c>
      <c r="L70" s="2" t="s">
        <v>33</v>
      </c>
      <c r="M70" s="16"/>
      <c r="N70" s="16"/>
      <c r="O70" s="16"/>
      <c r="P70" s="44"/>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8" t="s">
        <v>2466</v>
      </c>
      <c r="AQ70" s="15" t="s">
        <v>2431</v>
      </c>
      <c r="AR70" s="2" t="s">
        <v>59</v>
      </c>
      <c r="AS70" s="54"/>
      <c r="AT70" s="1" t="s">
        <v>2423</v>
      </c>
    </row>
    <row r="71" spans="1:46" ht="31.5">
      <c r="A71" s="2">
        <v>55</v>
      </c>
      <c r="B71" s="15" t="s">
        <v>1026</v>
      </c>
      <c r="C71" s="2" t="s">
        <v>33</v>
      </c>
      <c r="D71" s="4" t="s">
        <v>255</v>
      </c>
      <c r="E71" s="4"/>
      <c r="F71" s="12">
        <f t="shared" si="11"/>
        <v>0.03</v>
      </c>
      <c r="G71" s="13">
        <v>0.03</v>
      </c>
      <c r="H71" s="12">
        <f t="shared" si="15"/>
        <v>0</v>
      </c>
      <c r="I71" s="23">
        <f t="shared" si="12"/>
        <v>0</v>
      </c>
      <c r="J71" s="23">
        <f t="shared" si="13"/>
        <v>0</v>
      </c>
      <c r="K71" s="23">
        <f t="shared" si="14"/>
        <v>0</v>
      </c>
      <c r="L71" s="2" t="s">
        <v>33</v>
      </c>
      <c r="M71" s="16"/>
      <c r="N71" s="16"/>
      <c r="O71" s="16"/>
      <c r="P71" s="44"/>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4" t="s">
        <v>2468</v>
      </c>
      <c r="AQ71" s="15" t="s">
        <v>2431</v>
      </c>
      <c r="AR71" s="2" t="s">
        <v>59</v>
      </c>
      <c r="AS71" s="54"/>
      <c r="AT71" s="1" t="s">
        <v>2423</v>
      </c>
    </row>
    <row r="72" spans="1:46" ht="31.5">
      <c r="A72" s="2">
        <v>56</v>
      </c>
      <c r="B72" s="15" t="s">
        <v>1029</v>
      </c>
      <c r="C72" s="2" t="s">
        <v>33</v>
      </c>
      <c r="D72" s="4" t="s">
        <v>255</v>
      </c>
      <c r="E72" s="4"/>
      <c r="F72" s="12">
        <f t="shared" si="11"/>
        <v>0.26500000000000001</v>
      </c>
      <c r="G72" s="13">
        <v>0.26500000000000001</v>
      </c>
      <c r="H72" s="12">
        <f t="shared" si="15"/>
        <v>0</v>
      </c>
      <c r="I72" s="23">
        <f t="shared" si="12"/>
        <v>0</v>
      </c>
      <c r="J72" s="23">
        <f t="shared" si="13"/>
        <v>0</v>
      </c>
      <c r="K72" s="23">
        <f t="shared" si="14"/>
        <v>0</v>
      </c>
      <c r="L72" s="2" t="s">
        <v>33</v>
      </c>
      <c r="M72" s="16"/>
      <c r="N72" s="16"/>
      <c r="O72" s="16"/>
      <c r="P72" s="44"/>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4" t="s">
        <v>2469</v>
      </c>
      <c r="AQ72" s="15" t="s">
        <v>2431</v>
      </c>
      <c r="AR72" s="2" t="s">
        <v>59</v>
      </c>
      <c r="AS72" s="54"/>
      <c r="AT72" s="1" t="s">
        <v>2423</v>
      </c>
    </row>
    <row r="73" spans="1:46" ht="31.5">
      <c r="A73" s="2">
        <v>57</v>
      </c>
      <c r="B73" s="15" t="s">
        <v>1031</v>
      </c>
      <c r="C73" s="2" t="s">
        <v>33</v>
      </c>
      <c r="D73" s="4" t="s">
        <v>255</v>
      </c>
      <c r="E73" s="4"/>
      <c r="F73" s="12">
        <f t="shared" si="11"/>
        <v>0.02</v>
      </c>
      <c r="G73" s="13">
        <v>0.02</v>
      </c>
      <c r="H73" s="12">
        <f t="shared" si="15"/>
        <v>0</v>
      </c>
      <c r="I73" s="23">
        <f t="shared" si="12"/>
        <v>0</v>
      </c>
      <c r="J73" s="23">
        <f t="shared" si="13"/>
        <v>0</v>
      </c>
      <c r="K73" s="23">
        <f t="shared" si="14"/>
        <v>0</v>
      </c>
      <c r="L73" s="2" t="s">
        <v>33</v>
      </c>
      <c r="M73" s="16"/>
      <c r="N73" s="16"/>
      <c r="O73" s="16"/>
      <c r="P73" s="44"/>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4" t="s">
        <v>2470</v>
      </c>
      <c r="AQ73" s="15" t="s">
        <v>2431</v>
      </c>
      <c r="AR73" s="2" t="s">
        <v>59</v>
      </c>
      <c r="AS73" s="54"/>
      <c r="AT73" s="1" t="s">
        <v>2423</v>
      </c>
    </row>
    <row r="74" spans="1:46" ht="31.5">
      <c r="A74" s="2">
        <v>58</v>
      </c>
      <c r="B74" s="15" t="s">
        <v>1034</v>
      </c>
      <c r="C74" s="2" t="s">
        <v>33</v>
      </c>
      <c r="D74" s="4" t="s">
        <v>255</v>
      </c>
      <c r="E74" s="4"/>
      <c r="F74" s="12">
        <f t="shared" si="11"/>
        <v>2.8000000000000001E-2</v>
      </c>
      <c r="G74" s="13">
        <v>2.8000000000000001E-2</v>
      </c>
      <c r="H74" s="12">
        <f t="shared" si="15"/>
        <v>0</v>
      </c>
      <c r="I74" s="23">
        <f t="shared" si="12"/>
        <v>0</v>
      </c>
      <c r="J74" s="23">
        <f t="shared" si="13"/>
        <v>0</v>
      </c>
      <c r="K74" s="23">
        <f t="shared" si="14"/>
        <v>0</v>
      </c>
      <c r="L74" s="2" t="s">
        <v>33</v>
      </c>
      <c r="M74" s="16"/>
      <c r="N74" s="16"/>
      <c r="O74" s="16"/>
      <c r="P74" s="44"/>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4" t="s">
        <v>2471</v>
      </c>
      <c r="AQ74" s="15" t="s">
        <v>2431</v>
      </c>
      <c r="AR74" s="2" t="s">
        <v>59</v>
      </c>
      <c r="AS74" s="54"/>
      <c r="AT74" s="1" t="s">
        <v>2423</v>
      </c>
    </row>
    <row r="75" spans="1:46" ht="47.25">
      <c r="A75" s="2">
        <v>59</v>
      </c>
      <c r="B75" s="15" t="s">
        <v>2472</v>
      </c>
      <c r="C75" s="2" t="s">
        <v>33</v>
      </c>
      <c r="D75" s="4" t="s">
        <v>255</v>
      </c>
      <c r="E75" s="4"/>
      <c r="F75" s="12">
        <f t="shared" si="11"/>
        <v>0.92</v>
      </c>
      <c r="G75" s="13">
        <v>0.92</v>
      </c>
      <c r="H75" s="12">
        <f t="shared" si="15"/>
        <v>0</v>
      </c>
      <c r="I75" s="23">
        <f t="shared" si="12"/>
        <v>0</v>
      </c>
      <c r="J75" s="23">
        <f t="shared" si="13"/>
        <v>0</v>
      </c>
      <c r="K75" s="23">
        <f t="shared" si="14"/>
        <v>0</v>
      </c>
      <c r="L75" s="2" t="s">
        <v>33</v>
      </c>
      <c r="M75" s="16"/>
      <c r="N75" s="16"/>
      <c r="O75" s="16"/>
      <c r="P75" s="44"/>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4" t="s">
        <v>2469</v>
      </c>
      <c r="AQ75" s="15" t="s">
        <v>2431</v>
      </c>
      <c r="AR75" s="2" t="s">
        <v>59</v>
      </c>
      <c r="AS75" s="54"/>
      <c r="AT75" s="1" t="s">
        <v>2423</v>
      </c>
    </row>
    <row r="76" spans="1:46" ht="31.5">
      <c r="A76" s="2">
        <v>60</v>
      </c>
      <c r="B76" s="15" t="s">
        <v>1039</v>
      </c>
      <c r="C76" s="2" t="s">
        <v>33</v>
      </c>
      <c r="D76" s="4" t="s">
        <v>255</v>
      </c>
      <c r="E76" s="4"/>
      <c r="F76" s="12">
        <f t="shared" si="11"/>
        <v>0.1</v>
      </c>
      <c r="G76" s="13">
        <v>0.1</v>
      </c>
      <c r="H76" s="12">
        <f t="shared" si="15"/>
        <v>0</v>
      </c>
      <c r="I76" s="23">
        <f t="shared" si="12"/>
        <v>0</v>
      </c>
      <c r="J76" s="23">
        <f t="shared" si="13"/>
        <v>0</v>
      </c>
      <c r="K76" s="23">
        <f t="shared" si="14"/>
        <v>0</v>
      </c>
      <c r="L76" s="2" t="s">
        <v>33</v>
      </c>
      <c r="M76" s="16"/>
      <c r="N76" s="16"/>
      <c r="O76" s="16"/>
      <c r="P76" s="44"/>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4" t="s">
        <v>2470</v>
      </c>
      <c r="AQ76" s="15" t="s">
        <v>2431</v>
      </c>
      <c r="AR76" s="2" t="s">
        <v>59</v>
      </c>
      <c r="AS76" s="54"/>
      <c r="AT76" s="1" t="s">
        <v>2423</v>
      </c>
    </row>
    <row r="77" spans="1:46" ht="47.25">
      <c r="A77" s="2">
        <v>61</v>
      </c>
      <c r="B77" s="15" t="s">
        <v>1041</v>
      </c>
      <c r="C77" s="2" t="s">
        <v>33</v>
      </c>
      <c r="D77" s="4" t="s">
        <v>255</v>
      </c>
      <c r="E77" s="4"/>
      <c r="F77" s="12">
        <f t="shared" si="11"/>
        <v>1.1200000000000001</v>
      </c>
      <c r="G77" s="13">
        <v>1.1200000000000001</v>
      </c>
      <c r="H77" s="12">
        <f t="shared" si="15"/>
        <v>0</v>
      </c>
      <c r="I77" s="23">
        <f t="shared" si="12"/>
        <v>0</v>
      </c>
      <c r="J77" s="23">
        <f t="shared" si="13"/>
        <v>0</v>
      </c>
      <c r="K77" s="23">
        <f t="shared" si="14"/>
        <v>0</v>
      </c>
      <c r="L77" s="2" t="s">
        <v>33</v>
      </c>
      <c r="M77" s="16"/>
      <c r="N77" s="16"/>
      <c r="O77" s="16"/>
      <c r="P77" s="44"/>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4" t="s">
        <v>2469</v>
      </c>
      <c r="AQ77" s="15" t="s">
        <v>2431</v>
      </c>
      <c r="AR77" s="2" t="s">
        <v>59</v>
      </c>
      <c r="AS77" s="54"/>
      <c r="AT77" s="1" t="s">
        <v>2423</v>
      </c>
    </row>
    <row r="78" spans="1:46" ht="31.5">
      <c r="A78" s="2">
        <v>62</v>
      </c>
      <c r="B78" s="15" t="s">
        <v>1043</v>
      </c>
      <c r="C78" s="2" t="s">
        <v>33</v>
      </c>
      <c r="D78" s="4" t="s">
        <v>255</v>
      </c>
      <c r="E78" s="4"/>
      <c r="F78" s="12">
        <f t="shared" si="11"/>
        <v>0.25</v>
      </c>
      <c r="G78" s="13">
        <v>0.25</v>
      </c>
      <c r="H78" s="12">
        <f t="shared" si="15"/>
        <v>0</v>
      </c>
      <c r="I78" s="23">
        <f t="shared" si="12"/>
        <v>0</v>
      </c>
      <c r="J78" s="23">
        <f t="shared" si="13"/>
        <v>0</v>
      </c>
      <c r="K78" s="23">
        <f t="shared" si="14"/>
        <v>0</v>
      </c>
      <c r="L78" s="2" t="s">
        <v>33</v>
      </c>
      <c r="M78" s="16"/>
      <c r="N78" s="16"/>
      <c r="O78" s="16"/>
      <c r="P78" s="44"/>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4" t="s">
        <v>2473</v>
      </c>
      <c r="AQ78" s="15" t="s">
        <v>2431</v>
      </c>
      <c r="AR78" s="2" t="s">
        <v>59</v>
      </c>
      <c r="AS78" s="54"/>
      <c r="AT78" s="1" t="s">
        <v>2423</v>
      </c>
    </row>
    <row r="79" spans="1:46" ht="31.5">
      <c r="A79" s="2">
        <v>63</v>
      </c>
      <c r="B79" s="15" t="s">
        <v>1045</v>
      </c>
      <c r="C79" s="2" t="s">
        <v>33</v>
      </c>
      <c r="D79" s="4" t="s">
        <v>255</v>
      </c>
      <c r="E79" s="4"/>
      <c r="F79" s="12">
        <f t="shared" si="11"/>
        <v>7.0000000000000007E-2</v>
      </c>
      <c r="G79" s="13">
        <v>7.0000000000000007E-2</v>
      </c>
      <c r="H79" s="12">
        <f t="shared" si="15"/>
        <v>0</v>
      </c>
      <c r="I79" s="23">
        <f t="shared" si="12"/>
        <v>0</v>
      </c>
      <c r="J79" s="23">
        <f t="shared" si="13"/>
        <v>0</v>
      </c>
      <c r="K79" s="23">
        <f t="shared" si="14"/>
        <v>0</v>
      </c>
      <c r="L79" s="2" t="s">
        <v>33</v>
      </c>
      <c r="M79" s="16"/>
      <c r="N79" s="16"/>
      <c r="O79" s="16"/>
      <c r="P79" s="44"/>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4" t="s">
        <v>2474</v>
      </c>
      <c r="AQ79" s="15" t="s">
        <v>2431</v>
      </c>
      <c r="AR79" s="2" t="s">
        <v>59</v>
      </c>
      <c r="AS79" s="54"/>
      <c r="AT79" s="1" t="s">
        <v>2423</v>
      </c>
    </row>
    <row r="80" spans="1:46" ht="31.5">
      <c r="A80" s="2">
        <v>64</v>
      </c>
      <c r="B80" s="15" t="s">
        <v>1048</v>
      </c>
      <c r="C80" s="2" t="s">
        <v>33</v>
      </c>
      <c r="D80" s="4" t="s">
        <v>255</v>
      </c>
      <c r="E80" s="4"/>
      <c r="F80" s="12">
        <f t="shared" si="11"/>
        <v>0.1</v>
      </c>
      <c r="G80" s="13">
        <v>0.1</v>
      </c>
      <c r="H80" s="12">
        <f t="shared" si="15"/>
        <v>0</v>
      </c>
      <c r="I80" s="23">
        <f t="shared" si="12"/>
        <v>0</v>
      </c>
      <c r="J80" s="23">
        <f t="shared" si="13"/>
        <v>0</v>
      </c>
      <c r="K80" s="23">
        <f t="shared" si="14"/>
        <v>0</v>
      </c>
      <c r="L80" s="2" t="s">
        <v>33</v>
      </c>
      <c r="M80" s="16"/>
      <c r="N80" s="16"/>
      <c r="O80" s="16"/>
      <c r="P80" s="44"/>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8" t="s">
        <v>2475</v>
      </c>
      <c r="AQ80" s="15" t="s">
        <v>2431</v>
      </c>
      <c r="AR80" s="2" t="s">
        <v>59</v>
      </c>
      <c r="AS80" s="54"/>
      <c r="AT80" s="1" t="s">
        <v>2423</v>
      </c>
    </row>
    <row r="81" spans="1:46" ht="31.5">
      <c r="A81" s="2">
        <v>65</v>
      </c>
      <c r="B81" s="15" t="s">
        <v>1050</v>
      </c>
      <c r="C81" s="2" t="s">
        <v>33</v>
      </c>
      <c r="D81" s="4" t="s">
        <v>255</v>
      </c>
      <c r="E81" s="4"/>
      <c r="F81" s="12">
        <f t="shared" si="11"/>
        <v>0.05</v>
      </c>
      <c r="G81" s="13">
        <v>0.05</v>
      </c>
      <c r="H81" s="12">
        <f t="shared" si="15"/>
        <v>0</v>
      </c>
      <c r="I81" s="23">
        <f t="shared" si="12"/>
        <v>0</v>
      </c>
      <c r="J81" s="23">
        <f t="shared" si="13"/>
        <v>0</v>
      </c>
      <c r="K81" s="23">
        <f t="shared" si="14"/>
        <v>0</v>
      </c>
      <c r="L81" s="2" t="s">
        <v>33</v>
      </c>
      <c r="M81" s="16"/>
      <c r="N81" s="16"/>
      <c r="O81" s="16"/>
      <c r="P81" s="44"/>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8" t="s">
        <v>2476</v>
      </c>
      <c r="AQ81" s="15" t="s">
        <v>2431</v>
      </c>
      <c r="AR81" s="2" t="s">
        <v>59</v>
      </c>
      <c r="AS81" s="54"/>
      <c r="AT81" s="1" t="s">
        <v>2423</v>
      </c>
    </row>
    <row r="82" spans="1:46" ht="31.5">
      <c r="A82" s="2">
        <v>66</v>
      </c>
      <c r="B82" s="15" t="s">
        <v>1052</v>
      </c>
      <c r="C82" s="2" t="s">
        <v>33</v>
      </c>
      <c r="D82" s="4" t="s">
        <v>255</v>
      </c>
      <c r="E82" s="4"/>
      <c r="F82" s="12">
        <f t="shared" si="11"/>
        <v>7.5999999999999998E-2</v>
      </c>
      <c r="G82" s="13">
        <v>7.5999999999999998E-2</v>
      </c>
      <c r="H82" s="12">
        <f t="shared" si="15"/>
        <v>0</v>
      </c>
      <c r="I82" s="23">
        <f t="shared" si="12"/>
        <v>0</v>
      </c>
      <c r="J82" s="23">
        <f t="shared" si="13"/>
        <v>0</v>
      </c>
      <c r="K82" s="23">
        <f t="shared" si="14"/>
        <v>0</v>
      </c>
      <c r="L82" s="2" t="s">
        <v>33</v>
      </c>
      <c r="M82" s="16"/>
      <c r="N82" s="16"/>
      <c r="O82" s="16"/>
      <c r="P82" s="44"/>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4" t="s">
        <v>2474</v>
      </c>
      <c r="AQ82" s="15" t="s">
        <v>2431</v>
      </c>
      <c r="AR82" s="2" t="s">
        <v>59</v>
      </c>
      <c r="AS82" s="54"/>
      <c r="AT82" s="1" t="s">
        <v>2423</v>
      </c>
    </row>
    <row r="83" spans="1:46" ht="31.5">
      <c r="A83" s="2">
        <v>67</v>
      </c>
      <c r="B83" s="15" t="s">
        <v>2477</v>
      </c>
      <c r="C83" s="2" t="s">
        <v>33</v>
      </c>
      <c r="D83" s="4" t="s">
        <v>255</v>
      </c>
      <c r="E83" s="4"/>
      <c r="F83" s="12">
        <f t="shared" si="11"/>
        <v>6.7500000000000004E-2</v>
      </c>
      <c r="G83" s="13">
        <v>6.7500000000000004E-2</v>
      </c>
      <c r="H83" s="12">
        <f t="shared" si="15"/>
        <v>0</v>
      </c>
      <c r="I83" s="23">
        <f t="shared" si="12"/>
        <v>0</v>
      </c>
      <c r="J83" s="23">
        <f t="shared" si="13"/>
        <v>0</v>
      </c>
      <c r="K83" s="23">
        <f t="shared" si="14"/>
        <v>0</v>
      </c>
      <c r="L83" s="2" t="s">
        <v>33</v>
      </c>
      <c r="M83" s="16"/>
      <c r="N83" s="16"/>
      <c r="O83" s="16"/>
      <c r="P83" s="44"/>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8" t="s">
        <v>2478</v>
      </c>
      <c r="AQ83" s="15" t="s">
        <v>2431</v>
      </c>
      <c r="AR83" s="2" t="s">
        <v>59</v>
      </c>
      <c r="AS83" s="54"/>
      <c r="AT83" s="1" t="s">
        <v>2423</v>
      </c>
    </row>
    <row r="84" spans="1:46" ht="31.5">
      <c r="A84" s="2">
        <v>68</v>
      </c>
      <c r="B84" s="15" t="s">
        <v>1057</v>
      </c>
      <c r="C84" s="2" t="s">
        <v>33</v>
      </c>
      <c r="D84" s="4" t="s">
        <v>255</v>
      </c>
      <c r="E84" s="4"/>
      <c r="F84" s="12">
        <f t="shared" si="11"/>
        <v>0.25659999999999999</v>
      </c>
      <c r="G84" s="13">
        <v>0.25659999999999999</v>
      </c>
      <c r="H84" s="12">
        <f t="shared" si="15"/>
        <v>0</v>
      </c>
      <c r="I84" s="23">
        <f t="shared" si="12"/>
        <v>0</v>
      </c>
      <c r="J84" s="23">
        <f t="shared" si="13"/>
        <v>0</v>
      </c>
      <c r="K84" s="23">
        <f t="shared" si="14"/>
        <v>0</v>
      </c>
      <c r="L84" s="2" t="s">
        <v>33</v>
      </c>
      <c r="M84" s="16"/>
      <c r="N84" s="16"/>
      <c r="O84" s="16"/>
      <c r="P84" s="44"/>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8" t="s">
        <v>2428</v>
      </c>
      <c r="AQ84" s="15" t="s">
        <v>2431</v>
      </c>
      <c r="AR84" s="2" t="s">
        <v>59</v>
      </c>
      <c r="AS84" s="54"/>
      <c r="AT84" s="1" t="s">
        <v>2423</v>
      </c>
    </row>
    <row r="85" spans="1:46" ht="31.5">
      <c r="A85" s="2">
        <v>69</v>
      </c>
      <c r="B85" s="15" t="s">
        <v>1059</v>
      </c>
      <c r="C85" s="2" t="s">
        <v>33</v>
      </c>
      <c r="D85" s="4" t="s">
        <v>255</v>
      </c>
      <c r="E85" s="4"/>
      <c r="F85" s="12">
        <f t="shared" si="11"/>
        <v>0.57999999999999996</v>
      </c>
      <c r="G85" s="13">
        <v>0.57999999999999996</v>
      </c>
      <c r="H85" s="12">
        <f t="shared" si="15"/>
        <v>0</v>
      </c>
      <c r="I85" s="23">
        <f t="shared" si="12"/>
        <v>0</v>
      </c>
      <c r="J85" s="23">
        <f t="shared" si="13"/>
        <v>0</v>
      </c>
      <c r="K85" s="23">
        <f t="shared" si="14"/>
        <v>0</v>
      </c>
      <c r="L85" s="2" t="s">
        <v>33</v>
      </c>
      <c r="M85" s="16"/>
      <c r="N85" s="16"/>
      <c r="O85" s="16"/>
      <c r="P85" s="44"/>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8" t="s">
        <v>2428</v>
      </c>
      <c r="AQ85" s="15" t="s">
        <v>2431</v>
      </c>
      <c r="AR85" s="2" t="s">
        <v>59</v>
      </c>
      <c r="AS85" s="54"/>
      <c r="AT85" s="1" t="s">
        <v>2423</v>
      </c>
    </row>
    <row r="86" spans="1:46" ht="31.5">
      <c r="A86" s="2">
        <v>70</v>
      </c>
      <c r="B86" s="32" t="s">
        <v>1061</v>
      </c>
      <c r="C86" s="2" t="s">
        <v>33</v>
      </c>
      <c r="D86" s="4" t="s">
        <v>255</v>
      </c>
      <c r="E86" s="4"/>
      <c r="F86" s="12">
        <f t="shared" si="11"/>
        <v>0.17993999999999999</v>
      </c>
      <c r="G86" s="31">
        <v>0.17993999999999999</v>
      </c>
      <c r="H86" s="12">
        <f t="shared" si="15"/>
        <v>0</v>
      </c>
      <c r="I86" s="23">
        <f t="shared" si="12"/>
        <v>0</v>
      </c>
      <c r="J86" s="23">
        <f t="shared" si="13"/>
        <v>0</v>
      </c>
      <c r="K86" s="23">
        <f t="shared" si="14"/>
        <v>0</v>
      </c>
      <c r="L86" s="2" t="s">
        <v>33</v>
      </c>
      <c r="M86" s="16"/>
      <c r="N86" s="16"/>
      <c r="O86" s="16"/>
      <c r="P86" s="44"/>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t="s">
        <v>2479</v>
      </c>
      <c r="AQ86" s="15" t="s">
        <v>2431</v>
      </c>
      <c r="AR86" s="2" t="s">
        <v>59</v>
      </c>
      <c r="AS86" s="54"/>
      <c r="AT86" s="1" t="s">
        <v>2423</v>
      </c>
    </row>
    <row r="87" spans="1:46" ht="31.5">
      <c r="A87" s="2">
        <v>71</v>
      </c>
      <c r="B87" s="32" t="s">
        <v>1063</v>
      </c>
      <c r="C87" s="2" t="s">
        <v>33</v>
      </c>
      <c r="D87" s="4" t="s">
        <v>255</v>
      </c>
      <c r="E87" s="4"/>
      <c r="F87" s="12">
        <f t="shared" ref="F87:F96" si="16">G87+H87</f>
        <v>0.14938000000000001</v>
      </c>
      <c r="G87" s="31">
        <v>0.14938000000000001</v>
      </c>
      <c r="H87" s="12">
        <f t="shared" si="15"/>
        <v>0</v>
      </c>
      <c r="I87" s="23">
        <f t="shared" ref="I87:I96" si="17">SUM(M87:P87)+SUM(S87:W87)</f>
        <v>0</v>
      </c>
      <c r="J87" s="23">
        <f t="shared" ref="J87:J96" si="18">SUM(X87:AN87)</f>
        <v>0</v>
      </c>
      <c r="K87" s="23">
        <f t="shared" ref="K87:K96" si="19">AO87</f>
        <v>0</v>
      </c>
      <c r="L87" s="2" t="s">
        <v>33</v>
      </c>
      <c r="M87" s="16"/>
      <c r="N87" s="16"/>
      <c r="O87" s="16"/>
      <c r="P87" s="44"/>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4" t="s">
        <v>2480</v>
      </c>
      <c r="AQ87" s="15" t="s">
        <v>2431</v>
      </c>
      <c r="AR87" s="2" t="s">
        <v>59</v>
      </c>
      <c r="AS87" s="54"/>
      <c r="AT87" s="1" t="s">
        <v>2423</v>
      </c>
    </row>
    <row r="88" spans="1:46" ht="31.5">
      <c r="A88" s="2">
        <v>72</v>
      </c>
      <c r="B88" s="32" t="s">
        <v>1065</v>
      </c>
      <c r="C88" s="2" t="s">
        <v>33</v>
      </c>
      <c r="D88" s="4" t="s">
        <v>255</v>
      </c>
      <c r="E88" s="4"/>
      <c r="F88" s="12">
        <f t="shared" si="16"/>
        <v>7.0809999999999998E-2</v>
      </c>
      <c r="G88" s="31">
        <v>7.0809999999999998E-2</v>
      </c>
      <c r="H88" s="12">
        <f t="shared" ref="H88:H96" si="20">SUM(M88:P88)+SUM(S88:AO88)</f>
        <v>0</v>
      </c>
      <c r="I88" s="23">
        <f t="shared" si="17"/>
        <v>0</v>
      </c>
      <c r="J88" s="23">
        <f t="shared" si="18"/>
        <v>0</v>
      </c>
      <c r="K88" s="23">
        <f t="shared" si="19"/>
        <v>0</v>
      </c>
      <c r="L88" s="2" t="s">
        <v>33</v>
      </c>
      <c r="M88" s="16"/>
      <c r="N88" s="16"/>
      <c r="O88" s="16"/>
      <c r="P88" s="44"/>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4" t="s">
        <v>2481</v>
      </c>
      <c r="AQ88" s="15" t="s">
        <v>2431</v>
      </c>
      <c r="AR88" s="2" t="s">
        <v>59</v>
      </c>
      <c r="AS88" s="54"/>
      <c r="AT88" s="1" t="s">
        <v>2423</v>
      </c>
    </row>
    <row r="89" spans="1:46" ht="31.5">
      <c r="A89" s="2">
        <v>73</v>
      </c>
      <c r="B89" s="15" t="s">
        <v>1068</v>
      </c>
      <c r="C89" s="2" t="s">
        <v>33</v>
      </c>
      <c r="D89" s="4" t="s">
        <v>255</v>
      </c>
      <c r="E89" s="4"/>
      <c r="F89" s="12">
        <f t="shared" si="16"/>
        <v>1.1399999999999999</v>
      </c>
      <c r="G89" s="31">
        <v>1.1399999999999999</v>
      </c>
      <c r="H89" s="12">
        <f t="shared" si="20"/>
        <v>0</v>
      </c>
      <c r="I89" s="23">
        <f t="shared" si="17"/>
        <v>0</v>
      </c>
      <c r="J89" s="23">
        <f t="shared" si="18"/>
        <v>0</v>
      </c>
      <c r="K89" s="23">
        <f t="shared" si="19"/>
        <v>0</v>
      </c>
      <c r="L89" s="2" t="s">
        <v>33</v>
      </c>
      <c r="M89" s="16"/>
      <c r="N89" s="16"/>
      <c r="O89" s="16"/>
      <c r="P89" s="44"/>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t="s">
        <v>2479</v>
      </c>
      <c r="AQ89" s="15" t="s">
        <v>2431</v>
      </c>
      <c r="AR89" s="2" t="s">
        <v>59</v>
      </c>
      <c r="AS89" s="54"/>
      <c r="AT89" s="1" t="s">
        <v>2423</v>
      </c>
    </row>
    <row r="90" spans="1:46" ht="31.5">
      <c r="A90" s="2">
        <v>74</v>
      </c>
      <c r="B90" s="15" t="s">
        <v>1070</v>
      </c>
      <c r="C90" s="2" t="s">
        <v>33</v>
      </c>
      <c r="D90" s="4" t="s">
        <v>255</v>
      </c>
      <c r="E90" s="4"/>
      <c r="F90" s="12">
        <f t="shared" si="16"/>
        <v>0.09</v>
      </c>
      <c r="G90" s="31">
        <v>0.09</v>
      </c>
      <c r="H90" s="12">
        <f t="shared" si="20"/>
        <v>0</v>
      </c>
      <c r="I90" s="23">
        <f t="shared" si="17"/>
        <v>0</v>
      </c>
      <c r="J90" s="23">
        <f t="shared" si="18"/>
        <v>0</v>
      </c>
      <c r="K90" s="23">
        <f t="shared" si="19"/>
        <v>0</v>
      </c>
      <c r="L90" s="2" t="s">
        <v>33</v>
      </c>
      <c r="M90" s="16"/>
      <c r="N90" s="16"/>
      <c r="O90" s="16"/>
      <c r="P90" s="44"/>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4" t="s">
        <v>2481</v>
      </c>
      <c r="AQ90" s="15" t="s">
        <v>2431</v>
      </c>
      <c r="AR90" s="2" t="s">
        <v>59</v>
      </c>
      <c r="AS90" s="54"/>
      <c r="AT90" s="1" t="s">
        <v>2423</v>
      </c>
    </row>
    <row r="91" spans="1:46" ht="31.5">
      <c r="A91" s="2">
        <v>75</v>
      </c>
      <c r="B91" s="15" t="s">
        <v>1072</v>
      </c>
      <c r="C91" s="2" t="s">
        <v>33</v>
      </c>
      <c r="D91" s="4" t="s">
        <v>255</v>
      </c>
      <c r="E91" s="4"/>
      <c r="F91" s="12">
        <f t="shared" si="16"/>
        <v>0.13</v>
      </c>
      <c r="G91" s="13">
        <v>0.13</v>
      </c>
      <c r="H91" s="12">
        <f t="shared" si="20"/>
        <v>0</v>
      </c>
      <c r="I91" s="23">
        <f t="shared" si="17"/>
        <v>0</v>
      </c>
      <c r="J91" s="23">
        <f t="shared" si="18"/>
        <v>0</v>
      </c>
      <c r="K91" s="23">
        <f t="shared" si="19"/>
        <v>0</v>
      </c>
      <c r="L91" s="2" t="s">
        <v>33</v>
      </c>
      <c r="M91" s="16"/>
      <c r="N91" s="16"/>
      <c r="O91" s="16"/>
      <c r="P91" s="44"/>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4" t="s">
        <v>2482</v>
      </c>
      <c r="AQ91" s="15" t="s">
        <v>2431</v>
      </c>
      <c r="AR91" s="2" t="s">
        <v>59</v>
      </c>
      <c r="AS91" s="54"/>
      <c r="AT91" s="1" t="s">
        <v>2423</v>
      </c>
    </row>
    <row r="92" spans="1:46" ht="31.5">
      <c r="A92" s="2">
        <v>76</v>
      </c>
      <c r="B92" s="15" t="s">
        <v>1075</v>
      </c>
      <c r="C92" s="2" t="s">
        <v>33</v>
      </c>
      <c r="D92" s="4" t="s">
        <v>255</v>
      </c>
      <c r="E92" s="4"/>
      <c r="F92" s="12">
        <f t="shared" si="16"/>
        <v>0.75</v>
      </c>
      <c r="G92" s="13">
        <v>0.75</v>
      </c>
      <c r="H92" s="12">
        <f t="shared" si="20"/>
        <v>0</v>
      </c>
      <c r="I92" s="23">
        <f t="shared" si="17"/>
        <v>0</v>
      </c>
      <c r="J92" s="23">
        <f t="shared" si="18"/>
        <v>0</v>
      </c>
      <c r="K92" s="23">
        <f t="shared" si="19"/>
        <v>0</v>
      </c>
      <c r="L92" s="2" t="s">
        <v>33</v>
      </c>
      <c r="M92" s="16"/>
      <c r="N92" s="16"/>
      <c r="O92" s="16"/>
      <c r="P92" s="44"/>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4" t="s">
        <v>2483</v>
      </c>
      <c r="AQ92" s="15" t="s">
        <v>2431</v>
      </c>
      <c r="AR92" s="2" t="s">
        <v>59</v>
      </c>
      <c r="AS92" s="54"/>
      <c r="AT92" s="1" t="s">
        <v>2423</v>
      </c>
    </row>
    <row r="93" spans="1:46" ht="31.5">
      <c r="A93" s="2">
        <v>77</v>
      </c>
      <c r="B93" s="15" t="s">
        <v>1077</v>
      </c>
      <c r="C93" s="2" t="s">
        <v>33</v>
      </c>
      <c r="D93" s="4" t="s">
        <v>255</v>
      </c>
      <c r="E93" s="4"/>
      <c r="F93" s="12">
        <f t="shared" si="16"/>
        <v>0.14000000000000001</v>
      </c>
      <c r="G93" s="13">
        <v>0.14000000000000001</v>
      </c>
      <c r="H93" s="12">
        <f t="shared" si="20"/>
        <v>0</v>
      </c>
      <c r="I93" s="23">
        <f t="shared" si="17"/>
        <v>0</v>
      </c>
      <c r="J93" s="23">
        <f t="shared" si="18"/>
        <v>0</v>
      </c>
      <c r="K93" s="23">
        <f t="shared" si="19"/>
        <v>0</v>
      </c>
      <c r="L93" s="2" t="s">
        <v>33</v>
      </c>
      <c r="M93" s="16"/>
      <c r="N93" s="16"/>
      <c r="O93" s="16"/>
      <c r="P93" s="44"/>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20" t="s">
        <v>2484</v>
      </c>
      <c r="AQ93" s="15" t="s">
        <v>2431</v>
      </c>
      <c r="AR93" s="2" t="s">
        <v>59</v>
      </c>
      <c r="AS93" s="54"/>
      <c r="AT93" s="1" t="s">
        <v>2423</v>
      </c>
    </row>
    <row r="94" spans="1:46" ht="31.5">
      <c r="A94" s="2">
        <v>78</v>
      </c>
      <c r="B94" s="15" t="s">
        <v>1079</v>
      </c>
      <c r="C94" s="2" t="s">
        <v>33</v>
      </c>
      <c r="D94" s="4" t="s">
        <v>255</v>
      </c>
      <c r="E94" s="4"/>
      <c r="F94" s="12">
        <f t="shared" si="16"/>
        <v>0.09</v>
      </c>
      <c r="G94" s="13">
        <v>0.09</v>
      </c>
      <c r="H94" s="12">
        <f t="shared" si="20"/>
        <v>0</v>
      </c>
      <c r="I94" s="23">
        <f t="shared" si="17"/>
        <v>0</v>
      </c>
      <c r="J94" s="23">
        <f t="shared" si="18"/>
        <v>0</v>
      </c>
      <c r="K94" s="23">
        <f t="shared" si="19"/>
        <v>0</v>
      </c>
      <c r="L94" s="2" t="s">
        <v>33</v>
      </c>
      <c r="M94" s="16"/>
      <c r="N94" s="16"/>
      <c r="O94" s="16"/>
      <c r="P94" s="44"/>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20" t="s">
        <v>2484</v>
      </c>
      <c r="AQ94" s="15" t="s">
        <v>2431</v>
      </c>
      <c r="AR94" s="2" t="s">
        <v>59</v>
      </c>
      <c r="AS94" s="54"/>
      <c r="AT94" s="1" t="s">
        <v>2423</v>
      </c>
    </row>
    <row r="95" spans="1:46" ht="31.5">
      <c r="A95" s="2">
        <v>79</v>
      </c>
      <c r="B95" s="15" t="s">
        <v>1081</v>
      </c>
      <c r="C95" s="2" t="s">
        <v>33</v>
      </c>
      <c r="D95" s="4" t="s">
        <v>255</v>
      </c>
      <c r="E95" s="4"/>
      <c r="F95" s="12">
        <f t="shared" si="16"/>
        <v>0.08</v>
      </c>
      <c r="G95" s="13">
        <v>0.08</v>
      </c>
      <c r="H95" s="12">
        <f t="shared" si="20"/>
        <v>0</v>
      </c>
      <c r="I95" s="23">
        <f t="shared" si="17"/>
        <v>0</v>
      </c>
      <c r="J95" s="23">
        <f t="shared" si="18"/>
        <v>0</v>
      </c>
      <c r="K95" s="23">
        <f t="shared" si="19"/>
        <v>0</v>
      </c>
      <c r="L95" s="2" t="s">
        <v>33</v>
      </c>
      <c r="M95" s="16"/>
      <c r="N95" s="16"/>
      <c r="O95" s="16"/>
      <c r="P95" s="44"/>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20" t="s">
        <v>2485</v>
      </c>
      <c r="AQ95" s="15" t="s">
        <v>2431</v>
      </c>
      <c r="AR95" s="2" t="s">
        <v>59</v>
      </c>
      <c r="AS95" s="54"/>
      <c r="AT95" s="1" t="s">
        <v>2423</v>
      </c>
    </row>
    <row r="96" spans="1:46" ht="31.5">
      <c r="A96" s="2">
        <v>80</v>
      </c>
      <c r="B96" s="15" t="s">
        <v>1083</v>
      </c>
      <c r="C96" s="2" t="s">
        <v>33</v>
      </c>
      <c r="D96" s="4" t="s">
        <v>255</v>
      </c>
      <c r="E96" s="4"/>
      <c r="F96" s="12">
        <f t="shared" si="16"/>
        <v>0.08</v>
      </c>
      <c r="G96" s="13">
        <v>0.08</v>
      </c>
      <c r="H96" s="12">
        <f t="shared" si="20"/>
        <v>0</v>
      </c>
      <c r="I96" s="23">
        <f t="shared" si="17"/>
        <v>0</v>
      </c>
      <c r="J96" s="23">
        <f t="shared" si="18"/>
        <v>0</v>
      </c>
      <c r="K96" s="23">
        <f t="shared" si="19"/>
        <v>0</v>
      </c>
      <c r="L96" s="2" t="s">
        <v>33</v>
      </c>
      <c r="M96" s="16"/>
      <c r="N96" s="16"/>
      <c r="O96" s="16"/>
      <c r="P96" s="44"/>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20" t="s">
        <v>2486</v>
      </c>
      <c r="AQ96" s="15" t="s">
        <v>2431</v>
      </c>
      <c r="AR96" s="2" t="s">
        <v>59</v>
      </c>
      <c r="AS96" s="54"/>
      <c r="AT96" s="1" t="s">
        <v>2423</v>
      </c>
    </row>
    <row r="97" spans="1:46" ht="16.5">
      <c r="A97" s="87" t="s">
        <v>64</v>
      </c>
      <c r="B97" s="11" t="s">
        <v>2487</v>
      </c>
      <c r="C97" s="89"/>
      <c r="D97" s="55"/>
      <c r="E97" s="55"/>
      <c r="F97" s="39">
        <f t="shared" ref="F97:K97" si="21">F98</f>
        <v>0.27</v>
      </c>
      <c r="G97" s="39">
        <f t="shared" si="21"/>
        <v>0</v>
      </c>
      <c r="H97" s="39">
        <f t="shared" si="21"/>
        <v>0.27</v>
      </c>
      <c r="I97" s="39">
        <f t="shared" si="21"/>
        <v>0.2</v>
      </c>
      <c r="J97" s="39">
        <f t="shared" si="21"/>
        <v>0</v>
      </c>
      <c r="K97" s="39">
        <f t="shared" si="21"/>
        <v>7.0000000000000007E-2</v>
      </c>
      <c r="L97" s="7"/>
      <c r="M97" s="7">
        <v>0.2</v>
      </c>
      <c r="N97" s="7">
        <v>0</v>
      </c>
      <c r="O97" s="7">
        <v>0</v>
      </c>
      <c r="P97" s="7">
        <v>0</v>
      </c>
      <c r="Q97" s="7">
        <v>0</v>
      </c>
      <c r="R97" s="7">
        <v>0</v>
      </c>
      <c r="S97" s="7">
        <v>0</v>
      </c>
      <c r="T97" s="7">
        <v>0</v>
      </c>
      <c r="U97" s="7">
        <v>0</v>
      </c>
      <c r="V97" s="7">
        <v>0</v>
      </c>
      <c r="W97" s="7">
        <v>0</v>
      </c>
      <c r="X97" s="7">
        <v>0</v>
      </c>
      <c r="Y97" s="7">
        <v>0</v>
      </c>
      <c r="Z97" s="7">
        <v>0</v>
      </c>
      <c r="AA97" s="7">
        <v>0</v>
      </c>
      <c r="AB97" s="7"/>
      <c r="AC97" s="7">
        <v>0</v>
      </c>
      <c r="AD97" s="7"/>
      <c r="AE97" s="7"/>
      <c r="AF97" s="7">
        <v>0</v>
      </c>
      <c r="AG97" s="7">
        <v>0</v>
      </c>
      <c r="AH97" s="7">
        <v>0</v>
      </c>
      <c r="AI97" s="7"/>
      <c r="AJ97" s="7">
        <v>0</v>
      </c>
      <c r="AK97" s="7">
        <v>0</v>
      </c>
      <c r="AL97" s="7">
        <v>0</v>
      </c>
      <c r="AM97" s="7">
        <v>0</v>
      </c>
      <c r="AN97" s="7">
        <v>0</v>
      </c>
      <c r="AO97" s="7">
        <v>7.0000000000000007E-2</v>
      </c>
      <c r="AP97" s="89"/>
      <c r="AQ97" s="40"/>
      <c r="AR97" s="83"/>
      <c r="AS97" s="41"/>
    </row>
    <row r="98" spans="1:46" ht="47.25">
      <c r="A98" s="16">
        <v>81</v>
      </c>
      <c r="B98" s="15" t="s">
        <v>2488</v>
      </c>
      <c r="C98" s="16" t="s">
        <v>34</v>
      </c>
      <c r="D98" s="16" t="s">
        <v>255</v>
      </c>
      <c r="E98" s="16"/>
      <c r="F98" s="12">
        <f t="shared" ref="F98:F111" si="22">G98+H98</f>
        <v>0.27</v>
      </c>
      <c r="G98" s="13"/>
      <c r="H98" s="12">
        <f t="shared" ref="H98:H111" si="23">SUM(M98:P98)+SUM(S98:AO98)</f>
        <v>0.27</v>
      </c>
      <c r="I98" s="23">
        <f>SUM(M98:P98)+SUM(S98:W98)</f>
        <v>0.2</v>
      </c>
      <c r="J98" s="23">
        <f>SUM(X98:AN98)</f>
        <v>0</v>
      </c>
      <c r="K98" s="23">
        <f>AO98</f>
        <v>7.0000000000000007E-2</v>
      </c>
      <c r="L98" s="4" t="s">
        <v>2489</v>
      </c>
      <c r="M98" s="16">
        <v>0.2</v>
      </c>
      <c r="N98" s="16"/>
      <c r="O98" s="16"/>
      <c r="P98" s="44">
        <v>0</v>
      </c>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v>7.0000000000000007E-2</v>
      </c>
      <c r="AP98" s="4" t="s">
        <v>2441</v>
      </c>
      <c r="AQ98" s="9" t="s">
        <v>2490</v>
      </c>
      <c r="AR98" s="2" t="s">
        <v>2659</v>
      </c>
      <c r="AS98" s="56" t="s">
        <v>2491</v>
      </c>
      <c r="AT98" s="1" t="s">
        <v>2492</v>
      </c>
    </row>
    <row r="99" spans="1:46" ht="16.5">
      <c r="A99" s="89" t="s">
        <v>69</v>
      </c>
      <c r="B99" s="11" t="s">
        <v>686</v>
      </c>
      <c r="C99" s="89"/>
      <c r="D99" s="89"/>
      <c r="E99" s="89"/>
      <c r="F99" s="37">
        <f t="shared" ref="F99:K99" si="24">SUM(F100:F111)</f>
        <v>7.5299999999999994</v>
      </c>
      <c r="G99" s="37">
        <f t="shared" si="24"/>
        <v>0</v>
      </c>
      <c r="H99" s="37">
        <f t="shared" si="24"/>
        <v>7.5299999999999994</v>
      </c>
      <c r="I99" s="37">
        <f t="shared" si="24"/>
        <v>3.0500000000000003</v>
      </c>
      <c r="J99" s="37">
        <f t="shared" si="24"/>
        <v>0.1</v>
      </c>
      <c r="K99" s="37">
        <f t="shared" si="24"/>
        <v>4.379999999999999</v>
      </c>
      <c r="L99" s="14"/>
      <c r="M99" s="14">
        <v>0.7</v>
      </c>
      <c r="N99" s="14">
        <v>0</v>
      </c>
      <c r="O99" s="14">
        <v>0</v>
      </c>
      <c r="P99" s="14">
        <v>2.2999999999999998</v>
      </c>
      <c r="Q99" s="14">
        <v>2.2999999999999998</v>
      </c>
      <c r="R99" s="14">
        <v>0</v>
      </c>
      <c r="S99" s="14">
        <v>0</v>
      </c>
      <c r="T99" s="14">
        <v>0</v>
      </c>
      <c r="U99" s="14">
        <v>0</v>
      </c>
      <c r="V99" s="14">
        <v>0.05</v>
      </c>
      <c r="W99" s="14">
        <v>0</v>
      </c>
      <c r="X99" s="14">
        <v>0.05</v>
      </c>
      <c r="Y99" s="14">
        <v>0</v>
      </c>
      <c r="Z99" s="14">
        <v>0</v>
      </c>
      <c r="AA99" s="14">
        <v>0.05</v>
      </c>
      <c r="AB99" s="14">
        <v>0</v>
      </c>
      <c r="AC99" s="14">
        <v>0</v>
      </c>
      <c r="AD99" s="14"/>
      <c r="AE99" s="14">
        <v>0</v>
      </c>
      <c r="AF99" s="14">
        <v>0</v>
      </c>
      <c r="AG99" s="14">
        <v>0</v>
      </c>
      <c r="AH99" s="14">
        <v>0</v>
      </c>
      <c r="AI99" s="14">
        <v>0</v>
      </c>
      <c r="AJ99" s="14">
        <v>0</v>
      </c>
      <c r="AK99" s="14">
        <v>0</v>
      </c>
      <c r="AL99" s="14">
        <v>0</v>
      </c>
      <c r="AM99" s="14">
        <v>0</v>
      </c>
      <c r="AN99" s="14">
        <v>0</v>
      </c>
      <c r="AO99" s="14">
        <v>4.4000000000000004</v>
      </c>
      <c r="AP99" s="14"/>
      <c r="AQ99" s="36"/>
      <c r="AR99" s="83"/>
      <c r="AS99" s="57"/>
    </row>
    <row r="100" spans="1:46" ht="31.5">
      <c r="A100" s="16">
        <v>82</v>
      </c>
      <c r="B100" s="17" t="s">
        <v>708</v>
      </c>
      <c r="C100" s="16" t="s">
        <v>31</v>
      </c>
      <c r="D100" s="16" t="s">
        <v>255</v>
      </c>
      <c r="E100" s="16"/>
      <c r="F100" s="12">
        <f t="shared" si="22"/>
        <v>0.5</v>
      </c>
      <c r="G100" s="29"/>
      <c r="H100" s="12">
        <f t="shared" si="23"/>
        <v>0.5</v>
      </c>
      <c r="I100" s="23">
        <f>SUM(M100:P100)+SUM(S100:W100)</f>
        <v>0.30000000000000004</v>
      </c>
      <c r="J100" s="23">
        <f>SUM(X100:AN100)</f>
        <v>0</v>
      </c>
      <c r="K100" s="23">
        <f>AO100</f>
        <v>0.2</v>
      </c>
      <c r="L100" s="4" t="s">
        <v>710</v>
      </c>
      <c r="M100" s="16">
        <v>0.2</v>
      </c>
      <c r="N100" s="16"/>
      <c r="O100" s="16"/>
      <c r="P100" s="44">
        <v>0.1</v>
      </c>
      <c r="Q100" s="16">
        <v>0.1</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v>0.2</v>
      </c>
      <c r="AP100" s="4" t="s">
        <v>2483</v>
      </c>
      <c r="AQ100" s="15" t="s">
        <v>2493</v>
      </c>
      <c r="AR100" s="2" t="s">
        <v>59</v>
      </c>
      <c r="AS100" s="56" t="s">
        <v>2404</v>
      </c>
      <c r="AT100" s="4" t="s">
        <v>2483</v>
      </c>
    </row>
    <row r="101" spans="1:46" ht="31.5">
      <c r="A101" s="16">
        <v>83</v>
      </c>
      <c r="B101" s="17" t="s">
        <v>778</v>
      </c>
      <c r="C101" s="16" t="s">
        <v>31</v>
      </c>
      <c r="D101" s="16" t="s">
        <v>255</v>
      </c>
      <c r="E101" s="16"/>
      <c r="F101" s="12">
        <f t="shared" si="22"/>
        <v>0.5</v>
      </c>
      <c r="G101" s="29"/>
      <c r="H101" s="12">
        <f t="shared" si="23"/>
        <v>0.5</v>
      </c>
      <c r="I101" s="23">
        <f t="shared" ref="I101:I111" si="25">SUM(M101:P101)+SUM(S101:W101)</f>
        <v>0.30000000000000004</v>
      </c>
      <c r="J101" s="23">
        <f t="shared" ref="J101:J111" si="26">SUM(X101:AN101)</f>
        <v>0</v>
      </c>
      <c r="K101" s="23">
        <f t="shared" ref="K101:K111" si="27">AO101</f>
        <v>0.2</v>
      </c>
      <c r="L101" s="4" t="s">
        <v>779</v>
      </c>
      <c r="M101" s="16">
        <v>0.1</v>
      </c>
      <c r="N101" s="16"/>
      <c r="O101" s="16"/>
      <c r="P101" s="44">
        <v>0.2</v>
      </c>
      <c r="Q101" s="16">
        <v>0.2</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v>0.2</v>
      </c>
      <c r="AP101" s="4" t="s">
        <v>96</v>
      </c>
      <c r="AQ101" s="15" t="s">
        <v>2493</v>
      </c>
      <c r="AR101" s="2" t="s">
        <v>59</v>
      </c>
      <c r="AS101" s="56" t="s">
        <v>2404</v>
      </c>
      <c r="AT101" s="4" t="s">
        <v>96</v>
      </c>
    </row>
    <row r="102" spans="1:46" ht="31.5">
      <c r="A102" s="16">
        <v>84</v>
      </c>
      <c r="B102" s="17" t="s">
        <v>721</v>
      </c>
      <c r="C102" s="16" t="s">
        <v>31</v>
      </c>
      <c r="D102" s="16" t="s">
        <v>255</v>
      </c>
      <c r="E102" s="16"/>
      <c r="F102" s="12">
        <f t="shared" si="22"/>
        <v>1.1400000000000001</v>
      </c>
      <c r="G102" s="29"/>
      <c r="H102" s="12">
        <f t="shared" si="23"/>
        <v>1.1400000000000001</v>
      </c>
      <c r="I102" s="23">
        <f t="shared" si="25"/>
        <v>0.30000000000000004</v>
      </c>
      <c r="J102" s="23">
        <f t="shared" si="26"/>
        <v>0</v>
      </c>
      <c r="K102" s="23">
        <f t="shared" si="27"/>
        <v>0.84</v>
      </c>
      <c r="L102" s="4" t="s">
        <v>722</v>
      </c>
      <c r="M102" s="16">
        <v>0.1</v>
      </c>
      <c r="N102" s="16"/>
      <c r="O102" s="16"/>
      <c r="P102" s="44">
        <v>0.2</v>
      </c>
      <c r="Q102" s="16">
        <v>0.2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v>0.84</v>
      </c>
      <c r="AP102" s="4" t="s">
        <v>1282</v>
      </c>
      <c r="AQ102" s="15" t="s">
        <v>2493</v>
      </c>
      <c r="AR102" s="2" t="s">
        <v>59</v>
      </c>
      <c r="AS102" s="56" t="s">
        <v>2404</v>
      </c>
      <c r="AT102" s="4" t="s">
        <v>1282</v>
      </c>
    </row>
    <row r="103" spans="1:46" ht="31.5">
      <c r="A103" s="16">
        <v>85</v>
      </c>
      <c r="B103" s="17" t="s">
        <v>748</v>
      </c>
      <c r="C103" s="16" t="s">
        <v>31</v>
      </c>
      <c r="D103" s="16" t="s">
        <v>255</v>
      </c>
      <c r="E103" s="16"/>
      <c r="F103" s="12">
        <f t="shared" si="22"/>
        <v>0.30000000000000004</v>
      </c>
      <c r="G103" s="29"/>
      <c r="H103" s="12">
        <f t="shared" si="23"/>
        <v>0.30000000000000004</v>
      </c>
      <c r="I103" s="23">
        <f t="shared" si="25"/>
        <v>0.1</v>
      </c>
      <c r="J103" s="23">
        <f t="shared" si="26"/>
        <v>0</v>
      </c>
      <c r="K103" s="23">
        <f t="shared" si="27"/>
        <v>0.2</v>
      </c>
      <c r="L103" s="4" t="s">
        <v>749</v>
      </c>
      <c r="M103" s="16"/>
      <c r="N103" s="16"/>
      <c r="O103" s="16"/>
      <c r="P103" s="44">
        <v>0.1</v>
      </c>
      <c r="Q103" s="16">
        <v>0.1</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v>0.2</v>
      </c>
      <c r="AP103" s="4" t="s">
        <v>2406</v>
      </c>
      <c r="AQ103" s="15" t="s">
        <v>2493</v>
      </c>
      <c r="AR103" s="2" t="s">
        <v>59</v>
      </c>
      <c r="AS103" s="56" t="s">
        <v>2404</v>
      </c>
      <c r="AT103" s="4" t="s">
        <v>2406</v>
      </c>
    </row>
    <row r="104" spans="1:46" ht="31.5">
      <c r="A104" s="16">
        <v>86</v>
      </c>
      <c r="B104" s="17" t="s">
        <v>781</v>
      </c>
      <c r="C104" s="16" t="s">
        <v>31</v>
      </c>
      <c r="D104" s="16" t="s">
        <v>255</v>
      </c>
      <c r="E104" s="16"/>
      <c r="F104" s="12">
        <f t="shared" si="22"/>
        <v>1.04</v>
      </c>
      <c r="G104" s="29"/>
      <c r="H104" s="12">
        <f t="shared" si="23"/>
        <v>1.04</v>
      </c>
      <c r="I104" s="23">
        <f t="shared" si="25"/>
        <v>0.2</v>
      </c>
      <c r="J104" s="23">
        <f t="shared" si="26"/>
        <v>0</v>
      </c>
      <c r="K104" s="23">
        <f t="shared" si="27"/>
        <v>0.84</v>
      </c>
      <c r="L104" s="4" t="s">
        <v>783</v>
      </c>
      <c r="M104" s="16"/>
      <c r="N104" s="16"/>
      <c r="O104" s="16"/>
      <c r="P104" s="44">
        <v>0.2</v>
      </c>
      <c r="Q104" s="16">
        <v>0.2</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v>0.84</v>
      </c>
      <c r="AP104" s="4" t="s">
        <v>2484</v>
      </c>
      <c r="AQ104" s="15" t="s">
        <v>2493</v>
      </c>
      <c r="AR104" s="2" t="s">
        <v>59</v>
      </c>
      <c r="AS104" s="56" t="s">
        <v>2404</v>
      </c>
      <c r="AT104" s="4" t="s">
        <v>2484</v>
      </c>
    </row>
    <row r="105" spans="1:46" ht="31.5">
      <c r="A105" s="16">
        <v>87</v>
      </c>
      <c r="B105" s="17" t="s">
        <v>785</v>
      </c>
      <c r="C105" s="16" t="s">
        <v>31</v>
      </c>
      <c r="D105" s="16" t="s">
        <v>255</v>
      </c>
      <c r="E105" s="16"/>
      <c r="F105" s="12">
        <f t="shared" si="22"/>
        <v>0.6</v>
      </c>
      <c r="G105" s="29"/>
      <c r="H105" s="12">
        <f t="shared" si="23"/>
        <v>0.6</v>
      </c>
      <c r="I105" s="23">
        <f t="shared" si="25"/>
        <v>0.3</v>
      </c>
      <c r="J105" s="23">
        <f t="shared" si="26"/>
        <v>0</v>
      </c>
      <c r="K105" s="23">
        <f t="shared" si="27"/>
        <v>0.3</v>
      </c>
      <c r="L105" s="4" t="s">
        <v>786</v>
      </c>
      <c r="M105" s="16"/>
      <c r="N105" s="16"/>
      <c r="O105" s="16"/>
      <c r="P105" s="44">
        <v>0.3</v>
      </c>
      <c r="Q105" s="16">
        <v>0.3</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v>0.3</v>
      </c>
      <c r="AP105" s="4" t="s">
        <v>2479</v>
      </c>
      <c r="AQ105" s="15" t="s">
        <v>2493</v>
      </c>
      <c r="AR105" s="2" t="s">
        <v>59</v>
      </c>
      <c r="AS105" s="56" t="s">
        <v>2404</v>
      </c>
      <c r="AT105" s="4" t="s">
        <v>2479</v>
      </c>
    </row>
    <row r="106" spans="1:46" ht="31.5">
      <c r="A106" s="16">
        <v>88</v>
      </c>
      <c r="B106" s="17" t="s">
        <v>788</v>
      </c>
      <c r="C106" s="16" t="s">
        <v>31</v>
      </c>
      <c r="D106" s="16" t="s">
        <v>255</v>
      </c>
      <c r="E106" s="16"/>
      <c r="F106" s="12">
        <f t="shared" si="22"/>
        <v>0.60000000000000009</v>
      </c>
      <c r="G106" s="29"/>
      <c r="H106" s="12">
        <f t="shared" si="23"/>
        <v>0.60000000000000009</v>
      </c>
      <c r="I106" s="23">
        <f t="shared" si="25"/>
        <v>0.30000000000000004</v>
      </c>
      <c r="J106" s="23">
        <f t="shared" si="26"/>
        <v>0</v>
      </c>
      <c r="K106" s="23">
        <f t="shared" si="27"/>
        <v>0.3</v>
      </c>
      <c r="L106" s="4" t="s">
        <v>789</v>
      </c>
      <c r="M106" s="16">
        <v>0.1</v>
      </c>
      <c r="N106" s="16"/>
      <c r="O106" s="16"/>
      <c r="P106" s="44">
        <v>0.2</v>
      </c>
      <c r="Q106" s="16">
        <v>0.2</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v>0.3</v>
      </c>
      <c r="AP106" s="4" t="s">
        <v>2441</v>
      </c>
      <c r="AQ106" s="15" t="s">
        <v>2493</v>
      </c>
      <c r="AR106" s="2" t="s">
        <v>59</v>
      </c>
      <c r="AS106" s="56" t="s">
        <v>2404</v>
      </c>
      <c r="AT106" s="4" t="s">
        <v>2441</v>
      </c>
    </row>
    <row r="107" spans="1:46" ht="31.5">
      <c r="A107" s="16">
        <v>89</v>
      </c>
      <c r="B107" s="17" t="s">
        <v>741</v>
      </c>
      <c r="C107" s="16" t="s">
        <v>31</v>
      </c>
      <c r="D107" s="16" t="s">
        <v>255</v>
      </c>
      <c r="E107" s="16"/>
      <c r="F107" s="12">
        <f t="shared" si="22"/>
        <v>0.5</v>
      </c>
      <c r="G107" s="29"/>
      <c r="H107" s="12">
        <f t="shared" si="23"/>
        <v>0.5</v>
      </c>
      <c r="I107" s="23">
        <f t="shared" si="25"/>
        <v>0.2</v>
      </c>
      <c r="J107" s="23">
        <f t="shared" si="26"/>
        <v>0</v>
      </c>
      <c r="K107" s="23">
        <f t="shared" si="27"/>
        <v>0.3</v>
      </c>
      <c r="L107" s="4" t="s">
        <v>743</v>
      </c>
      <c r="M107" s="16"/>
      <c r="N107" s="16"/>
      <c r="O107" s="16"/>
      <c r="P107" s="44">
        <v>0.2</v>
      </c>
      <c r="Q107" s="16">
        <v>0.2</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v>0.3</v>
      </c>
      <c r="AP107" s="4" t="s">
        <v>2428</v>
      </c>
      <c r="AQ107" s="15" t="s">
        <v>2493</v>
      </c>
      <c r="AR107" s="2" t="s">
        <v>59</v>
      </c>
      <c r="AS107" s="56" t="s">
        <v>2404</v>
      </c>
      <c r="AT107" s="4" t="s">
        <v>2428</v>
      </c>
    </row>
    <row r="108" spans="1:46" ht="31.5">
      <c r="A108" s="16">
        <v>90</v>
      </c>
      <c r="B108" s="17" t="s">
        <v>791</v>
      </c>
      <c r="C108" s="16" t="s">
        <v>31</v>
      </c>
      <c r="D108" s="16" t="s">
        <v>255</v>
      </c>
      <c r="E108" s="16"/>
      <c r="F108" s="12">
        <f t="shared" si="22"/>
        <v>0.55000000000000004</v>
      </c>
      <c r="G108" s="29"/>
      <c r="H108" s="12">
        <f t="shared" si="23"/>
        <v>0.55000000000000004</v>
      </c>
      <c r="I108" s="23">
        <f t="shared" si="25"/>
        <v>0.25</v>
      </c>
      <c r="J108" s="23">
        <f t="shared" si="26"/>
        <v>0</v>
      </c>
      <c r="K108" s="23">
        <f t="shared" si="27"/>
        <v>0.3</v>
      </c>
      <c r="L108" s="4" t="s">
        <v>792</v>
      </c>
      <c r="M108" s="16">
        <v>0.05</v>
      </c>
      <c r="N108" s="16"/>
      <c r="O108" s="16"/>
      <c r="P108" s="44">
        <v>0.2</v>
      </c>
      <c r="Q108" s="16">
        <v>0.2</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v>0.3</v>
      </c>
      <c r="AP108" s="4" t="s">
        <v>2421</v>
      </c>
      <c r="AQ108" s="15" t="s">
        <v>2493</v>
      </c>
      <c r="AR108" s="2" t="s">
        <v>59</v>
      </c>
      <c r="AS108" s="56" t="s">
        <v>2404</v>
      </c>
      <c r="AT108" s="4" t="s">
        <v>2421</v>
      </c>
    </row>
    <row r="109" spans="1:46" ht="47.25">
      <c r="A109" s="16">
        <v>91</v>
      </c>
      <c r="B109" s="17" t="s">
        <v>761</v>
      </c>
      <c r="C109" s="16" t="s">
        <v>31</v>
      </c>
      <c r="D109" s="16" t="s">
        <v>255</v>
      </c>
      <c r="E109" s="16"/>
      <c r="F109" s="12">
        <f t="shared" si="22"/>
        <v>0.7</v>
      </c>
      <c r="G109" s="29"/>
      <c r="H109" s="12">
        <f t="shared" si="23"/>
        <v>0.7</v>
      </c>
      <c r="I109" s="23">
        <f t="shared" si="25"/>
        <v>0.3</v>
      </c>
      <c r="J109" s="23">
        <f t="shared" si="26"/>
        <v>0.1</v>
      </c>
      <c r="K109" s="23">
        <f t="shared" si="27"/>
        <v>0.3</v>
      </c>
      <c r="L109" s="4" t="s">
        <v>763</v>
      </c>
      <c r="M109" s="16">
        <v>0.05</v>
      </c>
      <c r="N109" s="16"/>
      <c r="O109" s="16"/>
      <c r="P109" s="44">
        <v>0.2</v>
      </c>
      <c r="Q109" s="16">
        <v>0.2</v>
      </c>
      <c r="R109" s="16"/>
      <c r="S109" s="16"/>
      <c r="T109" s="16"/>
      <c r="U109" s="16"/>
      <c r="V109" s="16">
        <v>0.05</v>
      </c>
      <c r="W109" s="16"/>
      <c r="X109" s="16">
        <v>0.05</v>
      </c>
      <c r="Y109" s="16"/>
      <c r="Z109" s="16"/>
      <c r="AA109" s="16">
        <v>0.05</v>
      </c>
      <c r="AB109" s="16"/>
      <c r="AC109" s="16"/>
      <c r="AD109" s="16"/>
      <c r="AE109" s="16"/>
      <c r="AF109" s="16"/>
      <c r="AG109" s="16"/>
      <c r="AH109" s="16"/>
      <c r="AI109" s="16"/>
      <c r="AJ109" s="16"/>
      <c r="AK109" s="16"/>
      <c r="AL109" s="16"/>
      <c r="AM109" s="16"/>
      <c r="AN109" s="16"/>
      <c r="AO109" s="16">
        <v>0.3</v>
      </c>
      <c r="AP109" s="4" t="s">
        <v>689</v>
      </c>
      <c r="AQ109" s="15" t="s">
        <v>2493</v>
      </c>
      <c r="AR109" s="2" t="s">
        <v>59</v>
      </c>
      <c r="AS109" s="56" t="s">
        <v>2404</v>
      </c>
      <c r="AT109" s="4" t="s">
        <v>689</v>
      </c>
    </row>
    <row r="110" spans="1:46" ht="31.5">
      <c r="A110" s="16">
        <v>92</v>
      </c>
      <c r="B110" s="17" t="s">
        <v>794</v>
      </c>
      <c r="C110" s="16" t="s">
        <v>31</v>
      </c>
      <c r="D110" s="16" t="s">
        <v>255</v>
      </c>
      <c r="E110" s="16"/>
      <c r="F110" s="12">
        <f t="shared" si="22"/>
        <v>0.55000000000000004</v>
      </c>
      <c r="G110" s="29"/>
      <c r="H110" s="12">
        <f t="shared" si="23"/>
        <v>0.55000000000000004</v>
      </c>
      <c r="I110" s="23">
        <f t="shared" si="25"/>
        <v>0.25</v>
      </c>
      <c r="J110" s="23">
        <f t="shared" si="26"/>
        <v>0</v>
      </c>
      <c r="K110" s="23">
        <f t="shared" si="27"/>
        <v>0.3</v>
      </c>
      <c r="L110" s="4" t="s">
        <v>792</v>
      </c>
      <c r="M110" s="16">
        <v>0.05</v>
      </c>
      <c r="N110" s="16"/>
      <c r="O110" s="16"/>
      <c r="P110" s="44">
        <v>0.2</v>
      </c>
      <c r="Q110" s="16">
        <v>0.2</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v>0.3</v>
      </c>
      <c r="AP110" s="4" t="s">
        <v>2437</v>
      </c>
      <c r="AQ110" s="15" t="s">
        <v>2493</v>
      </c>
      <c r="AR110" s="2" t="s">
        <v>59</v>
      </c>
      <c r="AS110" s="56" t="s">
        <v>2404</v>
      </c>
      <c r="AT110" s="4" t="s">
        <v>2437</v>
      </c>
    </row>
    <row r="111" spans="1:46" ht="31.5">
      <c r="A111" s="16">
        <v>93</v>
      </c>
      <c r="B111" s="17" t="s">
        <v>796</v>
      </c>
      <c r="C111" s="16" t="s">
        <v>31</v>
      </c>
      <c r="D111" s="16" t="s">
        <v>255</v>
      </c>
      <c r="E111" s="16"/>
      <c r="F111" s="12">
        <f t="shared" si="22"/>
        <v>0.55000000000000004</v>
      </c>
      <c r="G111" s="29"/>
      <c r="H111" s="12">
        <f t="shared" si="23"/>
        <v>0.55000000000000004</v>
      </c>
      <c r="I111" s="23">
        <f t="shared" si="25"/>
        <v>0.25</v>
      </c>
      <c r="J111" s="23">
        <f t="shared" si="26"/>
        <v>0</v>
      </c>
      <c r="K111" s="23">
        <f t="shared" si="27"/>
        <v>0.3</v>
      </c>
      <c r="L111" s="4" t="s">
        <v>792</v>
      </c>
      <c r="M111" s="16">
        <v>0.05</v>
      </c>
      <c r="N111" s="16"/>
      <c r="O111" s="16"/>
      <c r="P111" s="44">
        <v>0.2</v>
      </c>
      <c r="Q111" s="16">
        <v>0.2</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v>0.3</v>
      </c>
      <c r="AP111" s="4" t="s">
        <v>2424</v>
      </c>
      <c r="AQ111" s="15" t="s">
        <v>2493</v>
      </c>
      <c r="AR111" s="2" t="s">
        <v>59</v>
      </c>
      <c r="AS111" s="56" t="s">
        <v>2404</v>
      </c>
      <c r="AT111" s="4" t="s">
        <v>2424</v>
      </c>
    </row>
    <row r="112" spans="1:46" ht="16.5">
      <c r="A112" s="87" t="s">
        <v>2179</v>
      </c>
      <c r="B112" s="11" t="s">
        <v>392</v>
      </c>
      <c r="C112" s="89"/>
      <c r="D112" s="55"/>
      <c r="E112" s="55"/>
      <c r="F112" s="58">
        <f>SUM(F113:F125)</f>
        <v>94.591379999999987</v>
      </c>
      <c r="G112" s="58">
        <f t="shared" ref="G112:AO112" si="28">SUM(G113:G125)</f>
        <v>15.78</v>
      </c>
      <c r="H112" s="58">
        <f t="shared" si="28"/>
        <v>78.811379999999986</v>
      </c>
      <c r="I112" s="58">
        <f t="shared" si="28"/>
        <v>64.56</v>
      </c>
      <c r="J112" s="58">
        <f t="shared" si="28"/>
        <v>11.64138</v>
      </c>
      <c r="K112" s="58">
        <f t="shared" si="28"/>
        <v>2.6100000000000003</v>
      </c>
      <c r="L112" s="58"/>
      <c r="M112" s="58">
        <f t="shared" si="28"/>
        <v>3.6300000000000003</v>
      </c>
      <c r="N112" s="58">
        <f t="shared" si="28"/>
        <v>3.66</v>
      </c>
      <c r="O112" s="58">
        <f t="shared" si="28"/>
        <v>0.4</v>
      </c>
      <c r="P112" s="58">
        <f t="shared" si="28"/>
        <v>47.9</v>
      </c>
      <c r="Q112" s="58">
        <f t="shared" si="28"/>
        <v>8.93</v>
      </c>
      <c r="R112" s="58">
        <f t="shared" si="28"/>
        <v>38.97</v>
      </c>
      <c r="S112" s="58">
        <f t="shared" si="28"/>
        <v>4.7</v>
      </c>
      <c r="T112" s="58">
        <f t="shared" si="28"/>
        <v>2.87</v>
      </c>
      <c r="U112" s="58">
        <f t="shared" si="28"/>
        <v>0.26</v>
      </c>
      <c r="V112" s="58">
        <f t="shared" si="28"/>
        <v>1.1399999999999999</v>
      </c>
      <c r="W112" s="58">
        <f t="shared" si="28"/>
        <v>0</v>
      </c>
      <c r="X112" s="58">
        <f t="shared" si="28"/>
        <v>10.328999999999999</v>
      </c>
      <c r="Y112" s="58">
        <f t="shared" si="28"/>
        <v>0.03</v>
      </c>
      <c r="Z112" s="58">
        <f t="shared" si="28"/>
        <v>0</v>
      </c>
      <c r="AA112" s="58">
        <f t="shared" si="28"/>
        <v>0</v>
      </c>
      <c r="AB112" s="58">
        <f t="shared" si="28"/>
        <v>0</v>
      </c>
      <c r="AC112" s="58">
        <f t="shared" si="28"/>
        <v>0</v>
      </c>
      <c r="AD112" s="58">
        <f t="shared" si="28"/>
        <v>0</v>
      </c>
      <c r="AE112" s="58">
        <f t="shared" si="28"/>
        <v>0</v>
      </c>
      <c r="AF112" s="58">
        <f t="shared" si="28"/>
        <v>0</v>
      </c>
      <c r="AG112" s="58">
        <f t="shared" si="28"/>
        <v>0.37237999999999999</v>
      </c>
      <c r="AH112" s="58">
        <f t="shared" si="28"/>
        <v>0</v>
      </c>
      <c r="AI112" s="58">
        <f t="shared" si="28"/>
        <v>0</v>
      </c>
      <c r="AJ112" s="58">
        <f t="shared" si="28"/>
        <v>0.52</v>
      </c>
      <c r="AK112" s="58">
        <f t="shared" si="28"/>
        <v>0.39</v>
      </c>
      <c r="AL112" s="58">
        <f t="shared" si="28"/>
        <v>0</v>
      </c>
      <c r="AM112" s="58">
        <f t="shared" si="28"/>
        <v>0</v>
      </c>
      <c r="AN112" s="58">
        <f t="shared" si="28"/>
        <v>0</v>
      </c>
      <c r="AO112" s="58">
        <f t="shared" si="28"/>
        <v>2.6100000000000003</v>
      </c>
      <c r="AP112" s="89"/>
      <c r="AQ112" s="40"/>
      <c r="AR112" s="83"/>
      <c r="AS112" s="41"/>
    </row>
    <row r="113" spans="1:46" ht="94.5">
      <c r="A113" s="16">
        <v>94</v>
      </c>
      <c r="B113" s="17" t="s">
        <v>453</v>
      </c>
      <c r="C113" s="16" t="s">
        <v>29</v>
      </c>
      <c r="D113" s="16" t="s">
        <v>255</v>
      </c>
      <c r="E113" s="16"/>
      <c r="F113" s="12">
        <f t="shared" ref="F113:F165" si="29">G113+H113</f>
        <v>19.32</v>
      </c>
      <c r="G113" s="12">
        <v>11</v>
      </c>
      <c r="H113" s="12">
        <f t="shared" ref="H113:H123" si="30">SUM(M113:P113)+SUM(S113:AO113)</f>
        <v>8.32</v>
      </c>
      <c r="I113" s="23">
        <f>SUM(M113:P113)+SUM(S113:W113)</f>
        <v>7.84</v>
      </c>
      <c r="J113" s="23">
        <f>SUM(X113:AN113)</f>
        <v>0.46</v>
      </c>
      <c r="K113" s="23">
        <f>AO113</f>
        <v>0.02</v>
      </c>
      <c r="L113" s="4" t="s">
        <v>455</v>
      </c>
      <c r="M113" s="4">
        <v>1.38</v>
      </c>
      <c r="N113" s="4">
        <v>0.5</v>
      </c>
      <c r="O113" s="88"/>
      <c r="P113" s="44">
        <f>Q113+R113</f>
        <v>3.59</v>
      </c>
      <c r="Q113" s="88">
        <v>2.85</v>
      </c>
      <c r="R113" s="88">
        <v>0.74</v>
      </c>
      <c r="S113" s="4">
        <v>1.5</v>
      </c>
      <c r="T113" s="4">
        <v>0.42</v>
      </c>
      <c r="U113" s="59">
        <v>0.15</v>
      </c>
      <c r="V113" s="4">
        <v>0.3</v>
      </c>
      <c r="W113" s="4"/>
      <c r="X113" s="4">
        <v>0.2</v>
      </c>
      <c r="Y113" s="88"/>
      <c r="Z113" s="88"/>
      <c r="AA113" s="88"/>
      <c r="AB113" s="88"/>
      <c r="AC113" s="88"/>
      <c r="AD113" s="88"/>
      <c r="AE113" s="88"/>
      <c r="AF113" s="88"/>
      <c r="AG113" s="88">
        <v>0.01</v>
      </c>
      <c r="AH113" s="88"/>
      <c r="AI113" s="88"/>
      <c r="AJ113" s="88">
        <v>0.25</v>
      </c>
      <c r="AK113" s="88"/>
      <c r="AL113" s="4"/>
      <c r="AM113" s="4"/>
      <c r="AN113" s="88"/>
      <c r="AO113" s="4">
        <v>0.02</v>
      </c>
      <c r="AP113" s="17" t="s">
        <v>456</v>
      </c>
      <c r="AQ113" s="9" t="s">
        <v>2494</v>
      </c>
      <c r="AR113" s="2" t="s">
        <v>59</v>
      </c>
      <c r="AS113" s="56" t="s">
        <v>2412</v>
      </c>
      <c r="AT113" s="60" t="s">
        <v>2495</v>
      </c>
    </row>
    <row r="114" spans="1:46" ht="78.75">
      <c r="A114" s="16">
        <v>95</v>
      </c>
      <c r="B114" s="61" t="s">
        <v>2496</v>
      </c>
      <c r="C114" s="2" t="s">
        <v>29</v>
      </c>
      <c r="D114" s="2"/>
      <c r="E114" s="2"/>
      <c r="F114" s="12">
        <f t="shared" si="29"/>
        <v>4.4913799999999995</v>
      </c>
      <c r="G114" s="29">
        <f>0.68+0.5</f>
        <v>1.1800000000000002</v>
      </c>
      <c r="H114" s="12">
        <f t="shared" si="30"/>
        <v>3.3113799999999998</v>
      </c>
      <c r="I114" s="23">
        <f t="shared" ref="I114:I123" si="31">SUM(M114:P114)+SUM(S114:W114)</f>
        <v>2.67</v>
      </c>
      <c r="J114" s="23">
        <f t="shared" ref="J114:J123" si="32">SUM(X114:AN114)</f>
        <v>0.64138000000000006</v>
      </c>
      <c r="K114" s="23">
        <f t="shared" ref="K114:K123" si="33">AO114</f>
        <v>0</v>
      </c>
      <c r="L114" s="4" t="s">
        <v>460</v>
      </c>
      <c r="M114" s="88">
        <f>0.67-0.05</f>
        <v>0.62</v>
      </c>
      <c r="N114" s="4">
        <v>0.55000000000000004</v>
      </c>
      <c r="O114" s="88">
        <v>0.1</v>
      </c>
      <c r="P114" s="44">
        <f>Q114+R114</f>
        <v>1.9999999999999962E-2</v>
      </c>
      <c r="Q114" s="88"/>
      <c r="R114" s="88">
        <f>0.3-0.28</f>
        <v>1.9999999999999962E-2</v>
      </c>
      <c r="S114" s="88"/>
      <c r="T114" s="88">
        <v>0.75</v>
      </c>
      <c r="U114" s="88"/>
      <c r="V114" s="88">
        <f>0.65-0.02</f>
        <v>0.63</v>
      </c>
      <c r="W114" s="88"/>
      <c r="X114" s="88">
        <f>0.02-0.001</f>
        <v>1.9E-2</v>
      </c>
      <c r="Y114" s="88"/>
      <c r="Z114" s="88"/>
      <c r="AA114" s="88"/>
      <c r="AB114" s="88"/>
      <c r="AC114" s="88"/>
      <c r="AD114" s="88"/>
      <c r="AE114" s="88"/>
      <c r="AF114" s="88"/>
      <c r="AG114" s="3">
        <f>0.37-0.00762</f>
        <v>0.36237999999999998</v>
      </c>
      <c r="AH114" s="88"/>
      <c r="AI114" s="88"/>
      <c r="AJ114" s="88">
        <f>0.4-0.14</f>
        <v>0.26</v>
      </c>
      <c r="AK114" s="88"/>
      <c r="AL114" s="88"/>
      <c r="AM114" s="88"/>
      <c r="AN114" s="88"/>
      <c r="AO114" s="88"/>
      <c r="AP114" s="4" t="s">
        <v>461</v>
      </c>
      <c r="AQ114" s="9" t="s">
        <v>2497</v>
      </c>
      <c r="AR114" s="2" t="s">
        <v>59</v>
      </c>
      <c r="AS114" s="56" t="s">
        <v>2412</v>
      </c>
      <c r="AT114" s="60" t="s">
        <v>2413</v>
      </c>
    </row>
    <row r="115" spans="1:46" ht="47.25">
      <c r="A115" s="16">
        <v>96</v>
      </c>
      <c r="B115" s="62" t="s">
        <v>621</v>
      </c>
      <c r="C115" s="2" t="s">
        <v>29</v>
      </c>
      <c r="D115" s="2" t="s">
        <v>255</v>
      </c>
      <c r="E115" s="2"/>
      <c r="F115" s="12">
        <f t="shared" si="29"/>
        <v>6.8000000000000007</v>
      </c>
      <c r="G115" s="29">
        <v>3.6</v>
      </c>
      <c r="H115" s="12">
        <f t="shared" si="30"/>
        <v>3.2</v>
      </c>
      <c r="I115" s="23">
        <f t="shared" si="31"/>
        <v>3.2</v>
      </c>
      <c r="J115" s="23">
        <f t="shared" si="32"/>
        <v>0</v>
      </c>
      <c r="K115" s="23">
        <f t="shared" si="33"/>
        <v>0</v>
      </c>
      <c r="L115" s="4" t="s">
        <v>623</v>
      </c>
      <c r="M115" s="88">
        <v>0.7</v>
      </c>
      <c r="N115" s="4">
        <v>0.1</v>
      </c>
      <c r="O115" s="88">
        <v>0.1</v>
      </c>
      <c r="P115" s="44">
        <f>Q115+R115</f>
        <v>2.2000000000000002</v>
      </c>
      <c r="Q115" s="88">
        <v>1.1000000000000001</v>
      </c>
      <c r="R115" s="88">
        <v>1.1000000000000001</v>
      </c>
      <c r="S115" s="88">
        <v>0.1</v>
      </c>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4" t="s">
        <v>2437</v>
      </c>
      <c r="AQ115" s="15" t="s">
        <v>2498</v>
      </c>
      <c r="AR115" s="2" t="s">
        <v>59</v>
      </c>
      <c r="AS115" s="56" t="s">
        <v>2404</v>
      </c>
      <c r="AT115" s="60" t="s">
        <v>2495</v>
      </c>
    </row>
    <row r="116" spans="1:46" ht="31.5">
      <c r="A116" s="16">
        <v>97</v>
      </c>
      <c r="B116" s="15" t="s">
        <v>2499</v>
      </c>
      <c r="C116" s="2" t="s">
        <v>29</v>
      </c>
      <c r="D116" s="2" t="s">
        <v>255</v>
      </c>
      <c r="E116" s="2"/>
      <c r="F116" s="12">
        <f t="shared" si="29"/>
        <v>0.6</v>
      </c>
      <c r="G116" s="29"/>
      <c r="H116" s="12">
        <f t="shared" si="30"/>
        <v>0.6</v>
      </c>
      <c r="I116" s="23">
        <f t="shared" si="31"/>
        <v>0.6</v>
      </c>
      <c r="J116" s="23">
        <f t="shared" si="32"/>
        <v>0</v>
      </c>
      <c r="K116" s="23">
        <f t="shared" si="33"/>
        <v>0</v>
      </c>
      <c r="L116" s="4" t="s">
        <v>17</v>
      </c>
      <c r="M116" s="16"/>
      <c r="N116" s="16"/>
      <c r="O116" s="16"/>
      <c r="P116" s="44">
        <f>Q116+R116</f>
        <v>0.6</v>
      </c>
      <c r="Q116" s="16"/>
      <c r="R116" s="16">
        <v>0.6</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4" t="s">
        <v>2437</v>
      </c>
      <c r="AQ116" s="9" t="s">
        <v>2500</v>
      </c>
      <c r="AR116" s="2" t="s">
        <v>59</v>
      </c>
      <c r="AS116" s="54" t="s">
        <v>2501</v>
      </c>
      <c r="AT116" s="60" t="s">
        <v>2495</v>
      </c>
    </row>
    <row r="117" spans="1:46" ht="63">
      <c r="A117" s="16">
        <v>98</v>
      </c>
      <c r="B117" s="15" t="s">
        <v>473</v>
      </c>
      <c r="C117" s="2" t="s">
        <v>29</v>
      </c>
      <c r="D117" s="2" t="s">
        <v>255</v>
      </c>
      <c r="E117" s="2"/>
      <c r="F117" s="12">
        <f t="shared" si="29"/>
        <v>25.43</v>
      </c>
      <c r="G117" s="29"/>
      <c r="H117" s="12">
        <f t="shared" si="30"/>
        <v>25.43</v>
      </c>
      <c r="I117" s="23">
        <f t="shared" si="31"/>
        <v>14.330000000000002</v>
      </c>
      <c r="J117" s="23">
        <f t="shared" si="32"/>
        <v>10.1</v>
      </c>
      <c r="K117" s="23">
        <f t="shared" si="33"/>
        <v>1</v>
      </c>
      <c r="L117" s="4" t="s">
        <v>475</v>
      </c>
      <c r="M117" s="16"/>
      <c r="N117" s="16">
        <v>2.5</v>
      </c>
      <c r="O117" s="16"/>
      <c r="P117" s="44">
        <f>Q117+R117</f>
        <v>7.1300000000000008</v>
      </c>
      <c r="Q117" s="16">
        <v>2.4300000000000002</v>
      </c>
      <c r="R117" s="16">
        <v>4.7</v>
      </c>
      <c r="S117" s="16">
        <v>2.8</v>
      </c>
      <c r="T117" s="16">
        <v>1.7</v>
      </c>
      <c r="U117" s="16"/>
      <c r="V117" s="16">
        <v>0.2</v>
      </c>
      <c r="W117" s="16"/>
      <c r="X117" s="16">
        <v>10.1</v>
      </c>
      <c r="Y117" s="16"/>
      <c r="Z117" s="16"/>
      <c r="AA117" s="16"/>
      <c r="AB117" s="16"/>
      <c r="AC117" s="16"/>
      <c r="AD117" s="16"/>
      <c r="AE117" s="16"/>
      <c r="AF117" s="16"/>
      <c r="AG117" s="16"/>
      <c r="AH117" s="16"/>
      <c r="AI117" s="16"/>
      <c r="AJ117" s="16"/>
      <c r="AK117" s="16"/>
      <c r="AL117" s="16"/>
      <c r="AM117" s="16"/>
      <c r="AN117" s="16"/>
      <c r="AO117" s="16">
        <v>1</v>
      </c>
      <c r="AP117" s="4" t="s">
        <v>2502</v>
      </c>
      <c r="AQ117" s="9" t="s">
        <v>2500</v>
      </c>
      <c r="AR117" s="2" t="s">
        <v>59</v>
      </c>
      <c r="AS117" s="54" t="s">
        <v>2501</v>
      </c>
      <c r="AT117" s="60" t="s">
        <v>2495</v>
      </c>
    </row>
    <row r="118" spans="1:46" ht="31.5">
      <c r="A118" s="16">
        <v>99</v>
      </c>
      <c r="B118" s="15" t="s">
        <v>554</v>
      </c>
      <c r="C118" s="2" t="s">
        <v>29</v>
      </c>
      <c r="D118" s="2" t="s">
        <v>255</v>
      </c>
      <c r="E118" s="2"/>
      <c r="F118" s="12">
        <f t="shared" si="29"/>
        <v>0.85</v>
      </c>
      <c r="G118" s="29"/>
      <c r="H118" s="12">
        <f t="shared" si="30"/>
        <v>0.85</v>
      </c>
      <c r="I118" s="23">
        <f t="shared" si="31"/>
        <v>0.85</v>
      </c>
      <c r="J118" s="23">
        <f t="shared" si="32"/>
        <v>0</v>
      </c>
      <c r="K118" s="23">
        <f t="shared" si="33"/>
        <v>0</v>
      </c>
      <c r="L118" s="4" t="s">
        <v>14</v>
      </c>
      <c r="M118" s="16">
        <v>0.85</v>
      </c>
      <c r="N118" s="16"/>
      <c r="O118" s="16"/>
      <c r="P118" s="44">
        <f t="shared" ref="P118:P123" si="34">Q118+R118</f>
        <v>0</v>
      </c>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4" t="s">
        <v>2483</v>
      </c>
      <c r="AQ118" s="9" t="s">
        <v>2503</v>
      </c>
      <c r="AR118" s="2" t="s">
        <v>59</v>
      </c>
      <c r="AS118" s="54" t="s">
        <v>2501</v>
      </c>
      <c r="AT118" s="60" t="s">
        <v>2495</v>
      </c>
    </row>
    <row r="119" spans="1:46" ht="31.5">
      <c r="A119" s="16">
        <v>100</v>
      </c>
      <c r="B119" s="15" t="s">
        <v>529</v>
      </c>
      <c r="C119" s="2" t="s">
        <v>29</v>
      </c>
      <c r="D119" s="2" t="s">
        <v>255</v>
      </c>
      <c r="E119" s="2"/>
      <c r="F119" s="12">
        <f t="shared" si="29"/>
        <v>0.8</v>
      </c>
      <c r="G119" s="29"/>
      <c r="H119" s="12">
        <f t="shared" si="30"/>
        <v>0.8</v>
      </c>
      <c r="I119" s="23">
        <f t="shared" si="31"/>
        <v>0.2</v>
      </c>
      <c r="J119" s="23">
        <f t="shared" si="32"/>
        <v>0</v>
      </c>
      <c r="K119" s="23">
        <f t="shared" si="33"/>
        <v>0.6</v>
      </c>
      <c r="L119" s="4" t="s">
        <v>530</v>
      </c>
      <c r="M119" s="16"/>
      <c r="N119" s="16"/>
      <c r="O119" s="16"/>
      <c r="P119" s="44">
        <f t="shared" si="34"/>
        <v>0</v>
      </c>
      <c r="Q119" s="16"/>
      <c r="R119" s="16"/>
      <c r="S119" s="16">
        <v>0.2</v>
      </c>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v>0.6</v>
      </c>
      <c r="AP119" s="4" t="s">
        <v>689</v>
      </c>
      <c r="AQ119" s="9" t="s">
        <v>2503</v>
      </c>
      <c r="AR119" s="2" t="s">
        <v>2659</v>
      </c>
      <c r="AS119" s="54" t="s">
        <v>2501</v>
      </c>
      <c r="AT119" s="60" t="s">
        <v>2495</v>
      </c>
    </row>
    <row r="120" spans="1:46" ht="47.25">
      <c r="A120" s="16">
        <v>101</v>
      </c>
      <c r="B120" s="15" t="s">
        <v>651</v>
      </c>
      <c r="C120" s="2" t="s">
        <v>29</v>
      </c>
      <c r="D120" s="2"/>
      <c r="E120" s="2"/>
      <c r="F120" s="12">
        <f t="shared" si="29"/>
        <v>1.01</v>
      </c>
      <c r="G120" s="29"/>
      <c r="H120" s="12">
        <f t="shared" si="30"/>
        <v>1.01</v>
      </c>
      <c r="I120" s="23">
        <f t="shared" si="31"/>
        <v>1.01</v>
      </c>
      <c r="J120" s="23">
        <f t="shared" si="32"/>
        <v>0</v>
      </c>
      <c r="K120" s="23">
        <f t="shared" si="33"/>
        <v>0</v>
      </c>
      <c r="L120" s="4" t="s">
        <v>653</v>
      </c>
      <c r="M120" s="16"/>
      <c r="N120" s="16">
        <v>0.01</v>
      </c>
      <c r="O120" s="16"/>
      <c r="P120" s="44">
        <f t="shared" si="34"/>
        <v>0.9</v>
      </c>
      <c r="Q120" s="16">
        <v>0.65</v>
      </c>
      <c r="R120" s="16">
        <v>0.25</v>
      </c>
      <c r="S120" s="16">
        <v>0.1</v>
      </c>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4" t="s">
        <v>2504</v>
      </c>
      <c r="AQ120" s="9" t="s">
        <v>2503</v>
      </c>
      <c r="AR120" s="2" t="s">
        <v>59</v>
      </c>
      <c r="AS120" s="54" t="s">
        <v>2501</v>
      </c>
      <c r="AT120" s="60" t="s">
        <v>2495</v>
      </c>
    </row>
    <row r="121" spans="1:46" ht="31.5">
      <c r="A121" s="16">
        <v>102</v>
      </c>
      <c r="B121" s="15" t="s">
        <v>635</v>
      </c>
      <c r="C121" s="2" t="s">
        <v>29</v>
      </c>
      <c r="D121" s="2"/>
      <c r="E121" s="2"/>
      <c r="F121" s="12">
        <f t="shared" si="29"/>
        <v>9.5</v>
      </c>
      <c r="G121" s="29"/>
      <c r="H121" s="12">
        <f t="shared" si="30"/>
        <v>9.5</v>
      </c>
      <c r="I121" s="23">
        <f t="shared" si="31"/>
        <v>9.5</v>
      </c>
      <c r="J121" s="23">
        <f t="shared" si="32"/>
        <v>0</v>
      </c>
      <c r="K121" s="23">
        <f t="shared" si="33"/>
        <v>0</v>
      </c>
      <c r="L121" s="4" t="s">
        <v>637</v>
      </c>
      <c r="M121" s="16"/>
      <c r="N121" s="16"/>
      <c r="O121" s="16">
        <v>0.2</v>
      </c>
      <c r="P121" s="44">
        <f t="shared" si="34"/>
        <v>9.3000000000000007</v>
      </c>
      <c r="Q121" s="16">
        <v>0.3</v>
      </c>
      <c r="R121" s="16">
        <v>9</v>
      </c>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4" t="s">
        <v>2505</v>
      </c>
      <c r="AQ121" s="9" t="s">
        <v>2503</v>
      </c>
      <c r="AR121" s="2" t="s">
        <v>59</v>
      </c>
      <c r="AS121" s="54" t="s">
        <v>2501</v>
      </c>
      <c r="AT121" s="60" t="s">
        <v>2495</v>
      </c>
    </row>
    <row r="122" spans="1:46" ht="31.5">
      <c r="A122" s="16">
        <v>103</v>
      </c>
      <c r="B122" s="15" t="s">
        <v>557</v>
      </c>
      <c r="C122" s="2" t="s">
        <v>29</v>
      </c>
      <c r="D122" s="2"/>
      <c r="E122" s="2"/>
      <c r="F122" s="12">
        <f t="shared" si="29"/>
        <v>23.799999999999997</v>
      </c>
      <c r="G122" s="29"/>
      <c r="H122" s="12">
        <f t="shared" si="30"/>
        <v>23.799999999999997</v>
      </c>
      <c r="I122" s="23">
        <f t="shared" si="31"/>
        <v>23.799999999999997</v>
      </c>
      <c r="J122" s="23">
        <f t="shared" si="32"/>
        <v>0</v>
      </c>
      <c r="K122" s="23">
        <f t="shared" si="33"/>
        <v>0</v>
      </c>
      <c r="L122" s="4" t="s">
        <v>17</v>
      </c>
      <c r="M122" s="16"/>
      <c r="N122" s="16"/>
      <c r="O122" s="16"/>
      <c r="P122" s="44">
        <f t="shared" si="34"/>
        <v>23.799999999999997</v>
      </c>
      <c r="Q122" s="16">
        <v>1.4</v>
      </c>
      <c r="R122" s="16">
        <v>22.4</v>
      </c>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4" t="s">
        <v>2506</v>
      </c>
      <c r="AQ122" s="9" t="s">
        <v>2503</v>
      </c>
      <c r="AR122" s="2" t="s">
        <v>59</v>
      </c>
      <c r="AS122" s="54" t="s">
        <v>2501</v>
      </c>
      <c r="AT122" s="60" t="s">
        <v>2495</v>
      </c>
    </row>
    <row r="123" spans="1:46" ht="31.5">
      <c r="A123" s="16">
        <v>104</v>
      </c>
      <c r="B123" s="15" t="s">
        <v>2507</v>
      </c>
      <c r="C123" s="2" t="s">
        <v>29</v>
      </c>
      <c r="D123" s="2" t="s">
        <v>255</v>
      </c>
      <c r="E123" s="2"/>
      <c r="F123" s="12">
        <f>G123+H123</f>
        <v>0.7</v>
      </c>
      <c r="G123" s="29"/>
      <c r="H123" s="12">
        <f t="shared" si="30"/>
        <v>0.7</v>
      </c>
      <c r="I123" s="23">
        <f t="shared" si="31"/>
        <v>0</v>
      </c>
      <c r="J123" s="23">
        <f t="shared" si="32"/>
        <v>0</v>
      </c>
      <c r="K123" s="23">
        <f t="shared" si="33"/>
        <v>0.7</v>
      </c>
      <c r="L123" s="4" t="s">
        <v>57</v>
      </c>
      <c r="M123" s="16"/>
      <c r="N123" s="16"/>
      <c r="O123" s="16"/>
      <c r="P123" s="44">
        <f t="shared" si="34"/>
        <v>0</v>
      </c>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v>0.7</v>
      </c>
      <c r="AP123" s="4" t="s">
        <v>2483</v>
      </c>
      <c r="AQ123" s="9" t="s">
        <v>2503</v>
      </c>
      <c r="AR123" s="2" t="s">
        <v>2659</v>
      </c>
      <c r="AS123" s="54" t="s">
        <v>2501</v>
      </c>
      <c r="AT123" s="60" t="s">
        <v>2495</v>
      </c>
    </row>
    <row r="124" spans="1:46" ht="78.75">
      <c r="A124" s="16">
        <v>105</v>
      </c>
      <c r="B124" s="15" t="s">
        <v>584</v>
      </c>
      <c r="C124" s="2" t="s">
        <v>29</v>
      </c>
      <c r="D124" s="2" t="s">
        <v>255</v>
      </c>
      <c r="E124" s="2"/>
      <c r="F124" s="12">
        <f>G124+H124</f>
        <v>0.1</v>
      </c>
      <c r="G124" s="29"/>
      <c r="H124" s="12">
        <f>SUM(M124:P124)+SUM(S124:AO124)</f>
        <v>0.1</v>
      </c>
      <c r="I124" s="23">
        <f>SUM(M124:P124)+SUM(S124:W124)</f>
        <v>0.06</v>
      </c>
      <c r="J124" s="23">
        <f>SUM(X124:AN124)</f>
        <v>0.04</v>
      </c>
      <c r="K124" s="23">
        <f>AO124</f>
        <v>0</v>
      </c>
      <c r="L124" s="4" t="s">
        <v>2508</v>
      </c>
      <c r="M124" s="16">
        <v>0.02</v>
      </c>
      <c r="N124" s="16"/>
      <c r="O124" s="16"/>
      <c r="P124" s="44">
        <f>Q124+R124</f>
        <v>0.04</v>
      </c>
      <c r="Q124" s="16">
        <v>0.04</v>
      </c>
      <c r="R124" s="16"/>
      <c r="S124" s="16"/>
      <c r="T124" s="16"/>
      <c r="U124" s="16"/>
      <c r="V124" s="16"/>
      <c r="W124" s="16"/>
      <c r="X124" s="16"/>
      <c r="Y124" s="16">
        <v>0.03</v>
      </c>
      <c r="Z124" s="16"/>
      <c r="AA124" s="16"/>
      <c r="AB124" s="16"/>
      <c r="AC124" s="16"/>
      <c r="AD124" s="16"/>
      <c r="AE124" s="16"/>
      <c r="AF124" s="16"/>
      <c r="AG124" s="16"/>
      <c r="AH124" s="16"/>
      <c r="AI124" s="16"/>
      <c r="AJ124" s="16">
        <v>0.01</v>
      </c>
      <c r="AK124" s="16"/>
      <c r="AL124" s="16"/>
      <c r="AM124" s="16"/>
      <c r="AN124" s="16"/>
      <c r="AO124" s="16"/>
      <c r="AP124" s="4" t="s">
        <v>96</v>
      </c>
      <c r="AQ124" s="9" t="s">
        <v>2419</v>
      </c>
      <c r="AR124" s="2" t="s">
        <v>59</v>
      </c>
      <c r="AS124" s="54" t="s">
        <v>2501</v>
      </c>
      <c r="AT124" s="60"/>
    </row>
    <row r="125" spans="1:46" ht="78.75">
      <c r="A125" s="16">
        <v>106</v>
      </c>
      <c r="B125" s="15" t="s">
        <v>2509</v>
      </c>
      <c r="C125" s="2" t="s">
        <v>29</v>
      </c>
      <c r="D125" s="2" t="s">
        <v>255</v>
      </c>
      <c r="E125" s="2"/>
      <c r="F125" s="12">
        <f>G125+H125</f>
        <v>1.19</v>
      </c>
      <c r="G125" s="29"/>
      <c r="H125" s="12">
        <f>SUM(M125:P125)+SUM(S125:AO125)</f>
        <v>1.19</v>
      </c>
      <c r="I125" s="23">
        <f>SUM(M125:P125)+SUM(S125:W125)</f>
        <v>0.5</v>
      </c>
      <c r="J125" s="23">
        <f>SUM(X125:AN125)</f>
        <v>0.4</v>
      </c>
      <c r="K125" s="23">
        <f>AO125</f>
        <v>0.28999999999999998</v>
      </c>
      <c r="L125" s="4" t="s">
        <v>2510</v>
      </c>
      <c r="M125" s="16">
        <v>0.06</v>
      </c>
      <c r="N125" s="16"/>
      <c r="O125" s="16"/>
      <c r="P125" s="44">
        <f>Q125+R125</f>
        <v>0.32</v>
      </c>
      <c r="Q125" s="16">
        <v>0.16</v>
      </c>
      <c r="R125" s="16">
        <v>0.16</v>
      </c>
      <c r="S125" s="16"/>
      <c r="T125" s="16"/>
      <c r="U125" s="16">
        <v>0.11</v>
      </c>
      <c r="V125" s="16">
        <v>0.01</v>
      </c>
      <c r="W125" s="16"/>
      <c r="X125" s="16">
        <v>0.01</v>
      </c>
      <c r="Y125" s="16"/>
      <c r="Z125" s="16"/>
      <c r="AA125" s="16"/>
      <c r="AB125" s="16"/>
      <c r="AC125" s="16"/>
      <c r="AD125" s="16"/>
      <c r="AE125" s="16"/>
      <c r="AF125" s="16"/>
      <c r="AG125" s="16"/>
      <c r="AH125" s="16"/>
      <c r="AI125" s="16"/>
      <c r="AJ125" s="16"/>
      <c r="AK125" s="16">
        <v>0.39</v>
      </c>
      <c r="AL125" s="16"/>
      <c r="AM125" s="16"/>
      <c r="AN125" s="16"/>
      <c r="AO125" s="16">
        <v>0.28999999999999998</v>
      </c>
      <c r="AP125" s="4" t="s">
        <v>2511</v>
      </c>
      <c r="AQ125" s="9" t="s">
        <v>2419</v>
      </c>
      <c r="AR125" s="2" t="s">
        <v>59</v>
      </c>
      <c r="AS125" s="54" t="s">
        <v>2501</v>
      </c>
      <c r="AT125" s="60"/>
    </row>
    <row r="126" spans="1:46" ht="31.5">
      <c r="A126" s="87" t="s">
        <v>74</v>
      </c>
      <c r="B126" s="11" t="s">
        <v>1345</v>
      </c>
      <c r="C126" s="16"/>
      <c r="D126" s="88"/>
      <c r="E126" s="88"/>
      <c r="F126" s="50">
        <f>SUM(F127:F128)</f>
        <v>1.61</v>
      </c>
      <c r="G126" s="50">
        <f t="shared" ref="G126:AO126" si="35">SUM(G127:G128)</f>
        <v>0</v>
      </c>
      <c r="H126" s="50">
        <f t="shared" si="35"/>
        <v>1.61</v>
      </c>
      <c r="I126" s="50">
        <f t="shared" si="35"/>
        <v>0.91</v>
      </c>
      <c r="J126" s="50">
        <f t="shared" si="35"/>
        <v>0.68</v>
      </c>
      <c r="K126" s="50">
        <f t="shared" si="35"/>
        <v>0.02</v>
      </c>
      <c r="L126" s="50"/>
      <c r="M126" s="50">
        <f t="shared" si="35"/>
        <v>0.61</v>
      </c>
      <c r="N126" s="50">
        <f t="shared" si="35"/>
        <v>0</v>
      </c>
      <c r="O126" s="50">
        <f t="shared" si="35"/>
        <v>0</v>
      </c>
      <c r="P126" s="50">
        <f t="shared" si="35"/>
        <v>0.18</v>
      </c>
      <c r="Q126" s="50">
        <f t="shared" si="35"/>
        <v>7.0000000000000007E-2</v>
      </c>
      <c r="R126" s="50">
        <f t="shared" si="35"/>
        <v>0.11</v>
      </c>
      <c r="S126" s="50">
        <f t="shared" si="35"/>
        <v>0.05</v>
      </c>
      <c r="T126" s="50">
        <f t="shared" si="35"/>
        <v>0</v>
      </c>
      <c r="U126" s="50">
        <f t="shared" si="35"/>
        <v>0</v>
      </c>
      <c r="V126" s="50">
        <f t="shared" si="35"/>
        <v>7.0000000000000007E-2</v>
      </c>
      <c r="W126" s="50">
        <f t="shared" si="35"/>
        <v>0</v>
      </c>
      <c r="X126" s="50">
        <f t="shared" si="35"/>
        <v>0.04</v>
      </c>
      <c r="Y126" s="50">
        <f t="shared" si="35"/>
        <v>0</v>
      </c>
      <c r="Z126" s="50">
        <f t="shared" si="35"/>
        <v>0</v>
      </c>
      <c r="AA126" s="50">
        <f t="shared" si="35"/>
        <v>0</v>
      </c>
      <c r="AB126" s="50">
        <f t="shared" si="35"/>
        <v>0</v>
      </c>
      <c r="AC126" s="50">
        <f t="shared" si="35"/>
        <v>0</v>
      </c>
      <c r="AD126" s="50">
        <f t="shared" si="35"/>
        <v>0</v>
      </c>
      <c r="AE126" s="50">
        <f t="shared" si="35"/>
        <v>0.12</v>
      </c>
      <c r="AF126" s="50">
        <f t="shared" si="35"/>
        <v>0.05</v>
      </c>
      <c r="AG126" s="50">
        <f t="shared" si="35"/>
        <v>0.01</v>
      </c>
      <c r="AH126" s="50">
        <f t="shared" si="35"/>
        <v>0</v>
      </c>
      <c r="AI126" s="50">
        <f t="shared" si="35"/>
        <v>0</v>
      </c>
      <c r="AJ126" s="50">
        <f t="shared" si="35"/>
        <v>0.46</v>
      </c>
      <c r="AK126" s="50">
        <f t="shared" si="35"/>
        <v>0</v>
      </c>
      <c r="AL126" s="50">
        <f t="shared" si="35"/>
        <v>0</v>
      </c>
      <c r="AM126" s="50">
        <f t="shared" si="35"/>
        <v>0</v>
      </c>
      <c r="AN126" s="50">
        <f t="shared" si="35"/>
        <v>0</v>
      </c>
      <c r="AO126" s="50">
        <f t="shared" si="35"/>
        <v>0.02</v>
      </c>
      <c r="AP126" s="16"/>
      <c r="AQ126" s="32"/>
      <c r="AR126" s="84"/>
      <c r="AS126" s="53"/>
      <c r="AT126" s="60" t="s">
        <v>2495</v>
      </c>
    </row>
    <row r="127" spans="1:46" ht="31.5">
      <c r="A127" s="2">
        <v>107</v>
      </c>
      <c r="B127" s="17" t="s">
        <v>1387</v>
      </c>
      <c r="C127" s="4" t="s">
        <v>30</v>
      </c>
      <c r="D127" s="4"/>
      <c r="E127" s="4"/>
      <c r="F127" s="12">
        <f t="shared" si="29"/>
        <v>0.02</v>
      </c>
      <c r="G127" s="12"/>
      <c r="H127" s="12">
        <f>SUM(M127:P127)+SUM(S127:AO127)</f>
        <v>0.02</v>
      </c>
      <c r="I127" s="23">
        <f>SUM(M127:P127)+SUM(S127:W127)</f>
        <v>0.02</v>
      </c>
      <c r="J127" s="23">
        <f>SUM(X127:AN127)</f>
        <v>0</v>
      </c>
      <c r="K127" s="23">
        <f>AO127</f>
        <v>0</v>
      </c>
      <c r="L127" s="4" t="s">
        <v>17</v>
      </c>
      <c r="M127" s="4"/>
      <c r="N127" s="88"/>
      <c r="O127" s="88"/>
      <c r="P127" s="44">
        <f>Q127+R127</f>
        <v>0.02</v>
      </c>
      <c r="Q127" s="88"/>
      <c r="R127" s="88">
        <v>0.02</v>
      </c>
      <c r="S127" s="88"/>
      <c r="T127" s="88"/>
      <c r="U127" s="88"/>
      <c r="V127" s="88"/>
      <c r="W127" s="88"/>
      <c r="X127" s="88"/>
      <c r="Y127" s="88"/>
      <c r="Z127" s="88"/>
      <c r="AA127" s="88"/>
      <c r="AB127" s="88"/>
      <c r="AC127" s="88"/>
      <c r="AD127" s="88"/>
      <c r="AE127" s="88"/>
      <c r="AF127" s="88"/>
      <c r="AG127" s="88"/>
      <c r="AH127" s="4"/>
      <c r="AI127" s="4"/>
      <c r="AJ127" s="88"/>
      <c r="AK127" s="88"/>
      <c r="AL127" s="88"/>
      <c r="AM127" s="88"/>
      <c r="AN127" s="88"/>
      <c r="AO127" s="88"/>
      <c r="AP127" s="2" t="s">
        <v>1282</v>
      </c>
      <c r="AQ127" s="9" t="s">
        <v>2503</v>
      </c>
      <c r="AR127" s="2" t="s">
        <v>59</v>
      </c>
      <c r="AS127" s="63" t="s">
        <v>2404</v>
      </c>
      <c r="AT127" s="60" t="s">
        <v>2495</v>
      </c>
    </row>
    <row r="128" spans="1:46" ht="78.75">
      <c r="A128" s="2">
        <v>108</v>
      </c>
      <c r="B128" s="64" t="s">
        <v>2512</v>
      </c>
      <c r="C128" s="2" t="s">
        <v>30</v>
      </c>
      <c r="D128" s="16"/>
      <c r="E128" s="16"/>
      <c r="F128" s="12">
        <f t="shared" si="29"/>
        <v>1.59</v>
      </c>
      <c r="G128" s="29"/>
      <c r="H128" s="12">
        <f>SUM(M128:P128)+SUM(S128:AO128)</f>
        <v>1.59</v>
      </c>
      <c r="I128" s="23">
        <f>SUM(M128:P128)+SUM(S128:W128)</f>
        <v>0.89</v>
      </c>
      <c r="J128" s="23">
        <f>SUM(X128:AN128)</f>
        <v>0.68</v>
      </c>
      <c r="K128" s="23">
        <f>AO128</f>
        <v>0.02</v>
      </c>
      <c r="L128" s="2" t="s">
        <v>2513</v>
      </c>
      <c r="M128" s="19">
        <f>0.14+0.47</f>
        <v>0.61</v>
      </c>
      <c r="N128" s="19">
        <v>0</v>
      </c>
      <c r="O128" s="19">
        <v>0</v>
      </c>
      <c r="P128" s="44">
        <f>Q128+R128</f>
        <v>0.16</v>
      </c>
      <c r="Q128" s="19">
        <f>0.03+0.04</f>
        <v>7.0000000000000007E-2</v>
      </c>
      <c r="R128" s="19">
        <f>0.05+0.04</f>
        <v>0.09</v>
      </c>
      <c r="S128" s="19">
        <v>0.05</v>
      </c>
      <c r="T128" s="19">
        <v>0</v>
      </c>
      <c r="U128" s="19">
        <v>0</v>
      </c>
      <c r="V128" s="19">
        <f>0.02+0.05</f>
        <v>7.0000000000000007E-2</v>
      </c>
      <c r="W128" s="19">
        <v>0</v>
      </c>
      <c r="X128" s="19">
        <v>0.04</v>
      </c>
      <c r="Y128" s="19">
        <v>0</v>
      </c>
      <c r="Z128" s="19">
        <v>0</v>
      </c>
      <c r="AA128" s="19">
        <v>0</v>
      </c>
      <c r="AB128" s="19">
        <v>0</v>
      </c>
      <c r="AC128" s="19">
        <v>0</v>
      </c>
      <c r="AD128" s="19">
        <v>0</v>
      </c>
      <c r="AE128" s="19">
        <v>0.12</v>
      </c>
      <c r="AF128" s="19">
        <f>0.03+0.02</f>
        <v>0.05</v>
      </c>
      <c r="AG128" s="19">
        <v>0.01</v>
      </c>
      <c r="AH128" s="19">
        <v>0</v>
      </c>
      <c r="AI128" s="19">
        <v>0</v>
      </c>
      <c r="AJ128" s="19">
        <v>0.46</v>
      </c>
      <c r="AK128" s="19">
        <v>0</v>
      </c>
      <c r="AL128" s="19">
        <v>0</v>
      </c>
      <c r="AM128" s="19">
        <v>0</v>
      </c>
      <c r="AN128" s="19">
        <v>0</v>
      </c>
      <c r="AO128" s="19">
        <v>0.02</v>
      </c>
      <c r="AP128" s="4" t="s">
        <v>1440</v>
      </c>
      <c r="AQ128" s="9" t="s">
        <v>2419</v>
      </c>
      <c r="AR128" s="2" t="s">
        <v>59</v>
      </c>
      <c r="AS128" s="63" t="s">
        <v>2404</v>
      </c>
    </row>
    <row r="129" spans="1:48" s="49" customFormat="1" ht="16.5">
      <c r="A129" s="87" t="s">
        <v>2514</v>
      </c>
      <c r="B129" s="11" t="s">
        <v>1127</v>
      </c>
      <c r="C129" s="89"/>
      <c r="D129" s="55"/>
      <c r="E129" s="55"/>
      <c r="F129" s="50">
        <f>SUM(F130:F155)</f>
        <v>170.66206000000003</v>
      </c>
      <c r="G129" s="50">
        <f t="shared" ref="G129:AO129" si="36">SUM(G130:G155)</f>
        <v>10.14</v>
      </c>
      <c r="H129" s="50">
        <f t="shared" si="36"/>
        <v>160.52206000000004</v>
      </c>
      <c r="I129" s="50">
        <f t="shared" si="36"/>
        <v>78.373859999999993</v>
      </c>
      <c r="J129" s="50">
        <f t="shared" si="36"/>
        <v>44.518199999999993</v>
      </c>
      <c r="K129" s="50">
        <f t="shared" si="36"/>
        <v>37.629999999999995</v>
      </c>
      <c r="L129" s="50"/>
      <c r="M129" s="50">
        <f t="shared" si="36"/>
        <v>11.9054</v>
      </c>
      <c r="N129" s="50">
        <f t="shared" si="36"/>
        <v>9.3799999999999972</v>
      </c>
      <c r="O129" s="50">
        <f t="shared" si="36"/>
        <v>0</v>
      </c>
      <c r="P129" s="50">
        <f t="shared" si="36"/>
        <v>13.65846</v>
      </c>
      <c r="Q129" s="50">
        <f t="shared" si="36"/>
        <v>1.8484600000000004</v>
      </c>
      <c r="R129" s="50">
        <f t="shared" si="36"/>
        <v>3.9600000000000004</v>
      </c>
      <c r="S129" s="50">
        <f t="shared" si="36"/>
        <v>8.75</v>
      </c>
      <c r="T129" s="50">
        <f t="shared" si="36"/>
        <v>8.43</v>
      </c>
      <c r="U129" s="50">
        <f t="shared" si="36"/>
        <v>24.35</v>
      </c>
      <c r="V129" s="50">
        <f t="shared" si="36"/>
        <v>1.9</v>
      </c>
      <c r="W129" s="50">
        <f t="shared" si="36"/>
        <v>0</v>
      </c>
      <c r="X129" s="50">
        <f t="shared" si="36"/>
        <v>0.70720000000000005</v>
      </c>
      <c r="Y129" s="50">
        <f t="shared" si="36"/>
        <v>0.02</v>
      </c>
      <c r="Z129" s="50">
        <f t="shared" si="36"/>
        <v>0</v>
      </c>
      <c r="AA129" s="50">
        <f t="shared" si="36"/>
        <v>0.01</v>
      </c>
      <c r="AB129" s="50">
        <f t="shared" si="36"/>
        <v>0</v>
      </c>
      <c r="AC129" s="50">
        <f t="shared" si="36"/>
        <v>0.01</v>
      </c>
      <c r="AD129" s="50">
        <f t="shared" si="36"/>
        <v>0</v>
      </c>
      <c r="AE129" s="50">
        <f t="shared" si="36"/>
        <v>0</v>
      </c>
      <c r="AF129" s="50">
        <f t="shared" si="36"/>
        <v>1.87</v>
      </c>
      <c r="AG129" s="50">
        <f t="shared" si="36"/>
        <v>0.21000000000000002</v>
      </c>
      <c r="AH129" s="50">
        <f t="shared" si="36"/>
        <v>1E-3</v>
      </c>
      <c r="AI129" s="50">
        <f t="shared" si="36"/>
        <v>7.59</v>
      </c>
      <c r="AJ129" s="50">
        <f t="shared" si="36"/>
        <v>34.099999999999994</v>
      </c>
      <c r="AK129" s="50">
        <f t="shared" si="36"/>
        <v>0</v>
      </c>
      <c r="AL129" s="50">
        <f t="shared" si="36"/>
        <v>0</v>
      </c>
      <c r="AM129" s="50">
        <f t="shared" si="36"/>
        <v>0</v>
      </c>
      <c r="AN129" s="50">
        <f t="shared" si="36"/>
        <v>0</v>
      </c>
      <c r="AO129" s="50">
        <f t="shared" si="36"/>
        <v>37.629999999999995</v>
      </c>
      <c r="AP129" s="89"/>
      <c r="AQ129" s="40"/>
      <c r="AR129" s="83"/>
      <c r="AS129" s="41"/>
    </row>
    <row r="130" spans="1:48" ht="47.25">
      <c r="A130" s="2">
        <v>109</v>
      </c>
      <c r="B130" s="15" t="s">
        <v>1182</v>
      </c>
      <c r="C130" s="2" t="s">
        <v>35</v>
      </c>
      <c r="D130" s="2" t="s">
        <v>255</v>
      </c>
      <c r="E130" s="2"/>
      <c r="F130" s="12">
        <f t="shared" si="29"/>
        <v>0.15000000000000002</v>
      </c>
      <c r="G130" s="12"/>
      <c r="H130" s="12">
        <f t="shared" ref="H130:H152" si="37">SUM(M130:P130)+SUM(S130:AO130)</f>
        <v>0.15000000000000002</v>
      </c>
      <c r="I130" s="23">
        <f>SUM(M130:P130)+SUM(S130:W130)</f>
        <v>0</v>
      </c>
      <c r="J130" s="23">
        <f>SUM(X130:AN130)</f>
        <v>0.05</v>
      </c>
      <c r="K130" s="23">
        <f>AO130</f>
        <v>0.1</v>
      </c>
      <c r="L130" s="4" t="s">
        <v>1183</v>
      </c>
      <c r="M130" s="88"/>
      <c r="N130" s="88"/>
      <c r="O130" s="88"/>
      <c r="P130" s="44"/>
      <c r="Q130" s="88"/>
      <c r="R130" s="88"/>
      <c r="S130" s="88"/>
      <c r="T130" s="88"/>
      <c r="U130" s="88"/>
      <c r="V130" s="88"/>
      <c r="W130" s="88"/>
      <c r="X130" s="4">
        <v>0.05</v>
      </c>
      <c r="Y130" s="88"/>
      <c r="Z130" s="88"/>
      <c r="AA130" s="88"/>
      <c r="AB130" s="88"/>
      <c r="AC130" s="88"/>
      <c r="AD130" s="88"/>
      <c r="AE130" s="88"/>
      <c r="AF130" s="88"/>
      <c r="AG130" s="88"/>
      <c r="AH130" s="88"/>
      <c r="AI130" s="88"/>
      <c r="AJ130" s="88"/>
      <c r="AK130" s="88"/>
      <c r="AL130" s="88"/>
      <c r="AM130" s="88"/>
      <c r="AN130" s="88"/>
      <c r="AO130" s="88">
        <v>0.1</v>
      </c>
      <c r="AP130" s="4" t="s">
        <v>2515</v>
      </c>
      <c r="AQ130" s="9" t="s">
        <v>2516</v>
      </c>
      <c r="AR130" s="2" t="s">
        <v>59</v>
      </c>
      <c r="AS130" s="54" t="s">
        <v>2404</v>
      </c>
      <c r="AT130" s="60" t="s">
        <v>2517</v>
      </c>
    </row>
    <row r="131" spans="1:48" ht="63">
      <c r="A131" s="2">
        <v>110</v>
      </c>
      <c r="B131" s="17" t="s">
        <v>1163</v>
      </c>
      <c r="C131" s="2" t="s">
        <v>35</v>
      </c>
      <c r="D131" s="2"/>
      <c r="E131" s="2"/>
      <c r="F131" s="12">
        <f t="shared" si="29"/>
        <v>0.49</v>
      </c>
      <c r="G131" s="29"/>
      <c r="H131" s="12">
        <f t="shared" si="37"/>
        <v>0.49</v>
      </c>
      <c r="I131" s="23">
        <f t="shared" ref="I131:I152" si="38">SUM(M131:P131)+SUM(S131:W131)</f>
        <v>0.46</v>
      </c>
      <c r="J131" s="23">
        <f t="shared" ref="J131:J152" si="39">SUM(X131:AN131)</f>
        <v>0.02</v>
      </c>
      <c r="K131" s="23">
        <f t="shared" ref="K131:K152" si="40">AO131</f>
        <v>0.01</v>
      </c>
      <c r="L131" s="47" t="s">
        <v>1165</v>
      </c>
      <c r="M131" s="88"/>
      <c r="N131" s="88">
        <v>0.1</v>
      </c>
      <c r="O131" s="88"/>
      <c r="P131" s="44">
        <f t="shared" ref="P131:P137" si="41">Q131+R131</f>
        <v>0.3</v>
      </c>
      <c r="Q131" s="88"/>
      <c r="R131" s="88">
        <v>0.3</v>
      </c>
      <c r="S131" s="88">
        <v>0.06</v>
      </c>
      <c r="T131" s="88"/>
      <c r="U131" s="88"/>
      <c r="V131" s="88"/>
      <c r="W131" s="88"/>
      <c r="X131" s="88"/>
      <c r="Y131" s="88"/>
      <c r="Z131" s="88"/>
      <c r="AA131" s="88"/>
      <c r="AB131" s="88"/>
      <c r="AC131" s="88"/>
      <c r="AD131" s="88"/>
      <c r="AE131" s="88"/>
      <c r="AF131" s="88">
        <v>0.01</v>
      </c>
      <c r="AG131" s="88">
        <v>0.01</v>
      </c>
      <c r="AH131" s="88"/>
      <c r="AI131" s="88"/>
      <c r="AJ131" s="88"/>
      <c r="AK131" s="88"/>
      <c r="AL131" s="88"/>
      <c r="AM131" s="88"/>
      <c r="AN131" s="88"/>
      <c r="AO131" s="88">
        <v>0.01</v>
      </c>
      <c r="AP131" s="4" t="s">
        <v>2518</v>
      </c>
      <c r="AQ131" s="9" t="s">
        <v>2519</v>
      </c>
      <c r="AR131" s="2" t="s">
        <v>59</v>
      </c>
      <c r="AS131" s="54" t="s">
        <v>2404</v>
      </c>
      <c r="AT131" s="60" t="s">
        <v>2517</v>
      </c>
    </row>
    <row r="132" spans="1:48" ht="47.25">
      <c r="A132" s="2">
        <v>111</v>
      </c>
      <c r="B132" s="15" t="s">
        <v>2520</v>
      </c>
      <c r="C132" s="4" t="s">
        <v>35</v>
      </c>
      <c r="D132" s="4"/>
      <c r="E132" s="4"/>
      <c r="F132" s="12">
        <f t="shared" si="29"/>
        <v>0.1598</v>
      </c>
      <c r="G132" s="12"/>
      <c r="H132" s="12">
        <f t="shared" si="37"/>
        <v>0.1598</v>
      </c>
      <c r="I132" s="23">
        <f t="shared" si="38"/>
        <v>0.1426</v>
      </c>
      <c r="J132" s="23">
        <f t="shared" si="39"/>
        <v>1.72E-2</v>
      </c>
      <c r="K132" s="23">
        <f t="shared" si="40"/>
        <v>0</v>
      </c>
      <c r="L132" s="4" t="s">
        <v>2521</v>
      </c>
      <c r="M132" s="4">
        <f>0.02-0.0146</f>
        <v>5.4000000000000003E-3</v>
      </c>
      <c r="N132" s="88"/>
      <c r="O132" s="88"/>
      <c r="P132" s="44">
        <f t="shared" si="41"/>
        <v>8.72E-2</v>
      </c>
      <c r="Q132" s="88">
        <f>0.1-0.0128</f>
        <v>8.72E-2</v>
      </c>
      <c r="R132" s="88"/>
      <c r="S132" s="4">
        <v>0.05</v>
      </c>
      <c r="T132" s="88"/>
      <c r="U132" s="88"/>
      <c r="V132" s="88"/>
      <c r="W132" s="88"/>
      <c r="X132" s="4">
        <f>0.02-0.0028</f>
        <v>1.72E-2</v>
      </c>
      <c r="Y132" s="88"/>
      <c r="Z132" s="88"/>
      <c r="AA132" s="88"/>
      <c r="AB132" s="88"/>
      <c r="AC132" s="88"/>
      <c r="AD132" s="88"/>
      <c r="AE132" s="88"/>
      <c r="AF132" s="88"/>
      <c r="AG132" s="88"/>
      <c r="AH132" s="88"/>
      <c r="AI132" s="88"/>
      <c r="AJ132" s="88"/>
      <c r="AK132" s="88"/>
      <c r="AL132" s="88"/>
      <c r="AM132" s="88"/>
      <c r="AN132" s="88"/>
      <c r="AO132" s="88"/>
      <c r="AP132" s="4" t="s">
        <v>1219</v>
      </c>
      <c r="AQ132" s="9" t="s">
        <v>2522</v>
      </c>
      <c r="AR132" s="2" t="s">
        <v>2659</v>
      </c>
      <c r="AS132" s="54" t="s">
        <v>2523</v>
      </c>
      <c r="AT132" s="60" t="s">
        <v>2517</v>
      </c>
    </row>
    <row r="133" spans="1:48" ht="31.5">
      <c r="A133" s="2">
        <v>112</v>
      </c>
      <c r="B133" s="15" t="s">
        <v>1129</v>
      </c>
      <c r="C133" s="4" t="s">
        <v>35</v>
      </c>
      <c r="D133" s="4"/>
      <c r="E133" s="4"/>
      <c r="F133" s="12">
        <f t="shared" si="29"/>
        <v>0.88</v>
      </c>
      <c r="G133" s="12"/>
      <c r="H133" s="12">
        <f t="shared" si="37"/>
        <v>0.88</v>
      </c>
      <c r="I133" s="23">
        <f t="shared" si="38"/>
        <v>0.62</v>
      </c>
      <c r="J133" s="23">
        <f t="shared" si="39"/>
        <v>0</v>
      </c>
      <c r="K133" s="23">
        <f t="shared" si="40"/>
        <v>0.26</v>
      </c>
      <c r="L133" s="4" t="s">
        <v>1131</v>
      </c>
      <c r="M133" s="88"/>
      <c r="N133" s="4">
        <v>0.1</v>
      </c>
      <c r="O133" s="88"/>
      <c r="P133" s="44">
        <f t="shared" si="41"/>
        <v>0.52</v>
      </c>
      <c r="Q133" s="88"/>
      <c r="R133" s="88">
        <v>0.52</v>
      </c>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4">
        <v>0.26</v>
      </c>
      <c r="AP133" s="4" t="s">
        <v>689</v>
      </c>
      <c r="AQ133" s="9" t="s">
        <v>2524</v>
      </c>
      <c r="AR133" s="2" t="s">
        <v>59</v>
      </c>
      <c r="AS133" s="54" t="s">
        <v>2523</v>
      </c>
      <c r="AT133" s="60" t="s">
        <v>2517</v>
      </c>
    </row>
    <row r="134" spans="1:48" ht="63">
      <c r="A134" s="2">
        <v>113</v>
      </c>
      <c r="B134" s="17" t="s">
        <v>1221</v>
      </c>
      <c r="C134" s="4" t="s">
        <v>35</v>
      </c>
      <c r="D134" s="4"/>
      <c r="E134" s="4"/>
      <c r="F134" s="12">
        <f t="shared" si="29"/>
        <v>0.24</v>
      </c>
      <c r="G134" s="29"/>
      <c r="H134" s="12">
        <f t="shared" si="37"/>
        <v>0.24</v>
      </c>
      <c r="I134" s="23">
        <f t="shared" si="38"/>
        <v>0.19999999999999998</v>
      </c>
      <c r="J134" s="23">
        <f t="shared" si="39"/>
        <v>0.04</v>
      </c>
      <c r="K134" s="23">
        <f t="shared" si="40"/>
        <v>0</v>
      </c>
      <c r="L134" s="4" t="s">
        <v>1223</v>
      </c>
      <c r="M134" s="59">
        <v>0.03</v>
      </c>
      <c r="N134" s="59">
        <v>0.05</v>
      </c>
      <c r="O134" s="88"/>
      <c r="P134" s="44">
        <f t="shared" si="41"/>
        <v>0.09</v>
      </c>
      <c r="Q134" s="88">
        <v>0.06</v>
      </c>
      <c r="R134" s="88">
        <v>0.03</v>
      </c>
      <c r="S134" s="59">
        <v>0.03</v>
      </c>
      <c r="T134" s="88"/>
      <c r="U134" s="88"/>
      <c r="V134" s="88"/>
      <c r="W134" s="88"/>
      <c r="X134" s="88">
        <v>0.02</v>
      </c>
      <c r="Y134" s="4">
        <v>0.02</v>
      </c>
      <c r="Z134" s="88"/>
      <c r="AA134" s="88"/>
      <c r="AB134" s="88"/>
      <c r="AC134" s="88"/>
      <c r="AD134" s="88"/>
      <c r="AE134" s="88"/>
      <c r="AF134" s="88"/>
      <c r="AG134" s="88"/>
      <c r="AH134" s="88"/>
      <c r="AI134" s="88"/>
      <c r="AJ134" s="88"/>
      <c r="AK134" s="88"/>
      <c r="AL134" s="88"/>
      <c r="AM134" s="88"/>
      <c r="AN134" s="88"/>
      <c r="AO134" s="88"/>
      <c r="AP134" s="4" t="s">
        <v>1224</v>
      </c>
      <c r="AQ134" s="9" t="s">
        <v>2525</v>
      </c>
      <c r="AR134" s="2" t="s">
        <v>2659</v>
      </c>
      <c r="AS134" s="54" t="s">
        <v>2523</v>
      </c>
      <c r="AT134" s="60" t="s">
        <v>2517</v>
      </c>
    </row>
    <row r="135" spans="1:48" ht="63">
      <c r="A135" s="2">
        <v>114</v>
      </c>
      <c r="B135" s="17" t="s">
        <v>1226</v>
      </c>
      <c r="C135" s="4" t="s">
        <v>35</v>
      </c>
      <c r="D135" s="4"/>
      <c r="E135" s="4"/>
      <c r="F135" s="12">
        <f t="shared" si="29"/>
        <v>0.22999999999999998</v>
      </c>
      <c r="G135" s="29"/>
      <c r="H135" s="12">
        <f t="shared" si="37"/>
        <v>0.22999999999999998</v>
      </c>
      <c r="I135" s="23">
        <f t="shared" si="38"/>
        <v>0.19999999999999998</v>
      </c>
      <c r="J135" s="23">
        <f t="shared" si="39"/>
        <v>0.03</v>
      </c>
      <c r="K135" s="23">
        <f t="shared" si="40"/>
        <v>0</v>
      </c>
      <c r="L135" s="4" t="s">
        <v>1228</v>
      </c>
      <c r="M135" s="4">
        <v>0.03</v>
      </c>
      <c r="N135" s="4">
        <v>0.05</v>
      </c>
      <c r="O135" s="88"/>
      <c r="P135" s="44">
        <f t="shared" si="41"/>
        <v>0.09</v>
      </c>
      <c r="Q135" s="88">
        <v>0.06</v>
      </c>
      <c r="R135" s="88">
        <v>0.03</v>
      </c>
      <c r="S135" s="4">
        <v>0.03</v>
      </c>
      <c r="T135" s="88"/>
      <c r="U135" s="88"/>
      <c r="V135" s="88"/>
      <c r="W135" s="88"/>
      <c r="X135" s="4">
        <v>0.03</v>
      </c>
      <c r="Y135" s="88"/>
      <c r="Z135" s="88"/>
      <c r="AA135" s="88"/>
      <c r="AB135" s="88"/>
      <c r="AC135" s="88"/>
      <c r="AD135" s="88"/>
      <c r="AE135" s="88"/>
      <c r="AF135" s="88"/>
      <c r="AG135" s="88"/>
      <c r="AH135" s="88"/>
      <c r="AI135" s="88"/>
      <c r="AJ135" s="88"/>
      <c r="AK135" s="88"/>
      <c r="AL135" s="88"/>
      <c r="AM135" s="88"/>
      <c r="AN135" s="88"/>
      <c r="AO135" s="88"/>
      <c r="AP135" s="2" t="s">
        <v>2526</v>
      </c>
      <c r="AQ135" s="9" t="s">
        <v>2525</v>
      </c>
      <c r="AR135" s="2" t="s">
        <v>59</v>
      </c>
      <c r="AS135" s="54" t="s">
        <v>2523</v>
      </c>
      <c r="AT135" s="60" t="s">
        <v>2517</v>
      </c>
    </row>
    <row r="136" spans="1:48" ht="63">
      <c r="A136" s="2">
        <v>115</v>
      </c>
      <c r="B136" s="15" t="s">
        <v>2527</v>
      </c>
      <c r="C136" s="16" t="s">
        <v>35</v>
      </c>
      <c r="D136" s="16"/>
      <c r="E136" s="16"/>
      <c r="F136" s="12">
        <f t="shared" si="29"/>
        <v>0.06</v>
      </c>
      <c r="G136" s="29"/>
      <c r="H136" s="12">
        <f t="shared" si="37"/>
        <v>0.06</v>
      </c>
      <c r="I136" s="23">
        <f t="shared" si="38"/>
        <v>0.04</v>
      </c>
      <c r="J136" s="23">
        <f t="shared" si="39"/>
        <v>0.01</v>
      </c>
      <c r="K136" s="23">
        <f t="shared" si="40"/>
        <v>0.01</v>
      </c>
      <c r="L136" s="4" t="s">
        <v>1242</v>
      </c>
      <c r="M136" s="16"/>
      <c r="N136" s="16"/>
      <c r="O136" s="16"/>
      <c r="P136" s="44">
        <f t="shared" si="41"/>
        <v>0.04</v>
      </c>
      <c r="Q136" s="16">
        <v>0.02</v>
      </c>
      <c r="R136" s="16">
        <v>0.02</v>
      </c>
      <c r="S136" s="16"/>
      <c r="T136" s="16"/>
      <c r="U136" s="16"/>
      <c r="V136" s="16"/>
      <c r="W136" s="16"/>
      <c r="X136" s="16"/>
      <c r="Y136" s="16"/>
      <c r="Z136" s="16"/>
      <c r="AA136" s="16"/>
      <c r="AB136" s="16"/>
      <c r="AC136" s="16">
        <v>0.01</v>
      </c>
      <c r="AD136" s="16"/>
      <c r="AE136" s="16"/>
      <c r="AF136" s="16"/>
      <c r="AG136" s="16"/>
      <c r="AH136" s="16"/>
      <c r="AI136" s="16"/>
      <c r="AJ136" s="16"/>
      <c r="AK136" s="16"/>
      <c r="AL136" s="16"/>
      <c r="AM136" s="88"/>
      <c r="AN136" s="16"/>
      <c r="AO136" s="16">
        <v>0.01</v>
      </c>
      <c r="AP136" s="4" t="s">
        <v>1243</v>
      </c>
      <c r="AQ136" s="9" t="s">
        <v>2422</v>
      </c>
      <c r="AR136" s="2" t="s">
        <v>2659</v>
      </c>
      <c r="AS136" s="54" t="s">
        <v>2523</v>
      </c>
      <c r="AT136" s="60" t="s">
        <v>2517</v>
      </c>
    </row>
    <row r="137" spans="1:48" ht="47.25">
      <c r="A137" s="2">
        <v>116</v>
      </c>
      <c r="B137" s="17" t="s">
        <v>1245</v>
      </c>
      <c r="C137" s="16" t="s">
        <v>35</v>
      </c>
      <c r="D137" s="16"/>
      <c r="E137" s="16"/>
      <c r="F137" s="12">
        <f t="shared" si="29"/>
        <v>7.0000000000000007E-2</v>
      </c>
      <c r="G137" s="29"/>
      <c r="H137" s="12">
        <f t="shared" si="37"/>
        <v>7.0000000000000007E-2</v>
      </c>
      <c r="I137" s="23">
        <f t="shared" si="38"/>
        <v>6.0000000000000005E-2</v>
      </c>
      <c r="J137" s="23">
        <f t="shared" si="39"/>
        <v>0.01</v>
      </c>
      <c r="K137" s="23">
        <f t="shared" si="40"/>
        <v>0</v>
      </c>
      <c r="L137" s="4" t="s">
        <v>1246</v>
      </c>
      <c r="M137" s="16">
        <v>0.02</v>
      </c>
      <c r="N137" s="16">
        <v>0.01</v>
      </c>
      <c r="O137" s="16"/>
      <c r="P137" s="44">
        <f t="shared" si="41"/>
        <v>0.02</v>
      </c>
      <c r="Q137" s="16">
        <v>0.01</v>
      </c>
      <c r="R137" s="16">
        <v>0.01</v>
      </c>
      <c r="S137" s="16">
        <v>0.01</v>
      </c>
      <c r="T137" s="16"/>
      <c r="U137" s="16"/>
      <c r="V137" s="16"/>
      <c r="W137" s="16"/>
      <c r="X137" s="16">
        <v>0.01</v>
      </c>
      <c r="Y137" s="16"/>
      <c r="Z137" s="16"/>
      <c r="AA137" s="16"/>
      <c r="AB137" s="16"/>
      <c r="AC137" s="16"/>
      <c r="AD137" s="16"/>
      <c r="AE137" s="16"/>
      <c r="AF137" s="16"/>
      <c r="AG137" s="16"/>
      <c r="AH137" s="16"/>
      <c r="AI137" s="16"/>
      <c r="AJ137" s="16"/>
      <c r="AK137" s="16"/>
      <c r="AL137" s="16"/>
      <c r="AM137" s="88"/>
      <c r="AN137" s="16"/>
      <c r="AO137" s="16"/>
      <c r="AP137" s="4" t="s">
        <v>1247</v>
      </c>
      <c r="AQ137" s="9" t="s">
        <v>2422</v>
      </c>
      <c r="AR137" s="2" t="s">
        <v>59</v>
      </c>
      <c r="AS137" s="54" t="s">
        <v>2523</v>
      </c>
      <c r="AT137" s="60" t="s">
        <v>2517</v>
      </c>
    </row>
    <row r="138" spans="1:48" ht="47.25">
      <c r="A138" s="2">
        <v>117</v>
      </c>
      <c r="B138" s="15" t="s">
        <v>1298</v>
      </c>
      <c r="C138" s="16" t="s">
        <v>35</v>
      </c>
      <c r="D138" s="16" t="s">
        <v>255</v>
      </c>
      <c r="E138" s="16"/>
      <c r="F138" s="12">
        <f t="shared" si="29"/>
        <v>39.04</v>
      </c>
      <c r="G138" s="29"/>
      <c r="H138" s="12">
        <f t="shared" si="37"/>
        <v>39.04</v>
      </c>
      <c r="I138" s="23">
        <f t="shared" si="38"/>
        <v>21.08</v>
      </c>
      <c r="J138" s="23">
        <f t="shared" si="39"/>
        <v>2.0099999999999998</v>
      </c>
      <c r="K138" s="23">
        <f t="shared" si="40"/>
        <v>15.95</v>
      </c>
      <c r="L138" s="2" t="s">
        <v>1300</v>
      </c>
      <c r="M138" s="16"/>
      <c r="N138" s="16">
        <v>5.01</v>
      </c>
      <c r="O138" s="16"/>
      <c r="P138" s="44"/>
      <c r="Q138" s="16"/>
      <c r="R138" s="16"/>
      <c r="S138" s="16">
        <v>7.46</v>
      </c>
      <c r="T138" s="16">
        <v>2.4700000000000002</v>
      </c>
      <c r="U138" s="16">
        <v>6.14</v>
      </c>
      <c r="V138" s="16"/>
      <c r="W138" s="16"/>
      <c r="X138" s="16"/>
      <c r="Y138" s="16"/>
      <c r="Z138" s="16"/>
      <c r="AA138" s="16"/>
      <c r="AB138" s="16"/>
      <c r="AC138" s="16"/>
      <c r="AD138" s="16"/>
      <c r="AE138" s="16"/>
      <c r="AF138" s="16"/>
      <c r="AG138" s="16"/>
      <c r="AH138" s="16"/>
      <c r="AI138" s="16"/>
      <c r="AJ138" s="16">
        <v>2.0099999999999998</v>
      </c>
      <c r="AK138" s="16"/>
      <c r="AL138" s="16"/>
      <c r="AM138" s="16"/>
      <c r="AN138" s="16"/>
      <c r="AO138" s="16">
        <v>15.95</v>
      </c>
      <c r="AP138" s="4" t="s">
        <v>2528</v>
      </c>
      <c r="AQ138" s="9" t="s">
        <v>2529</v>
      </c>
      <c r="AR138" s="2" t="s">
        <v>59</v>
      </c>
      <c r="AS138" s="54" t="s">
        <v>2404</v>
      </c>
      <c r="AT138" s="60" t="s">
        <v>2530</v>
      </c>
    </row>
    <row r="139" spans="1:48" ht="110.25">
      <c r="A139" s="2">
        <v>118</v>
      </c>
      <c r="B139" s="17" t="s">
        <v>2531</v>
      </c>
      <c r="C139" s="16" t="s">
        <v>35</v>
      </c>
      <c r="D139" s="16" t="s">
        <v>255</v>
      </c>
      <c r="E139" s="16"/>
      <c r="F139" s="12">
        <f t="shared" si="29"/>
        <v>75.911000000000001</v>
      </c>
      <c r="G139" s="30">
        <v>10.14</v>
      </c>
      <c r="H139" s="12">
        <f t="shared" si="37"/>
        <v>65.771000000000001</v>
      </c>
      <c r="I139" s="23">
        <f t="shared" si="38"/>
        <v>16.79</v>
      </c>
      <c r="J139" s="23">
        <f t="shared" si="39"/>
        <v>39.430999999999997</v>
      </c>
      <c r="K139" s="23">
        <f t="shared" si="40"/>
        <v>9.5500000000000007</v>
      </c>
      <c r="L139" s="4" t="s">
        <v>2532</v>
      </c>
      <c r="M139" s="16">
        <v>4.6900000000000004</v>
      </c>
      <c r="N139" s="16">
        <v>2.5499999999999998</v>
      </c>
      <c r="O139" s="16"/>
      <c r="P139" s="44">
        <v>7.85</v>
      </c>
      <c r="Q139" s="16"/>
      <c r="R139" s="16"/>
      <c r="S139" s="16"/>
      <c r="T139" s="16"/>
      <c r="U139" s="16"/>
      <c r="V139" s="16">
        <v>1.7</v>
      </c>
      <c r="W139" s="16"/>
      <c r="X139" s="16">
        <v>0.36</v>
      </c>
      <c r="Y139" s="16"/>
      <c r="Z139" s="16"/>
      <c r="AA139" s="16">
        <v>0.01</v>
      </c>
      <c r="AB139" s="16"/>
      <c r="AC139" s="16"/>
      <c r="AD139" s="16"/>
      <c r="AE139" s="16"/>
      <c r="AF139" s="16">
        <v>1.57</v>
      </c>
      <c r="AG139" s="16">
        <v>0.12</v>
      </c>
      <c r="AH139" s="16">
        <v>1E-3</v>
      </c>
      <c r="AI139" s="16">
        <v>7.59</v>
      </c>
      <c r="AJ139" s="16">
        <v>29.78</v>
      </c>
      <c r="AK139" s="16"/>
      <c r="AL139" s="16"/>
      <c r="AM139" s="16"/>
      <c r="AN139" s="16"/>
      <c r="AO139" s="16">
        <v>9.5500000000000007</v>
      </c>
      <c r="AP139" s="4" t="s">
        <v>2533</v>
      </c>
      <c r="AQ139" s="9" t="s">
        <v>2534</v>
      </c>
      <c r="AR139" s="2" t="s">
        <v>2659</v>
      </c>
      <c r="AS139" s="63" t="s">
        <v>2412</v>
      </c>
      <c r="AT139" s="60" t="s">
        <v>2535</v>
      </c>
      <c r="AV139" s="4" t="s">
        <v>2536</v>
      </c>
    </row>
    <row r="140" spans="1:48" ht="63">
      <c r="A140" s="2">
        <v>119</v>
      </c>
      <c r="B140" s="17" t="s">
        <v>2537</v>
      </c>
      <c r="C140" s="16" t="s">
        <v>35</v>
      </c>
      <c r="D140" s="16"/>
      <c r="E140" s="16"/>
      <c r="F140" s="12">
        <f t="shared" si="29"/>
        <v>0.14000000000000001</v>
      </c>
      <c r="G140" s="30"/>
      <c r="H140" s="12">
        <f t="shared" si="37"/>
        <v>0.14000000000000001</v>
      </c>
      <c r="I140" s="23">
        <f t="shared" si="38"/>
        <v>0.14000000000000001</v>
      </c>
      <c r="J140" s="23">
        <f t="shared" si="39"/>
        <v>0</v>
      </c>
      <c r="K140" s="23">
        <f t="shared" si="40"/>
        <v>0</v>
      </c>
      <c r="L140" s="4" t="s">
        <v>1233</v>
      </c>
      <c r="M140" s="16">
        <v>0.02</v>
      </c>
      <c r="N140" s="16">
        <v>0.02</v>
      </c>
      <c r="O140" s="16"/>
      <c r="P140" s="44">
        <v>7.0000000000000007E-2</v>
      </c>
      <c r="Q140" s="16">
        <v>0.05</v>
      </c>
      <c r="R140" s="16">
        <v>0.02</v>
      </c>
      <c r="S140" s="16">
        <v>0.03</v>
      </c>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4" t="s">
        <v>689</v>
      </c>
      <c r="AQ140" s="15" t="s">
        <v>2493</v>
      </c>
      <c r="AR140" s="2" t="s">
        <v>59</v>
      </c>
      <c r="AS140" s="63" t="s">
        <v>2412</v>
      </c>
      <c r="AT140" s="60" t="s">
        <v>2517</v>
      </c>
    </row>
    <row r="141" spans="1:48" ht="78.75">
      <c r="A141" s="2">
        <v>120</v>
      </c>
      <c r="B141" s="17" t="s">
        <v>2538</v>
      </c>
      <c r="C141" s="16" t="s">
        <v>35</v>
      </c>
      <c r="D141" s="16"/>
      <c r="E141" s="16"/>
      <c r="F141" s="12">
        <f t="shared" si="29"/>
        <v>0.41999999999999993</v>
      </c>
      <c r="G141" s="29"/>
      <c r="H141" s="12">
        <f t="shared" si="37"/>
        <v>0.41999999999999993</v>
      </c>
      <c r="I141" s="23">
        <f t="shared" si="38"/>
        <v>0.41999999999999993</v>
      </c>
      <c r="J141" s="23">
        <f t="shared" si="39"/>
        <v>0</v>
      </c>
      <c r="K141" s="23">
        <f t="shared" si="40"/>
        <v>0</v>
      </c>
      <c r="L141" s="4" t="s">
        <v>1256</v>
      </c>
      <c r="M141" s="16">
        <v>0.06</v>
      </c>
      <c r="N141" s="16">
        <v>0.06</v>
      </c>
      <c r="O141" s="16"/>
      <c r="P141" s="44">
        <f>Q141+R141</f>
        <v>0.21</v>
      </c>
      <c r="Q141" s="16">
        <v>0.15</v>
      </c>
      <c r="R141" s="16">
        <v>0.06</v>
      </c>
      <c r="S141" s="16">
        <v>0.09</v>
      </c>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4" t="s">
        <v>1257</v>
      </c>
      <c r="AQ141" s="15" t="s">
        <v>2493</v>
      </c>
      <c r="AR141" s="2" t="s">
        <v>59</v>
      </c>
      <c r="AS141" s="63" t="s">
        <v>2412</v>
      </c>
      <c r="AT141" s="60" t="s">
        <v>2517</v>
      </c>
    </row>
    <row r="142" spans="1:48" ht="63">
      <c r="A142" s="2">
        <v>121</v>
      </c>
      <c r="B142" s="17" t="s">
        <v>1210</v>
      </c>
      <c r="C142" s="16" t="s">
        <v>35</v>
      </c>
      <c r="D142" s="16"/>
      <c r="E142" s="16"/>
      <c r="F142" s="12">
        <f t="shared" si="29"/>
        <v>0.15000000000000002</v>
      </c>
      <c r="G142" s="29"/>
      <c r="H142" s="12">
        <f t="shared" si="37"/>
        <v>0.15000000000000002</v>
      </c>
      <c r="I142" s="23">
        <f t="shared" si="38"/>
        <v>0.15000000000000002</v>
      </c>
      <c r="J142" s="23">
        <f t="shared" si="39"/>
        <v>0</v>
      </c>
      <c r="K142" s="23">
        <f t="shared" si="40"/>
        <v>0</v>
      </c>
      <c r="L142" s="4" t="s">
        <v>1212</v>
      </c>
      <c r="M142" s="16">
        <v>0.03</v>
      </c>
      <c r="N142" s="16">
        <v>0.02</v>
      </c>
      <c r="O142" s="16"/>
      <c r="P142" s="44">
        <f>Q142+R142</f>
        <v>7.0000000000000007E-2</v>
      </c>
      <c r="Q142" s="16">
        <v>0.05</v>
      </c>
      <c r="R142" s="16">
        <v>0.02</v>
      </c>
      <c r="S142" s="16">
        <v>0.03</v>
      </c>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4" t="s">
        <v>2484</v>
      </c>
      <c r="AQ142" s="15" t="s">
        <v>2493</v>
      </c>
      <c r="AR142" s="2" t="s">
        <v>59</v>
      </c>
      <c r="AS142" s="63" t="s">
        <v>2412</v>
      </c>
      <c r="AT142" s="60" t="s">
        <v>2517</v>
      </c>
    </row>
    <row r="143" spans="1:48" ht="63">
      <c r="A143" s="2">
        <v>122</v>
      </c>
      <c r="B143" s="17" t="s">
        <v>1271</v>
      </c>
      <c r="C143" s="16" t="s">
        <v>35</v>
      </c>
      <c r="D143" s="16"/>
      <c r="E143" s="16"/>
      <c r="F143" s="12">
        <f t="shared" si="29"/>
        <v>0.36</v>
      </c>
      <c r="G143" s="29"/>
      <c r="H143" s="12">
        <f t="shared" si="37"/>
        <v>0.36</v>
      </c>
      <c r="I143" s="23">
        <f t="shared" si="38"/>
        <v>0.36</v>
      </c>
      <c r="J143" s="23">
        <f t="shared" si="39"/>
        <v>0</v>
      </c>
      <c r="K143" s="23">
        <f t="shared" si="40"/>
        <v>0</v>
      </c>
      <c r="L143" s="4" t="s">
        <v>1272</v>
      </c>
      <c r="M143" s="16">
        <v>0.06</v>
      </c>
      <c r="N143" s="16">
        <v>0.06</v>
      </c>
      <c r="O143" s="16"/>
      <c r="P143" s="44">
        <f>Q143+R143</f>
        <v>0.15</v>
      </c>
      <c r="Q143" s="16">
        <v>0.09</v>
      </c>
      <c r="R143" s="16">
        <v>0.06</v>
      </c>
      <c r="S143" s="16">
        <v>0.09</v>
      </c>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4" t="s">
        <v>2533</v>
      </c>
      <c r="AQ143" s="15" t="s">
        <v>2539</v>
      </c>
      <c r="AR143" s="2" t="s">
        <v>2659</v>
      </c>
      <c r="AS143" s="54" t="s">
        <v>2404</v>
      </c>
      <c r="AT143" s="60" t="s">
        <v>2517</v>
      </c>
    </row>
    <row r="144" spans="1:48" ht="31.5">
      <c r="A144" s="2">
        <v>123</v>
      </c>
      <c r="B144" s="17" t="s">
        <v>2540</v>
      </c>
      <c r="C144" s="16" t="s">
        <v>35</v>
      </c>
      <c r="D144" s="16"/>
      <c r="E144" s="16"/>
      <c r="F144" s="12">
        <f t="shared" si="29"/>
        <v>1.2600000000000001E-3</v>
      </c>
      <c r="G144" s="29"/>
      <c r="H144" s="12">
        <f t="shared" si="37"/>
        <v>1.2600000000000001E-3</v>
      </c>
      <c r="I144" s="23">
        <f t="shared" si="38"/>
        <v>1.2600000000000001E-3</v>
      </c>
      <c r="J144" s="23">
        <f t="shared" si="39"/>
        <v>0</v>
      </c>
      <c r="K144" s="23">
        <f t="shared" si="40"/>
        <v>0</v>
      </c>
      <c r="L144" s="21" t="s">
        <v>17</v>
      </c>
      <c r="M144" s="16"/>
      <c r="N144" s="16"/>
      <c r="O144" s="16"/>
      <c r="P144" s="65">
        <v>1.2600000000000001E-3</v>
      </c>
      <c r="Q144" s="16">
        <v>1.2600000000000001E-3</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4" t="s">
        <v>689</v>
      </c>
      <c r="AQ144" s="15" t="s">
        <v>2493</v>
      </c>
      <c r="AR144" s="2" t="s">
        <v>59</v>
      </c>
      <c r="AS144" s="54" t="s">
        <v>2404</v>
      </c>
      <c r="AT144" s="60" t="s">
        <v>2517</v>
      </c>
    </row>
    <row r="145" spans="1:46" ht="47.25">
      <c r="A145" s="2">
        <v>124</v>
      </c>
      <c r="B145" s="15" t="s">
        <v>2541</v>
      </c>
      <c r="C145" s="16" t="s">
        <v>35</v>
      </c>
      <c r="D145" s="16"/>
      <c r="E145" s="16"/>
      <c r="F145" s="12">
        <f t="shared" si="29"/>
        <v>0.55000000000000004</v>
      </c>
      <c r="G145" s="29"/>
      <c r="H145" s="12">
        <f t="shared" si="37"/>
        <v>0.55000000000000004</v>
      </c>
      <c r="I145" s="23">
        <f t="shared" si="38"/>
        <v>0.55000000000000004</v>
      </c>
      <c r="J145" s="23">
        <f t="shared" si="39"/>
        <v>0</v>
      </c>
      <c r="K145" s="23">
        <f t="shared" si="40"/>
        <v>0</v>
      </c>
      <c r="L145" s="4" t="s">
        <v>1169</v>
      </c>
      <c r="M145" s="16">
        <v>0.2</v>
      </c>
      <c r="N145" s="16"/>
      <c r="O145" s="16"/>
      <c r="P145" s="44">
        <v>0.15</v>
      </c>
      <c r="Q145" s="16">
        <v>0.05</v>
      </c>
      <c r="R145" s="16">
        <v>0.1</v>
      </c>
      <c r="S145" s="16">
        <v>0.1</v>
      </c>
      <c r="T145" s="16">
        <v>0.1</v>
      </c>
      <c r="U145" s="16"/>
      <c r="V145" s="16"/>
      <c r="W145" s="16"/>
      <c r="X145" s="16"/>
      <c r="Y145" s="16"/>
      <c r="Z145" s="16"/>
      <c r="AA145" s="16"/>
      <c r="AB145" s="16"/>
      <c r="AC145" s="16"/>
      <c r="AD145" s="16"/>
      <c r="AE145" s="16"/>
      <c r="AF145" s="16"/>
      <c r="AG145" s="16"/>
      <c r="AH145" s="16"/>
      <c r="AI145" s="16"/>
      <c r="AJ145" s="16"/>
      <c r="AK145" s="16"/>
      <c r="AL145" s="16"/>
      <c r="AM145" s="16"/>
      <c r="AN145" s="16"/>
      <c r="AO145" s="16"/>
      <c r="AP145" s="4" t="s">
        <v>1282</v>
      </c>
      <c r="AQ145" s="15" t="s">
        <v>2493</v>
      </c>
      <c r="AR145" s="2" t="s">
        <v>59</v>
      </c>
      <c r="AS145" s="54" t="s">
        <v>2404</v>
      </c>
      <c r="AT145" s="60" t="s">
        <v>2517</v>
      </c>
    </row>
    <row r="146" spans="1:46" ht="94.5">
      <c r="A146" s="2">
        <v>125</v>
      </c>
      <c r="B146" s="15" t="s">
        <v>2542</v>
      </c>
      <c r="C146" s="16" t="s">
        <v>35</v>
      </c>
      <c r="D146" s="16"/>
      <c r="E146" s="16"/>
      <c r="F146" s="12">
        <f t="shared" si="29"/>
        <v>17.240000000000002</v>
      </c>
      <c r="G146" s="29"/>
      <c r="H146" s="12">
        <f t="shared" si="37"/>
        <v>17.240000000000002</v>
      </c>
      <c r="I146" s="23">
        <f t="shared" si="38"/>
        <v>16</v>
      </c>
      <c r="J146" s="23">
        <f t="shared" si="39"/>
        <v>0.67</v>
      </c>
      <c r="K146" s="23">
        <f t="shared" si="40"/>
        <v>0.56999999999999995</v>
      </c>
      <c r="L146" s="4" t="s">
        <v>1289</v>
      </c>
      <c r="M146" s="16">
        <v>6</v>
      </c>
      <c r="N146" s="16">
        <v>1</v>
      </c>
      <c r="O146" s="16"/>
      <c r="P146" s="44">
        <v>3.1</v>
      </c>
      <c r="Q146" s="16">
        <v>0.6</v>
      </c>
      <c r="R146" s="16">
        <v>2.5</v>
      </c>
      <c r="S146" s="16">
        <v>0.5</v>
      </c>
      <c r="T146" s="16">
        <v>5.2</v>
      </c>
      <c r="U146" s="16"/>
      <c r="V146" s="16">
        <v>0.2</v>
      </c>
      <c r="W146" s="16"/>
      <c r="X146" s="16">
        <v>7.0000000000000007E-2</v>
      </c>
      <c r="Y146" s="16"/>
      <c r="Z146" s="16"/>
      <c r="AA146" s="16"/>
      <c r="AB146" s="16"/>
      <c r="AC146" s="16"/>
      <c r="AD146" s="16"/>
      <c r="AE146" s="16"/>
      <c r="AF146" s="16">
        <v>0.22</v>
      </c>
      <c r="AG146" s="16">
        <v>0.08</v>
      </c>
      <c r="AH146" s="16"/>
      <c r="AI146" s="16"/>
      <c r="AJ146" s="16">
        <v>0.3</v>
      </c>
      <c r="AK146" s="16"/>
      <c r="AL146" s="16"/>
      <c r="AM146" s="16"/>
      <c r="AN146" s="16"/>
      <c r="AO146" s="16">
        <v>0.56999999999999995</v>
      </c>
      <c r="AP146" s="2" t="s">
        <v>1290</v>
      </c>
      <c r="AQ146" s="15" t="s">
        <v>2426</v>
      </c>
      <c r="AR146" s="2" t="s">
        <v>59</v>
      </c>
      <c r="AS146" s="54" t="s">
        <v>2404</v>
      </c>
      <c r="AT146" s="60" t="s">
        <v>2517</v>
      </c>
    </row>
    <row r="147" spans="1:46" ht="47.25">
      <c r="A147" s="2">
        <v>126</v>
      </c>
      <c r="B147" s="17" t="s">
        <v>1307</v>
      </c>
      <c r="C147" s="16" t="s">
        <v>35</v>
      </c>
      <c r="D147" s="16" t="s">
        <v>255</v>
      </c>
      <c r="E147" s="16"/>
      <c r="F147" s="12">
        <f t="shared" si="29"/>
        <v>31.41</v>
      </c>
      <c r="G147" s="29"/>
      <c r="H147" s="12">
        <f t="shared" si="37"/>
        <v>31.41</v>
      </c>
      <c r="I147" s="23">
        <f t="shared" si="38"/>
        <v>18.3</v>
      </c>
      <c r="J147" s="23">
        <f t="shared" si="39"/>
        <v>2.0099999999999998</v>
      </c>
      <c r="K147" s="23">
        <f t="shared" si="40"/>
        <v>11.1</v>
      </c>
      <c r="L147" s="2" t="s">
        <v>2543</v>
      </c>
      <c r="M147" s="16">
        <v>0.09</v>
      </c>
      <c r="N147" s="16"/>
      <c r="O147" s="16"/>
      <c r="P147" s="44"/>
      <c r="Q147" s="16"/>
      <c r="R147" s="16"/>
      <c r="S147" s="16"/>
      <c r="T147" s="16"/>
      <c r="U147" s="16">
        <v>18.21</v>
      </c>
      <c r="V147" s="16"/>
      <c r="W147" s="16"/>
      <c r="X147" s="16"/>
      <c r="Y147" s="16"/>
      <c r="Z147" s="16"/>
      <c r="AA147" s="16"/>
      <c r="AB147" s="16"/>
      <c r="AC147" s="16"/>
      <c r="AD147" s="16"/>
      <c r="AE147" s="16"/>
      <c r="AF147" s="16"/>
      <c r="AG147" s="16"/>
      <c r="AH147" s="16"/>
      <c r="AI147" s="16"/>
      <c r="AJ147" s="16">
        <v>2.0099999999999998</v>
      </c>
      <c r="AK147" s="16"/>
      <c r="AL147" s="16"/>
      <c r="AM147" s="16"/>
      <c r="AN147" s="16"/>
      <c r="AO147" s="16">
        <v>11.1</v>
      </c>
      <c r="AP147" s="2" t="s">
        <v>2544</v>
      </c>
      <c r="AQ147" s="15" t="s">
        <v>2426</v>
      </c>
      <c r="AR147" s="2" t="s">
        <v>59</v>
      </c>
      <c r="AS147" s="54" t="s">
        <v>2404</v>
      </c>
      <c r="AT147" s="60" t="s">
        <v>2530</v>
      </c>
    </row>
    <row r="148" spans="1:46" ht="78.75">
      <c r="A148" s="2">
        <v>127</v>
      </c>
      <c r="B148" s="17" t="s">
        <v>2545</v>
      </c>
      <c r="C148" s="16" t="s">
        <v>35</v>
      </c>
      <c r="D148" s="16"/>
      <c r="E148" s="16"/>
      <c r="F148" s="12">
        <f t="shared" si="29"/>
        <v>0.44</v>
      </c>
      <c r="G148" s="29"/>
      <c r="H148" s="12">
        <f t="shared" si="37"/>
        <v>0.44</v>
      </c>
      <c r="I148" s="23">
        <f t="shared" si="38"/>
        <v>0.44</v>
      </c>
      <c r="J148" s="23">
        <f t="shared" si="39"/>
        <v>0</v>
      </c>
      <c r="K148" s="23">
        <f t="shared" si="40"/>
        <v>0</v>
      </c>
      <c r="L148" s="4" t="s">
        <v>1268</v>
      </c>
      <c r="M148" s="16">
        <v>0.06</v>
      </c>
      <c r="N148" s="16">
        <v>0.1</v>
      </c>
      <c r="O148" s="16"/>
      <c r="P148" s="44">
        <f t="shared" ref="P148:P155" si="42">Q148+R148</f>
        <v>0.2</v>
      </c>
      <c r="Q148" s="16">
        <v>0.14000000000000001</v>
      </c>
      <c r="R148" s="16">
        <v>0.06</v>
      </c>
      <c r="S148" s="16">
        <v>0.08</v>
      </c>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2" t="s">
        <v>1269</v>
      </c>
      <c r="AQ148" s="15" t="s">
        <v>2546</v>
      </c>
      <c r="AR148" s="4" t="s">
        <v>59</v>
      </c>
      <c r="AS148" s="54" t="s">
        <v>2404</v>
      </c>
      <c r="AT148" s="60" t="s">
        <v>2517</v>
      </c>
    </row>
    <row r="149" spans="1:46" ht="63">
      <c r="A149" s="2">
        <v>128</v>
      </c>
      <c r="B149" s="17" t="s">
        <v>1194</v>
      </c>
      <c r="C149" s="16" t="s">
        <v>35</v>
      </c>
      <c r="D149" s="16"/>
      <c r="E149" s="16"/>
      <c r="F149" s="12">
        <f t="shared" si="29"/>
        <v>0.15000000000000002</v>
      </c>
      <c r="G149" s="29"/>
      <c r="H149" s="12">
        <f t="shared" si="37"/>
        <v>0.15000000000000002</v>
      </c>
      <c r="I149" s="23">
        <f t="shared" si="38"/>
        <v>0.15000000000000002</v>
      </c>
      <c r="J149" s="23">
        <f t="shared" si="39"/>
        <v>0</v>
      </c>
      <c r="K149" s="23">
        <f t="shared" si="40"/>
        <v>0</v>
      </c>
      <c r="L149" s="4" t="s">
        <v>1196</v>
      </c>
      <c r="M149" s="16">
        <v>0.02</v>
      </c>
      <c r="N149" s="16"/>
      <c r="O149" s="16"/>
      <c r="P149" s="44">
        <f t="shared" si="42"/>
        <v>0.08</v>
      </c>
      <c r="Q149" s="16">
        <v>0.04</v>
      </c>
      <c r="R149" s="16">
        <v>0.04</v>
      </c>
      <c r="S149" s="16">
        <v>0.04</v>
      </c>
      <c r="T149" s="16">
        <v>0.01</v>
      </c>
      <c r="U149" s="16"/>
      <c r="V149" s="16"/>
      <c r="W149" s="16"/>
      <c r="X149" s="16"/>
      <c r="Y149" s="16"/>
      <c r="Z149" s="16"/>
      <c r="AA149" s="16"/>
      <c r="AB149" s="16"/>
      <c r="AC149" s="16"/>
      <c r="AD149" s="16"/>
      <c r="AE149" s="16"/>
      <c r="AF149" s="16"/>
      <c r="AG149" s="16"/>
      <c r="AH149" s="16"/>
      <c r="AI149" s="16"/>
      <c r="AJ149" s="16"/>
      <c r="AK149" s="16"/>
      <c r="AL149" s="16"/>
      <c r="AM149" s="16"/>
      <c r="AN149" s="16"/>
      <c r="AO149" s="16"/>
      <c r="AP149" s="2" t="s">
        <v>1197</v>
      </c>
      <c r="AQ149" s="15" t="s">
        <v>2547</v>
      </c>
      <c r="AR149" s="4" t="s">
        <v>59</v>
      </c>
      <c r="AS149" s="54" t="s">
        <v>2404</v>
      </c>
      <c r="AT149" s="60" t="s">
        <v>2517</v>
      </c>
    </row>
    <row r="150" spans="1:46" ht="47.25">
      <c r="A150" s="2">
        <v>129</v>
      </c>
      <c r="B150" s="17" t="s">
        <v>1275</v>
      </c>
      <c r="C150" s="16" t="s">
        <v>35</v>
      </c>
      <c r="D150" s="16"/>
      <c r="E150" s="16"/>
      <c r="F150" s="12">
        <f t="shared" si="29"/>
        <v>0.3</v>
      </c>
      <c r="G150" s="29"/>
      <c r="H150" s="12">
        <f t="shared" si="37"/>
        <v>0.3</v>
      </c>
      <c r="I150" s="23">
        <f t="shared" si="38"/>
        <v>0.3</v>
      </c>
      <c r="J150" s="23">
        <f t="shared" si="39"/>
        <v>0</v>
      </c>
      <c r="K150" s="23">
        <f t="shared" si="40"/>
        <v>0</v>
      </c>
      <c r="L150" s="4" t="s">
        <v>1277</v>
      </c>
      <c r="M150" s="16">
        <f>0.07+0.01</f>
        <v>0.08</v>
      </c>
      <c r="N150" s="16">
        <v>0.04</v>
      </c>
      <c r="O150" s="16"/>
      <c r="P150" s="44">
        <f t="shared" si="42"/>
        <v>0.13</v>
      </c>
      <c r="Q150" s="16">
        <v>0.08</v>
      </c>
      <c r="R150" s="16">
        <f>0.04+0.01</f>
        <v>0.05</v>
      </c>
      <c r="S150" s="16">
        <v>0.01</v>
      </c>
      <c r="T150" s="16">
        <v>0.04</v>
      </c>
      <c r="U150" s="16"/>
      <c r="V150" s="16"/>
      <c r="W150" s="16"/>
      <c r="X150" s="16"/>
      <c r="Y150" s="16"/>
      <c r="Z150" s="16"/>
      <c r="AA150" s="16"/>
      <c r="AB150" s="16"/>
      <c r="AC150" s="16"/>
      <c r="AD150" s="16"/>
      <c r="AE150" s="16"/>
      <c r="AF150" s="16"/>
      <c r="AG150" s="16"/>
      <c r="AH150" s="16"/>
      <c r="AI150" s="16"/>
      <c r="AJ150" s="16"/>
      <c r="AK150" s="16"/>
      <c r="AL150" s="16"/>
      <c r="AM150" s="16"/>
      <c r="AN150" s="16"/>
      <c r="AO150" s="16"/>
      <c r="AP150" s="2" t="s">
        <v>1278</v>
      </c>
      <c r="AQ150" s="15" t="s">
        <v>2547</v>
      </c>
      <c r="AR150" s="4" t="s">
        <v>59</v>
      </c>
      <c r="AS150" s="54" t="s">
        <v>2404</v>
      </c>
      <c r="AT150" s="60" t="s">
        <v>2517</v>
      </c>
    </row>
    <row r="151" spans="1:46" ht="31.5">
      <c r="A151" s="2">
        <v>130</v>
      </c>
      <c r="B151" s="66" t="s">
        <v>1280</v>
      </c>
      <c r="C151" s="16" t="s">
        <v>35</v>
      </c>
      <c r="D151" s="16"/>
      <c r="E151" s="16"/>
      <c r="F151" s="12">
        <f t="shared" si="29"/>
        <v>0.16</v>
      </c>
      <c r="G151" s="29"/>
      <c r="H151" s="12">
        <f t="shared" si="37"/>
        <v>0.16</v>
      </c>
      <c r="I151" s="23">
        <f t="shared" si="38"/>
        <v>0.16</v>
      </c>
      <c r="J151" s="23">
        <f t="shared" si="39"/>
        <v>0</v>
      </c>
      <c r="K151" s="23">
        <f t="shared" si="40"/>
        <v>0</v>
      </c>
      <c r="L151" s="4" t="s">
        <v>1281</v>
      </c>
      <c r="M151" s="16">
        <v>0.05</v>
      </c>
      <c r="N151" s="16"/>
      <c r="O151" s="16"/>
      <c r="P151" s="44">
        <f t="shared" si="42"/>
        <v>0</v>
      </c>
      <c r="Q151" s="16"/>
      <c r="R151" s="16"/>
      <c r="S151" s="16"/>
      <c r="T151" s="16">
        <v>0.11</v>
      </c>
      <c r="U151" s="16"/>
      <c r="V151" s="16"/>
      <c r="W151" s="16"/>
      <c r="X151" s="16"/>
      <c r="Y151" s="16"/>
      <c r="Z151" s="16"/>
      <c r="AA151" s="16"/>
      <c r="AB151" s="16"/>
      <c r="AC151" s="16"/>
      <c r="AD151" s="16"/>
      <c r="AE151" s="16"/>
      <c r="AF151" s="16"/>
      <c r="AG151" s="16"/>
      <c r="AH151" s="16"/>
      <c r="AI151" s="16"/>
      <c r="AJ151" s="16"/>
      <c r="AK151" s="16"/>
      <c r="AL151" s="16"/>
      <c r="AM151" s="16"/>
      <c r="AN151" s="16"/>
      <c r="AO151" s="16"/>
      <c r="AP151" s="2" t="s">
        <v>1282</v>
      </c>
      <c r="AQ151" s="15" t="s">
        <v>2546</v>
      </c>
      <c r="AR151" s="4" t="s">
        <v>59</v>
      </c>
      <c r="AS151" s="54" t="s">
        <v>2404</v>
      </c>
      <c r="AT151" s="60" t="s">
        <v>2548</v>
      </c>
    </row>
    <row r="152" spans="1:46" ht="31.5">
      <c r="A152" s="2">
        <v>131</v>
      </c>
      <c r="B152" s="66" t="s">
        <v>1284</v>
      </c>
      <c r="C152" s="16" t="s">
        <v>35</v>
      </c>
      <c r="D152" s="16"/>
      <c r="E152" s="16"/>
      <c r="F152" s="12">
        <f t="shared" si="29"/>
        <v>0.82000000000000006</v>
      </c>
      <c r="G152" s="29"/>
      <c r="H152" s="12">
        <f t="shared" si="37"/>
        <v>0.82000000000000006</v>
      </c>
      <c r="I152" s="23">
        <f t="shared" si="38"/>
        <v>0.82000000000000006</v>
      </c>
      <c r="J152" s="23">
        <f t="shared" si="39"/>
        <v>0</v>
      </c>
      <c r="K152" s="23">
        <f t="shared" si="40"/>
        <v>0</v>
      </c>
      <c r="L152" s="4" t="s">
        <v>1285</v>
      </c>
      <c r="M152" s="16">
        <v>0.32</v>
      </c>
      <c r="N152" s="16"/>
      <c r="O152" s="16"/>
      <c r="P152" s="44">
        <f t="shared" si="42"/>
        <v>0</v>
      </c>
      <c r="Q152" s="16"/>
      <c r="R152" s="16"/>
      <c r="S152" s="16"/>
      <c r="T152" s="16">
        <v>0.5</v>
      </c>
      <c r="U152" s="16"/>
      <c r="V152" s="16"/>
      <c r="W152" s="16"/>
      <c r="X152" s="16"/>
      <c r="Y152" s="16"/>
      <c r="Z152" s="16"/>
      <c r="AA152" s="16"/>
      <c r="AB152" s="16"/>
      <c r="AC152" s="16"/>
      <c r="AD152" s="16"/>
      <c r="AE152" s="16"/>
      <c r="AF152" s="16"/>
      <c r="AG152" s="16"/>
      <c r="AH152" s="16"/>
      <c r="AI152" s="16"/>
      <c r="AJ152" s="16"/>
      <c r="AK152" s="16"/>
      <c r="AL152" s="16"/>
      <c r="AM152" s="16"/>
      <c r="AN152" s="16"/>
      <c r="AO152" s="16"/>
      <c r="AP152" s="2" t="s">
        <v>1282</v>
      </c>
      <c r="AQ152" s="15" t="s">
        <v>2546</v>
      </c>
      <c r="AR152" s="4" t="s">
        <v>59</v>
      </c>
      <c r="AS152" s="54" t="s">
        <v>2404</v>
      </c>
      <c r="AT152" s="60" t="s">
        <v>2548</v>
      </c>
    </row>
    <row r="153" spans="1:46" s="24" customFormat="1" ht="78.75">
      <c r="A153" s="2">
        <v>132</v>
      </c>
      <c r="B153" s="66" t="s">
        <v>1198</v>
      </c>
      <c r="C153" s="16" t="s">
        <v>35</v>
      </c>
      <c r="D153" s="16"/>
      <c r="E153" s="16"/>
      <c r="F153" s="12">
        <f>G153+H153</f>
        <v>1.05</v>
      </c>
      <c r="G153" s="29"/>
      <c r="H153" s="12">
        <f>SUM(M153:P153)+SUM(S153:AO153)</f>
        <v>1.05</v>
      </c>
      <c r="I153" s="23">
        <f>SUM(M153:P153)+SUM(S153:W153)</f>
        <v>0.91</v>
      </c>
      <c r="J153" s="23">
        <f>SUM(X153:AN153)</f>
        <v>0.14000000000000001</v>
      </c>
      <c r="K153" s="23">
        <f>AO153</f>
        <v>0</v>
      </c>
      <c r="L153" s="4" t="s">
        <v>1200</v>
      </c>
      <c r="M153" s="16">
        <v>0.14000000000000001</v>
      </c>
      <c r="N153" s="16">
        <v>0.21</v>
      </c>
      <c r="O153" s="16"/>
      <c r="P153" s="44">
        <f t="shared" si="42"/>
        <v>0.42000000000000004</v>
      </c>
      <c r="Q153" s="16">
        <f>0.14+0.14</f>
        <v>0.28000000000000003</v>
      </c>
      <c r="R153" s="16">
        <v>0.14000000000000001</v>
      </c>
      <c r="S153" s="16">
        <v>0.14000000000000001</v>
      </c>
      <c r="T153" s="16"/>
      <c r="U153" s="16"/>
      <c r="V153" s="16"/>
      <c r="W153" s="16"/>
      <c r="X153" s="16">
        <v>7.0000000000000007E-2</v>
      </c>
      <c r="Y153" s="16"/>
      <c r="Z153" s="16"/>
      <c r="AA153" s="16"/>
      <c r="AB153" s="16"/>
      <c r="AC153" s="16"/>
      <c r="AD153" s="16"/>
      <c r="AE153" s="16"/>
      <c r="AF153" s="16">
        <v>7.0000000000000007E-2</v>
      </c>
      <c r="AG153" s="16"/>
      <c r="AH153" s="16"/>
      <c r="AI153" s="16"/>
      <c r="AJ153" s="16"/>
      <c r="AK153" s="16"/>
      <c r="AL153" s="16"/>
      <c r="AM153" s="16"/>
      <c r="AN153" s="16"/>
      <c r="AO153" s="16"/>
      <c r="AP153" s="2" t="s">
        <v>1201</v>
      </c>
      <c r="AQ153" s="15" t="s">
        <v>2549</v>
      </c>
      <c r="AR153" s="4" t="s">
        <v>59</v>
      </c>
      <c r="AS153" s="54" t="s">
        <v>2404</v>
      </c>
      <c r="AT153" s="60"/>
    </row>
    <row r="154" spans="1:46" s="24" customFormat="1" ht="47.25">
      <c r="A154" s="2">
        <v>133</v>
      </c>
      <c r="B154" s="66" t="s">
        <v>2550</v>
      </c>
      <c r="C154" s="16" t="s">
        <v>35</v>
      </c>
      <c r="D154" s="16"/>
      <c r="E154" s="16"/>
      <c r="F154" s="12">
        <f>G154+H154</f>
        <v>0.12</v>
      </c>
      <c r="G154" s="29"/>
      <c r="H154" s="12">
        <f>SUM(M154:P154)+SUM(S154:AO154)</f>
        <v>0.12</v>
      </c>
      <c r="I154" s="23">
        <f>SUM(M154:P154)+SUM(S154:W154)</f>
        <v>0.04</v>
      </c>
      <c r="J154" s="23">
        <f>SUM(X154:AN154)</f>
        <v>0.04</v>
      </c>
      <c r="K154" s="23">
        <f>AO154</f>
        <v>0.04</v>
      </c>
      <c r="L154" s="4" t="s">
        <v>2551</v>
      </c>
      <c r="M154" s="16"/>
      <c r="N154" s="16"/>
      <c r="O154" s="16"/>
      <c r="P154" s="44">
        <f t="shared" si="42"/>
        <v>0.04</v>
      </c>
      <c r="Q154" s="16">
        <v>0.04</v>
      </c>
      <c r="R154" s="16"/>
      <c r="S154" s="16"/>
      <c r="T154" s="16"/>
      <c r="U154" s="16"/>
      <c r="V154" s="16"/>
      <c r="W154" s="16"/>
      <c r="X154" s="16">
        <v>0.04</v>
      </c>
      <c r="Y154" s="16"/>
      <c r="Z154" s="16"/>
      <c r="AA154" s="16"/>
      <c r="AB154" s="16"/>
      <c r="AC154" s="16"/>
      <c r="AD154" s="16"/>
      <c r="AE154" s="16"/>
      <c r="AF154" s="16"/>
      <c r="AG154" s="16"/>
      <c r="AH154" s="16"/>
      <c r="AI154" s="16"/>
      <c r="AJ154" s="16"/>
      <c r="AK154" s="16"/>
      <c r="AL154" s="16"/>
      <c r="AM154" s="16"/>
      <c r="AN154" s="16"/>
      <c r="AO154" s="16">
        <v>0.04</v>
      </c>
      <c r="AP154" s="2" t="s">
        <v>2424</v>
      </c>
      <c r="AQ154" s="15" t="s">
        <v>2549</v>
      </c>
      <c r="AR154" s="4" t="s">
        <v>59</v>
      </c>
      <c r="AS154" s="54" t="s">
        <v>2404</v>
      </c>
      <c r="AT154" s="60"/>
    </row>
    <row r="155" spans="1:46" s="24" customFormat="1" ht="47.25">
      <c r="A155" s="2">
        <v>134</v>
      </c>
      <c r="B155" s="66" t="s">
        <v>2552</v>
      </c>
      <c r="C155" s="16" t="s">
        <v>35</v>
      </c>
      <c r="D155" s="16"/>
      <c r="E155" s="16"/>
      <c r="F155" s="12">
        <f>G155+H155</f>
        <v>0.12</v>
      </c>
      <c r="G155" s="29"/>
      <c r="H155" s="12">
        <f>SUM(M155:P155)+SUM(S155:AO155)</f>
        <v>0.12</v>
      </c>
      <c r="I155" s="23">
        <f>SUM(M155:P155)+SUM(S155:W155)</f>
        <v>0.04</v>
      </c>
      <c r="J155" s="23">
        <f>SUM(X155:AN155)</f>
        <v>0.04</v>
      </c>
      <c r="K155" s="23">
        <f>AO155</f>
        <v>0.04</v>
      </c>
      <c r="L155" s="4" t="s">
        <v>2551</v>
      </c>
      <c r="M155" s="16"/>
      <c r="N155" s="16"/>
      <c r="O155" s="16"/>
      <c r="P155" s="44">
        <f t="shared" si="42"/>
        <v>0.04</v>
      </c>
      <c r="Q155" s="16">
        <v>0.04</v>
      </c>
      <c r="R155" s="16"/>
      <c r="S155" s="16"/>
      <c r="T155" s="16"/>
      <c r="U155" s="16"/>
      <c r="V155" s="16"/>
      <c r="W155" s="16"/>
      <c r="X155" s="16">
        <v>0.04</v>
      </c>
      <c r="Y155" s="16"/>
      <c r="Z155" s="16"/>
      <c r="AA155" s="16"/>
      <c r="AB155" s="16"/>
      <c r="AC155" s="16"/>
      <c r="AD155" s="16"/>
      <c r="AE155" s="16"/>
      <c r="AF155" s="16"/>
      <c r="AG155" s="16"/>
      <c r="AH155" s="16"/>
      <c r="AI155" s="16"/>
      <c r="AJ155" s="16"/>
      <c r="AK155" s="16"/>
      <c r="AL155" s="16"/>
      <c r="AM155" s="16"/>
      <c r="AN155" s="16"/>
      <c r="AO155" s="16">
        <v>0.04</v>
      </c>
      <c r="AP155" s="2" t="s">
        <v>2428</v>
      </c>
      <c r="AQ155" s="15" t="s">
        <v>2549</v>
      </c>
      <c r="AR155" s="4" t="s">
        <v>59</v>
      </c>
      <c r="AS155" s="54" t="s">
        <v>2404</v>
      </c>
      <c r="AT155" s="60"/>
    </row>
    <row r="156" spans="1:46" ht="16.5">
      <c r="A156" s="87" t="s">
        <v>2553</v>
      </c>
      <c r="B156" s="11" t="s">
        <v>2554</v>
      </c>
      <c r="C156" s="89"/>
      <c r="D156" s="55"/>
      <c r="E156" s="55"/>
      <c r="F156" s="67">
        <f>F157</f>
        <v>1.26</v>
      </c>
      <c r="G156" s="67">
        <f t="shared" ref="G156:AO156" si="43">G157</f>
        <v>1.26</v>
      </c>
      <c r="H156" s="67">
        <f t="shared" si="43"/>
        <v>0</v>
      </c>
      <c r="I156" s="67">
        <f t="shared" si="43"/>
        <v>0</v>
      </c>
      <c r="J156" s="67">
        <f t="shared" si="43"/>
        <v>0</v>
      </c>
      <c r="K156" s="67">
        <f t="shared" si="43"/>
        <v>0</v>
      </c>
      <c r="L156" s="67"/>
      <c r="M156" s="67">
        <f t="shared" si="43"/>
        <v>0</v>
      </c>
      <c r="N156" s="67">
        <f t="shared" si="43"/>
        <v>0</v>
      </c>
      <c r="O156" s="67">
        <f t="shared" si="43"/>
        <v>0</v>
      </c>
      <c r="P156" s="67">
        <f t="shared" si="43"/>
        <v>0</v>
      </c>
      <c r="Q156" s="67">
        <f t="shared" si="43"/>
        <v>0</v>
      </c>
      <c r="R156" s="67">
        <f t="shared" si="43"/>
        <v>0</v>
      </c>
      <c r="S156" s="67">
        <f t="shared" si="43"/>
        <v>0</v>
      </c>
      <c r="T156" s="67">
        <f t="shared" si="43"/>
        <v>0</v>
      </c>
      <c r="U156" s="67">
        <f t="shared" si="43"/>
        <v>0</v>
      </c>
      <c r="V156" s="67">
        <f t="shared" si="43"/>
        <v>0</v>
      </c>
      <c r="W156" s="67">
        <f t="shared" si="43"/>
        <v>0</v>
      </c>
      <c r="X156" s="67">
        <f t="shared" si="43"/>
        <v>0</v>
      </c>
      <c r="Y156" s="67">
        <f t="shared" si="43"/>
        <v>0</v>
      </c>
      <c r="Z156" s="67">
        <f t="shared" si="43"/>
        <v>0</v>
      </c>
      <c r="AA156" s="67">
        <f t="shared" si="43"/>
        <v>0</v>
      </c>
      <c r="AB156" s="67">
        <f t="shared" si="43"/>
        <v>0</v>
      </c>
      <c r="AC156" s="67">
        <f t="shared" si="43"/>
        <v>0</v>
      </c>
      <c r="AD156" s="67"/>
      <c r="AE156" s="67">
        <f t="shared" si="43"/>
        <v>0</v>
      </c>
      <c r="AF156" s="67">
        <f t="shared" si="43"/>
        <v>0</v>
      </c>
      <c r="AG156" s="67">
        <f t="shared" si="43"/>
        <v>0</v>
      </c>
      <c r="AH156" s="67">
        <f t="shared" si="43"/>
        <v>0</v>
      </c>
      <c r="AI156" s="67">
        <f t="shared" si="43"/>
        <v>0</v>
      </c>
      <c r="AJ156" s="67">
        <f t="shared" si="43"/>
        <v>0</v>
      </c>
      <c r="AK156" s="67">
        <f t="shared" si="43"/>
        <v>0</v>
      </c>
      <c r="AL156" s="67">
        <f t="shared" si="43"/>
        <v>0</v>
      </c>
      <c r="AM156" s="67">
        <f t="shared" si="43"/>
        <v>0</v>
      </c>
      <c r="AN156" s="67">
        <f t="shared" si="43"/>
        <v>0</v>
      </c>
      <c r="AO156" s="67">
        <f t="shared" si="43"/>
        <v>0</v>
      </c>
      <c r="AP156" s="89"/>
      <c r="AQ156" s="11"/>
      <c r="AR156" s="83"/>
      <c r="AS156" s="41"/>
    </row>
    <row r="157" spans="1:46" ht="31.5">
      <c r="A157" s="2">
        <v>135</v>
      </c>
      <c r="B157" s="15" t="s">
        <v>1333</v>
      </c>
      <c r="C157" s="16" t="s">
        <v>36</v>
      </c>
      <c r="D157" s="88" t="s">
        <v>255</v>
      </c>
      <c r="E157" s="88"/>
      <c r="F157" s="12">
        <f t="shared" si="29"/>
        <v>1.26</v>
      </c>
      <c r="G157" s="29">
        <v>1.26</v>
      </c>
      <c r="H157" s="12">
        <f>SUM(M157:P157)+SUM(S157:AO157)</f>
        <v>0</v>
      </c>
      <c r="I157" s="23">
        <f>SUM(M157:P157)+SUM(S157:W157)</f>
        <v>0</v>
      </c>
      <c r="J157" s="23">
        <f>SUM(X157:AN157)</f>
        <v>0</v>
      </c>
      <c r="K157" s="23">
        <f>AO157</f>
        <v>0</v>
      </c>
      <c r="L157" s="16" t="s">
        <v>36</v>
      </c>
      <c r="M157" s="88"/>
      <c r="N157" s="88"/>
      <c r="O157" s="88"/>
      <c r="P157" s="6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2" t="s">
        <v>689</v>
      </c>
      <c r="AQ157" s="15" t="s">
        <v>2555</v>
      </c>
      <c r="AR157" s="16" t="s">
        <v>59</v>
      </c>
      <c r="AS157" s="54" t="s">
        <v>2404</v>
      </c>
      <c r="AT157" s="60" t="s">
        <v>2556</v>
      </c>
    </row>
    <row r="158" spans="1:46" ht="16.5">
      <c r="A158" s="87" t="s">
        <v>2557</v>
      </c>
      <c r="B158" s="11" t="s">
        <v>2558</v>
      </c>
      <c r="C158" s="89"/>
      <c r="D158" s="55"/>
      <c r="E158" s="55"/>
      <c r="F158" s="50">
        <f>SUM(F159:F163)</f>
        <v>1.37</v>
      </c>
      <c r="G158" s="50">
        <f t="shared" ref="G158:AO158" si="44">SUM(G159:G163)</f>
        <v>1.33</v>
      </c>
      <c r="H158" s="50">
        <f t="shared" si="44"/>
        <v>0.04</v>
      </c>
      <c r="I158" s="50">
        <f>SUM(I159:I163)</f>
        <v>0</v>
      </c>
      <c r="J158" s="50">
        <f>SUM(J159:J163)</f>
        <v>0</v>
      </c>
      <c r="K158" s="50">
        <f>SUM(K159:K163)</f>
        <v>0.04</v>
      </c>
      <c r="L158" s="50"/>
      <c r="M158" s="50">
        <f t="shared" si="44"/>
        <v>0</v>
      </c>
      <c r="N158" s="50">
        <f t="shared" si="44"/>
        <v>0</v>
      </c>
      <c r="O158" s="50">
        <f t="shared" si="44"/>
        <v>0</v>
      </c>
      <c r="P158" s="50">
        <f t="shared" si="44"/>
        <v>0</v>
      </c>
      <c r="Q158" s="50">
        <f t="shared" si="44"/>
        <v>0</v>
      </c>
      <c r="R158" s="50">
        <f t="shared" si="44"/>
        <v>0</v>
      </c>
      <c r="S158" s="50">
        <f t="shared" si="44"/>
        <v>0</v>
      </c>
      <c r="T158" s="50">
        <f t="shared" si="44"/>
        <v>0</v>
      </c>
      <c r="U158" s="50">
        <f t="shared" si="44"/>
        <v>0</v>
      </c>
      <c r="V158" s="50">
        <f t="shared" si="44"/>
        <v>0</v>
      </c>
      <c r="W158" s="50">
        <f t="shared" si="44"/>
        <v>0</v>
      </c>
      <c r="X158" s="50">
        <f t="shared" si="44"/>
        <v>0</v>
      </c>
      <c r="Y158" s="50">
        <f t="shared" si="44"/>
        <v>0</v>
      </c>
      <c r="Z158" s="50">
        <f t="shared" si="44"/>
        <v>0</v>
      </c>
      <c r="AA158" s="50">
        <f t="shared" si="44"/>
        <v>0</v>
      </c>
      <c r="AB158" s="50">
        <f t="shared" si="44"/>
        <v>0</v>
      </c>
      <c r="AC158" s="50">
        <f t="shared" si="44"/>
        <v>0</v>
      </c>
      <c r="AD158" s="50">
        <f t="shared" si="44"/>
        <v>0</v>
      </c>
      <c r="AE158" s="50">
        <f t="shared" si="44"/>
        <v>0</v>
      </c>
      <c r="AF158" s="50">
        <f t="shared" si="44"/>
        <v>0</v>
      </c>
      <c r="AG158" s="50">
        <f t="shared" si="44"/>
        <v>0</v>
      </c>
      <c r="AH158" s="50">
        <f t="shared" si="44"/>
        <v>0</v>
      </c>
      <c r="AI158" s="50">
        <f t="shared" si="44"/>
        <v>0</v>
      </c>
      <c r="AJ158" s="50">
        <f t="shared" si="44"/>
        <v>0</v>
      </c>
      <c r="AK158" s="50">
        <f t="shared" si="44"/>
        <v>0</v>
      </c>
      <c r="AL158" s="50">
        <f t="shared" si="44"/>
        <v>0</v>
      </c>
      <c r="AM158" s="50">
        <f t="shared" si="44"/>
        <v>0</v>
      </c>
      <c r="AN158" s="50">
        <f t="shared" si="44"/>
        <v>0</v>
      </c>
      <c r="AO158" s="50">
        <f t="shared" si="44"/>
        <v>0.04</v>
      </c>
      <c r="AP158" s="89"/>
      <c r="AQ158" s="40"/>
      <c r="AR158" s="83"/>
      <c r="AS158" s="41"/>
    </row>
    <row r="159" spans="1:46" ht="31.5">
      <c r="A159" s="2">
        <v>136</v>
      </c>
      <c r="B159" s="15" t="s">
        <v>800</v>
      </c>
      <c r="C159" s="4" t="s">
        <v>32</v>
      </c>
      <c r="D159" s="4" t="s">
        <v>255</v>
      </c>
      <c r="E159" s="4"/>
      <c r="F159" s="12">
        <f t="shared" si="29"/>
        <v>0.28999999999999998</v>
      </c>
      <c r="G159" s="12">
        <v>0.28999999999999998</v>
      </c>
      <c r="H159" s="12">
        <f>SUM(M159:P159)+SUM(S159:AO159)</f>
        <v>0</v>
      </c>
      <c r="I159" s="23">
        <f>SUM(M159:P159)+SUM(S159:W159)</f>
        <v>0</v>
      </c>
      <c r="J159" s="23">
        <f>SUM(X159:AN159)</f>
        <v>0</v>
      </c>
      <c r="K159" s="23">
        <f>AO159</f>
        <v>0</v>
      </c>
      <c r="L159" s="4" t="s">
        <v>32</v>
      </c>
      <c r="M159" s="88"/>
      <c r="N159" s="88"/>
      <c r="O159" s="88"/>
      <c r="P159" s="68">
        <v>0</v>
      </c>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4" t="s">
        <v>2441</v>
      </c>
      <c r="AQ159" s="15" t="s">
        <v>2559</v>
      </c>
      <c r="AR159" s="2" t="s">
        <v>59</v>
      </c>
      <c r="AS159" s="54" t="s">
        <v>2404</v>
      </c>
      <c r="AT159" s="60" t="s">
        <v>2560</v>
      </c>
    </row>
    <row r="160" spans="1:46" ht="31.5">
      <c r="A160" s="2">
        <v>137</v>
      </c>
      <c r="B160" s="15" t="s">
        <v>802</v>
      </c>
      <c r="C160" s="4" t="s">
        <v>32</v>
      </c>
      <c r="D160" s="4" t="s">
        <v>255</v>
      </c>
      <c r="E160" s="4"/>
      <c r="F160" s="12">
        <f t="shared" si="29"/>
        <v>0.17</v>
      </c>
      <c r="G160" s="12">
        <v>0.17</v>
      </c>
      <c r="H160" s="12">
        <f>SUM(M160:P160)+SUM(S160:AO160)</f>
        <v>0</v>
      </c>
      <c r="I160" s="23">
        <f>SUM(M160:P160)+SUM(S160:W160)</f>
        <v>0</v>
      </c>
      <c r="J160" s="23">
        <f>SUM(X160:AN160)</f>
        <v>0</v>
      </c>
      <c r="K160" s="23">
        <f>AO160</f>
        <v>0</v>
      </c>
      <c r="L160" s="4" t="s">
        <v>32</v>
      </c>
      <c r="M160" s="88"/>
      <c r="N160" s="88"/>
      <c r="O160" s="88"/>
      <c r="P160" s="68">
        <v>0</v>
      </c>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4" t="s">
        <v>2424</v>
      </c>
      <c r="AQ160" s="15" t="s">
        <v>2559</v>
      </c>
      <c r="AR160" s="2" t="s">
        <v>59</v>
      </c>
      <c r="AS160" s="54" t="s">
        <v>2404</v>
      </c>
      <c r="AT160" s="60" t="s">
        <v>2560</v>
      </c>
    </row>
    <row r="161" spans="1:46" ht="31.5">
      <c r="A161" s="2">
        <v>138</v>
      </c>
      <c r="B161" s="15" t="s">
        <v>804</v>
      </c>
      <c r="C161" s="4" t="s">
        <v>32</v>
      </c>
      <c r="D161" s="4" t="s">
        <v>255</v>
      </c>
      <c r="E161" s="4"/>
      <c r="F161" s="12">
        <f t="shared" si="29"/>
        <v>0.22</v>
      </c>
      <c r="G161" s="12">
        <v>0.22</v>
      </c>
      <c r="H161" s="12">
        <f>SUM(M161:P161)+SUM(S161:AO161)</f>
        <v>0</v>
      </c>
      <c r="I161" s="23">
        <f>SUM(M161:P161)+SUM(S161:W161)</f>
        <v>0</v>
      </c>
      <c r="J161" s="23">
        <f>SUM(X161:AN161)</f>
        <v>0</v>
      </c>
      <c r="K161" s="23">
        <f>AO161</f>
        <v>0</v>
      </c>
      <c r="L161" s="4" t="s">
        <v>32</v>
      </c>
      <c r="M161" s="88"/>
      <c r="N161" s="88"/>
      <c r="O161" s="88"/>
      <c r="P161" s="68">
        <v>0</v>
      </c>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4" t="s">
        <v>2428</v>
      </c>
      <c r="AQ161" s="15" t="s">
        <v>2559</v>
      </c>
      <c r="AR161" s="2" t="s">
        <v>59</v>
      </c>
      <c r="AS161" s="54" t="s">
        <v>2404</v>
      </c>
      <c r="AT161" s="60" t="s">
        <v>2560</v>
      </c>
    </row>
    <row r="162" spans="1:46" ht="31.5">
      <c r="A162" s="2">
        <v>139</v>
      </c>
      <c r="B162" s="15" t="s">
        <v>806</v>
      </c>
      <c r="C162" s="4" t="s">
        <v>32</v>
      </c>
      <c r="D162" s="4" t="s">
        <v>255</v>
      </c>
      <c r="E162" s="4"/>
      <c r="F162" s="12">
        <f t="shared" si="29"/>
        <v>0.65</v>
      </c>
      <c r="G162" s="12">
        <v>0.65</v>
      </c>
      <c r="H162" s="12">
        <f>SUM(M162:P162)+SUM(S162:AO162)</f>
        <v>0</v>
      </c>
      <c r="I162" s="23">
        <f>SUM(M162:P162)+SUM(S162:W162)</f>
        <v>0</v>
      </c>
      <c r="J162" s="23">
        <f>SUM(X162:AN162)</f>
        <v>0</v>
      </c>
      <c r="K162" s="23">
        <f>AO162</f>
        <v>0</v>
      </c>
      <c r="L162" s="4" t="s">
        <v>32</v>
      </c>
      <c r="M162" s="88"/>
      <c r="N162" s="88"/>
      <c r="O162" s="88"/>
      <c r="P162" s="68">
        <v>0</v>
      </c>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4" t="s">
        <v>2479</v>
      </c>
      <c r="AQ162" s="15" t="s">
        <v>2559</v>
      </c>
      <c r="AR162" s="2" t="s">
        <v>59</v>
      </c>
      <c r="AS162" s="54" t="s">
        <v>2404</v>
      </c>
      <c r="AT162" s="60" t="s">
        <v>2560</v>
      </c>
    </row>
    <row r="163" spans="1:46" ht="31.5">
      <c r="A163" s="2">
        <v>140</v>
      </c>
      <c r="B163" s="15" t="s">
        <v>811</v>
      </c>
      <c r="C163" s="4" t="s">
        <v>32</v>
      </c>
      <c r="D163" s="4" t="s">
        <v>255</v>
      </c>
      <c r="E163" s="4"/>
      <c r="F163" s="12">
        <f t="shared" si="29"/>
        <v>0.04</v>
      </c>
      <c r="G163" s="12"/>
      <c r="H163" s="12">
        <f>SUM(M163:P163)+SUM(S163:AO163)</f>
        <v>0.04</v>
      </c>
      <c r="I163" s="23">
        <f>SUM(M163:P163)+SUM(S163:W163)</f>
        <v>0</v>
      </c>
      <c r="J163" s="23">
        <f>SUM(X163:AN163)</f>
        <v>0</v>
      </c>
      <c r="K163" s="23">
        <f>AO163</f>
        <v>0.04</v>
      </c>
      <c r="L163" s="4" t="s">
        <v>812</v>
      </c>
      <c r="M163" s="88"/>
      <c r="N163" s="88"/>
      <c r="O163" s="88"/>
      <c r="P163" s="6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v>0.04</v>
      </c>
      <c r="AP163" s="4" t="s">
        <v>96</v>
      </c>
      <c r="AQ163" s="15" t="s">
        <v>2546</v>
      </c>
      <c r="AR163" s="16" t="s">
        <v>59</v>
      </c>
      <c r="AS163" s="54" t="s">
        <v>2404</v>
      </c>
      <c r="AT163" s="60" t="s">
        <v>2560</v>
      </c>
    </row>
    <row r="164" spans="1:46" ht="16.5">
      <c r="A164" s="87" t="s">
        <v>2561</v>
      </c>
      <c r="B164" s="11" t="s">
        <v>2161</v>
      </c>
      <c r="C164" s="89"/>
      <c r="D164" s="55"/>
      <c r="E164" s="55"/>
      <c r="F164" s="67">
        <f>F165</f>
        <v>1.03</v>
      </c>
      <c r="G164" s="67">
        <f t="shared" ref="G164:AO164" si="45">G165</f>
        <v>0</v>
      </c>
      <c r="H164" s="67">
        <f t="shared" si="45"/>
        <v>1.03</v>
      </c>
      <c r="I164" s="67">
        <f t="shared" si="45"/>
        <v>1</v>
      </c>
      <c r="J164" s="67">
        <f t="shared" si="45"/>
        <v>0</v>
      </c>
      <c r="K164" s="67">
        <f t="shared" si="45"/>
        <v>0.03</v>
      </c>
      <c r="L164" s="67"/>
      <c r="M164" s="67">
        <f t="shared" si="45"/>
        <v>0</v>
      </c>
      <c r="N164" s="67">
        <f t="shared" si="45"/>
        <v>0</v>
      </c>
      <c r="O164" s="67">
        <f t="shared" si="45"/>
        <v>0</v>
      </c>
      <c r="P164" s="67">
        <f t="shared" si="45"/>
        <v>0</v>
      </c>
      <c r="Q164" s="67">
        <f t="shared" si="45"/>
        <v>0</v>
      </c>
      <c r="R164" s="67">
        <f t="shared" si="45"/>
        <v>0</v>
      </c>
      <c r="S164" s="69">
        <f t="shared" si="45"/>
        <v>1</v>
      </c>
      <c r="T164" s="67">
        <f t="shared" si="45"/>
        <v>0</v>
      </c>
      <c r="U164" s="67">
        <f t="shared" si="45"/>
        <v>0</v>
      </c>
      <c r="V164" s="67">
        <f t="shared" si="45"/>
        <v>0</v>
      </c>
      <c r="W164" s="67">
        <f t="shared" si="45"/>
        <v>0</v>
      </c>
      <c r="X164" s="67">
        <f t="shared" si="45"/>
        <v>0</v>
      </c>
      <c r="Y164" s="67">
        <f t="shared" si="45"/>
        <v>0</v>
      </c>
      <c r="Z164" s="67">
        <f t="shared" si="45"/>
        <v>0</v>
      </c>
      <c r="AA164" s="67">
        <f t="shared" si="45"/>
        <v>0</v>
      </c>
      <c r="AB164" s="67">
        <f t="shared" si="45"/>
        <v>0</v>
      </c>
      <c r="AC164" s="67">
        <f t="shared" si="45"/>
        <v>0</v>
      </c>
      <c r="AD164" s="67"/>
      <c r="AE164" s="67">
        <f t="shared" si="45"/>
        <v>0</v>
      </c>
      <c r="AF164" s="67">
        <f t="shared" si="45"/>
        <v>0</v>
      </c>
      <c r="AG164" s="67">
        <f t="shared" si="45"/>
        <v>0</v>
      </c>
      <c r="AH164" s="67">
        <f t="shared" si="45"/>
        <v>0</v>
      </c>
      <c r="AI164" s="67">
        <f t="shared" si="45"/>
        <v>0</v>
      </c>
      <c r="AJ164" s="67">
        <f t="shared" si="45"/>
        <v>0</v>
      </c>
      <c r="AK164" s="67">
        <f t="shared" si="45"/>
        <v>0</v>
      </c>
      <c r="AL164" s="67">
        <f t="shared" si="45"/>
        <v>0</v>
      </c>
      <c r="AM164" s="67">
        <f t="shared" si="45"/>
        <v>0</v>
      </c>
      <c r="AN164" s="67">
        <f t="shared" si="45"/>
        <v>0</v>
      </c>
      <c r="AO164" s="67">
        <f t="shared" si="45"/>
        <v>0.03</v>
      </c>
      <c r="AP164" s="89"/>
      <c r="AQ164" s="40"/>
      <c r="AR164" s="83"/>
      <c r="AS164" s="41"/>
    </row>
    <row r="165" spans="1:46" ht="31.5">
      <c r="A165" s="2">
        <v>141</v>
      </c>
      <c r="B165" s="15" t="s">
        <v>2562</v>
      </c>
      <c r="C165" s="16" t="s">
        <v>2159</v>
      </c>
      <c r="D165" s="16" t="s">
        <v>255</v>
      </c>
      <c r="E165" s="16"/>
      <c r="F165" s="12">
        <f t="shared" si="29"/>
        <v>1.03</v>
      </c>
      <c r="G165" s="29"/>
      <c r="H165" s="12">
        <f>SUM(M165:P165)+SUM(S165:AO165)</f>
        <v>1.03</v>
      </c>
      <c r="I165" s="23">
        <f>SUM(M165:P165)+SUM(S165:W165)</f>
        <v>1</v>
      </c>
      <c r="J165" s="23">
        <f>SUM(X165:AN165)</f>
        <v>0</v>
      </c>
      <c r="K165" s="23">
        <f>AO165</f>
        <v>0.03</v>
      </c>
      <c r="L165" s="16" t="s">
        <v>2166</v>
      </c>
      <c r="M165" s="88"/>
      <c r="N165" s="88"/>
      <c r="O165" s="88"/>
      <c r="P165" s="68"/>
      <c r="Q165" s="88"/>
      <c r="R165" s="88"/>
      <c r="S165" s="3">
        <v>1</v>
      </c>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v>0.03</v>
      </c>
      <c r="AP165" s="2" t="s">
        <v>96</v>
      </c>
      <c r="AQ165" s="15" t="s">
        <v>2546</v>
      </c>
      <c r="AR165" s="16" t="s">
        <v>2659</v>
      </c>
      <c r="AS165" s="26"/>
    </row>
    <row r="166" spans="1:46" ht="31.5">
      <c r="A166" s="87" t="s">
        <v>2563</v>
      </c>
      <c r="B166" s="11" t="s">
        <v>2564</v>
      </c>
      <c r="C166" s="58"/>
      <c r="D166" s="58"/>
      <c r="E166" s="58"/>
      <c r="F166" s="50">
        <f t="shared" ref="F166:AO166" si="46">SUM(F167:F169)</f>
        <v>42.23</v>
      </c>
      <c r="G166" s="50">
        <f t="shared" si="46"/>
        <v>2.56</v>
      </c>
      <c r="H166" s="50">
        <f t="shared" si="46"/>
        <v>39.67</v>
      </c>
      <c r="I166" s="50">
        <f t="shared" si="46"/>
        <v>31.759999999999998</v>
      </c>
      <c r="J166" s="50">
        <f t="shared" si="46"/>
        <v>4.5900000000000007</v>
      </c>
      <c r="K166" s="50">
        <f t="shared" si="46"/>
        <v>3.3200000000000003</v>
      </c>
      <c r="L166" s="50"/>
      <c r="M166" s="50">
        <f t="shared" si="46"/>
        <v>0.92</v>
      </c>
      <c r="N166" s="50">
        <f t="shared" si="46"/>
        <v>0.5</v>
      </c>
      <c r="O166" s="50">
        <f t="shared" si="46"/>
        <v>0</v>
      </c>
      <c r="P166" s="50">
        <f t="shared" si="46"/>
        <v>13.639999999999999</v>
      </c>
      <c r="Q166" s="50">
        <f t="shared" si="46"/>
        <v>13.139999999999999</v>
      </c>
      <c r="R166" s="50">
        <f t="shared" si="46"/>
        <v>0.5</v>
      </c>
      <c r="S166" s="50">
        <f t="shared" si="46"/>
        <v>0.8</v>
      </c>
      <c r="T166" s="50">
        <f t="shared" si="46"/>
        <v>15.049999999999999</v>
      </c>
      <c r="U166" s="50">
        <f t="shared" si="46"/>
        <v>0</v>
      </c>
      <c r="V166" s="50">
        <f t="shared" si="46"/>
        <v>0.85</v>
      </c>
      <c r="W166" s="50">
        <f t="shared" si="46"/>
        <v>0</v>
      </c>
      <c r="X166" s="50">
        <f t="shared" si="46"/>
        <v>0</v>
      </c>
      <c r="Y166" s="50">
        <f t="shared" si="46"/>
        <v>0</v>
      </c>
      <c r="Z166" s="50">
        <f t="shared" si="46"/>
        <v>0</v>
      </c>
      <c r="AA166" s="50">
        <f t="shared" si="46"/>
        <v>0</v>
      </c>
      <c r="AB166" s="50">
        <f t="shared" si="46"/>
        <v>0</v>
      </c>
      <c r="AC166" s="50">
        <f t="shared" si="46"/>
        <v>0</v>
      </c>
      <c r="AD166" s="50">
        <f t="shared" si="46"/>
        <v>0</v>
      </c>
      <c r="AE166" s="50">
        <f t="shared" si="46"/>
        <v>2.4</v>
      </c>
      <c r="AF166" s="50">
        <f t="shared" si="46"/>
        <v>1.51</v>
      </c>
      <c r="AG166" s="50">
        <f t="shared" si="46"/>
        <v>0.1</v>
      </c>
      <c r="AH166" s="50">
        <f t="shared" si="46"/>
        <v>0</v>
      </c>
      <c r="AI166" s="50">
        <f t="shared" si="46"/>
        <v>0</v>
      </c>
      <c r="AJ166" s="50">
        <f t="shared" si="46"/>
        <v>0.57999999999999996</v>
      </c>
      <c r="AK166" s="50">
        <f t="shared" si="46"/>
        <v>0</v>
      </c>
      <c r="AL166" s="50">
        <f t="shared" si="46"/>
        <v>0</v>
      </c>
      <c r="AM166" s="50">
        <f t="shared" si="46"/>
        <v>0</v>
      </c>
      <c r="AN166" s="50">
        <f t="shared" si="46"/>
        <v>0</v>
      </c>
      <c r="AO166" s="50">
        <f t="shared" si="46"/>
        <v>3.3200000000000003</v>
      </c>
      <c r="AP166" s="16"/>
      <c r="AQ166" s="32"/>
      <c r="AR166" s="16"/>
      <c r="AS166" s="26"/>
    </row>
    <row r="167" spans="1:46" ht="78.75">
      <c r="A167" s="16">
        <v>142</v>
      </c>
      <c r="B167" s="17" t="s">
        <v>2565</v>
      </c>
      <c r="C167" s="2" t="s">
        <v>44</v>
      </c>
      <c r="D167" s="2" t="s">
        <v>255</v>
      </c>
      <c r="E167" s="2"/>
      <c r="F167" s="12">
        <f>G167+H167</f>
        <v>39.64</v>
      </c>
      <c r="G167" s="29">
        <v>2.5</v>
      </c>
      <c r="H167" s="12">
        <f>SUM(M167:P167)+SUM(S167:AO167)</f>
        <v>37.14</v>
      </c>
      <c r="I167" s="23">
        <f>SUM(M167:P167)+SUM(S167:W167)</f>
        <v>29.54</v>
      </c>
      <c r="J167" s="23">
        <f>SUM(X167:AN167)</f>
        <v>4.4000000000000004</v>
      </c>
      <c r="K167" s="23">
        <f>AO167</f>
        <v>3.2</v>
      </c>
      <c r="L167" s="4" t="s">
        <v>2019</v>
      </c>
      <c r="M167" s="16">
        <v>0.8</v>
      </c>
      <c r="N167" s="16">
        <v>0.5</v>
      </c>
      <c r="O167" s="16"/>
      <c r="P167" s="44">
        <v>12.44</v>
      </c>
      <c r="Q167" s="16">
        <v>12.44</v>
      </c>
      <c r="R167" s="16"/>
      <c r="S167" s="16">
        <v>0.6</v>
      </c>
      <c r="T167" s="16">
        <v>14.7</v>
      </c>
      <c r="U167" s="16"/>
      <c r="V167" s="16">
        <v>0.5</v>
      </c>
      <c r="W167" s="16"/>
      <c r="X167" s="16"/>
      <c r="Y167" s="16"/>
      <c r="Z167" s="16"/>
      <c r="AA167" s="16"/>
      <c r="AB167" s="16"/>
      <c r="AC167" s="16"/>
      <c r="AD167" s="16"/>
      <c r="AE167" s="16">
        <v>2.4</v>
      </c>
      <c r="AF167" s="16">
        <v>1.5</v>
      </c>
      <c r="AG167" s="16"/>
      <c r="AH167" s="16"/>
      <c r="AI167" s="16"/>
      <c r="AJ167" s="16">
        <v>0.5</v>
      </c>
      <c r="AK167" s="16"/>
      <c r="AL167" s="16"/>
      <c r="AM167" s="16"/>
      <c r="AN167" s="16"/>
      <c r="AO167" s="16">
        <v>3.2</v>
      </c>
      <c r="AP167" s="4" t="s">
        <v>96</v>
      </c>
      <c r="AQ167" s="15" t="s">
        <v>2566</v>
      </c>
      <c r="AR167" s="2" t="s">
        <v>59</v>
      </c>
      <c r="AS167" s="54" t="s">
        <v>2412</v>
      </c>
      <c r="AT167" s="1" t="s">
        <v>2413</v>
      </c>
    </row>
    <row r="168" spans="1:46" s="6" customFormat="1" ht="78.75">
      <c r="A168" s="16">
        <v>143</v>
      </c>
      <c r="B168" s="15" t="s">
        <v>2036</v>
      </c>
      <c r="C168" s="16" t="s">
        <v>44</v>
      </c>
      <c r="D168" s="16" t="s">
        <v>255</v>
      </c>
      <c r="E168" s="16"/>
      <c r="F168" s="12">
        <f>G168+H168</f>
        <v>2.5500000000000003</v>
      </c>
      <c r="G168" s="29">
        <v>0.06</v>
      </c>
      <c r="H168" s="12">
        <f>SUM(M168:P168)+SUM(S168:AO168)</f>
        <v>2.4900000000000002</v>
      </c>
      <c r="I168" s="23">
        <f>SUM(M168:P168)+SUM(S168:W168)</f>
        <v>2.2199999999999998</v>
      </c>
      <c r="J168" s="23">
        <f>SUM(X168:AN168)</f>
        <v>0.19</v>
      </c>
      <c r="K168" s="23">
        <f>AO168</f>
        <v>0.08</v>
      </c>
      <c r="L168" s="4" t="s">
        <v>2038</v>
      </c>
      <c r="M168" s="16">
        <v>0.12</v>
      </c>
      <c r="N168" s="16"/>
      <c r="O168" s="16"/>
      <c r="P168" s="44">
        <v>1.2</v>
      </c>
      <c r="Q168" s="16">
        <v>0.7</v>
      </c>
      <c r="R168" s="16">
        <v>0.5</v>
      </c>
      <c r="S168" s="16">
        <v>0.2</v>
      </c>
      <c r="T168" s="16">
        <v>0.35</v>
      </c>
      <c r="U168" s="16"/>
      <c r="V168" s="16">
        <v>0.35</v>
      </c>
      <c r="W168" s="16"/>
      <c r="X168" s="16"/>
      <c r="Y168" s="16"/>
      <c r="Z168" s="16"/>
      <c r="AA168" s="16"/>
      <c r="AB168" s="16"/>
      <c r="AC168" s="16"/>
      <c r="AD168" s="16"/>
      <c r="AE168" s="16"/>
      <c r="AF168" s="16">
        <v>0.01</v>
      </c>
      <c r="AG168" s="16">
        <v>0.1</v>
      </c>
      <c r="AH168" s="16"/>
      <c r="AI168" s="16"/>
      <c r="AJ168" s="16">
        <v>0.08</v>
      </c>
      <c r="AK168" s="16"/>
      <c r="AL168" s="16"/>
      <c r="AM168" s="16"/>
      <c r="AN168" s="16"/>
      <c r="AO168" s="19">
        <v>0.08</v>
      </c>
      <c r="AP168" s="4" t="s">
        <v>96</v>
      </c>
      <c r="AQ168" s="9" t="s">
        <v>2567</v>
      </c>
      <c r="AR168" s="2" t="s">
        <v>59</v>
      </c>
      <c r="AS168" s="63" t="s">
        <v>2412</v>
      </c>
      <c r="AT168" s="6" t="s">
        <v>2413</v>
      </c>
    </row>
    <row r="169" spans="1:46" ht="63">
      <c r="A169" s="16">
        <v>144</v>
      </c>
      <c r="B169" s="17" t="s">
        <v>2568</v>
      </c>
      <c r="C169" s="16" t="s">
        <v>44</v>
      </c>
      <c r="D169" s="16" t="s">
        <v>255</v>
      </c>
      <c r="E169" s="16"/>
      <c r="F169" s="12">
        <v>0.04</v>
      </c>
      <c r="G169" s="29"/>
      <c r="H169" s="12">
        <v>0.04</v>
      </c>
      <c r="I169" s="23">
        <f>SUM(M169:P169)+SUM(S169:W169)</f>
        <v>0</v>
      </c>
      <c r="J169" s="23">
        <f>SUM(X169:AN169)</f>
        <v>0</v>
      </c>
      <c r="K169" s="23">
        <f>AO169</f>
        <v>0.04</v>
      </c>
      <c r="L169" s="22" t="s">
        <v>50</v>
      </c>
      <c r="M169" s="70"/>
      <c r="N169" s="70"/>
      <c r="O169" s="70"/>
      <c r="P169" s="44">
        <v>0</v>
      </c>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v>0.04</v>
      </c>
      <c r="AP169" s="4" t="s">
        <v>96</v>
      </c>
      <c r="AQ169" s="15" t="s">
        <v>2493</v>
      </c>
      <c r="AR169" s="2" t="s">
        <v>59</v>
      </c>
      <c r="AS169" s="54" t="s">
        <v>2404</v>
      </c>
      <c r="AT169" s="1" t="s">
        <v>2413</v>
      </c>
    </row>
    <row r="170" spans="1:46" ht="15.75">
      <c r="A170" s="87" t="s">
        <v>2569</v>
      </c>
      <c r="B170" s="11" t="s">
        <v>2570</v>
      </c>
      <c r="C170" s="16"/>
      <c r="D170" s="88"/>
      <c r="E170" s="88"/>
      <c r="F170" s="50">
        <f>SUM(F171:F174)</f>
        <v>3.8409999999999997</v>
      </c>
      <c r="G170" s="50">
        <f t="shared" ref="G170:AO170" si="47">SUM(G171:G174)</f>
        <v>0</v>
      </c>
      <c r="H170" s="50">
        <f t="shared" si="47"/>
        <v>3.8409999999999997</v>
      </c>
      <c r="I170" s="50">
        <f t="shared" si="47"/>
        <v>3.31</v>
      </c>
      <c r="J170" s="50">
        <f t="shared" si="47"/>
        <v>0.39100000000000001</v>
      </c>
      <c r="K170" s="50">
        <f t="shared" si="47"/>
        <v>0.13999999999999999</v>
      </c>
      <c r="L170" s="50"/>
      <c r="M170" s="50">
        <f t="shared" si="47"/>
        <v>2.99</v>
      </c>
      <c r="N170" s="50">
        <f t="shared" si="47"/>
        <v>0</v>
      </c>
      <c r="O170" s="50">
        <f t="shared" si="47"/>
        <v>0</v>
      </c>
      <c r="P170" s="50">
        <f t="shared" si="47"/>
        <v>0.24</v>
      </c>
      <c r="Q170" s="50">
        <f t="shared" si="47"/>
        <v>0.14000000000000001</v>
      </c>
      <c r="R170" s="50">
        <f t="shared" si="47"/>
        <v>0.1</v>
      </c>
      <c r="S170" s="50">
        <f t="shared" si="47"/>
        <v>0</v>
      </c>
      <c r="T170" s="50">
        <f t="shared" si="47"/>
        <v>0</v>
      </c>
      <c r="U170" s="50">
        <f t="shared" si="47"/>
        <v>0</v>
      </c>
      <c r="V170" s="50">
        <f t="shared" si="47"/>
        <v>0.08</v>
      </c>
      <c r="W170" s="50">
        <f t="shared" si="47"/>
        <v>0</v>
      </c>
      <c r="X170" s="50">
        <f t="shared" si="47"/>
        <v>0.02</v>
      </c>
      <c r="Y170" s="50">
        <f t="shared" si="47"/>
        <v>0</v>
      </c>
      <c r="Z170" s="50">
        <f t="shared" si="47"/>
        <v>0</v>
      </c>
      <c r="AA170" s="50">
        <f t="shared" si="47"/>
        <v>0</v>
      </c>
      <c r="AB170" s="50">
        <f t="shared" si="47"/>
        <v>0</v>
      </c>
      <c r="AC170" s="50">
        <f t="shared" si="47"/>
        <v>0</v>
      </c>
      <c r="AD170" s="50">
        <f t="shared" si="47"/>
        <v>0</v>
      </c>
      <c r="AE170" s="50">
        <f t="shared" si="47"/>
        <v>0</v>
      </c>
      <c r="AF170" s="50">
        <f t="shared" si="47"/>
        <v>0.2</v>
      </c>
      <c r="AG170" s="50">
        <f t="shared" si="47"/>
        <v>0.1</v>
      </c>
      <c r="AH170" s="50">
        <f t="shared" si="47"/>
        <v>0.04</v>
      </c>
      <c r="AI170" s="50">
        <f t="shared" si="47"/>
        <v>0</v>
      </c>
      <c r="AJ170" s="50">
        <f t="shared" si="47"/>
        <v>3.1E-2</v>
      </c>
      <c r="AK170" s="50">
        <f t="shared" si="47"/>
        <v>0</v>
      </c>
      <c r="AL170" s="50">
        <f t="shared" si="47"/>
        <v>0</v>
      </c>
      <c r="AM170" s="50">
        <f t="shared" si="47"/>
        <v>0</v>
      </c>
      <c r="AN170" s="50">
        <f t="shared" si="47"/>
        <v>0</v>
      </c>
      <c r="AO170" s="50">
        <f t="shared" si="47"/>
        <v>0.13999999999999999</v>
      </c>
      <c r="AP170" s="16"/>
      <c r="AQ170" s="32"/>
      <c r="AR170" s="16"/>
      <c r="AS170" s="26"/>
      <c r="AT170" s="1" t="s">
        <v>2413</v>
      </c>
    </row>
    <row r="171" spans="1:46" ht="63">
      <c r="A171" s="2">
        <v>145</v>
      </c>
      <c r="B171" s="17" t="s">
        <v>2571</v>
      </c>
      <c r="C171" s="16" t="s">
        <v>43</v>
      </c>
      <c r="D171" s="16" t="s">
        <v>255</v>
      </c>
      <c r="E171" s="16"/>
      <c r="F171" s="12">
        <f>+G171+H171</f>
        <v>1.1299999999999999</v>
      </c>
      <c r="G171" s="30"/>
      <c r="H171" s="12">
        <f>SUM(M171:P171)+SUM(S171:AO171)</f>
        <v>1.1299999999999999</v>
      </c>
      <c r="I171" s="23">
        <f>SUM(M171:P171)+SUM(S171:W171)</f>
        <v>1</v>
      </c>
      <c r="J171" s="23">
        <f>SUM(X171:AN171)</f>
        <v>0.11</v>
      </c>
      <c r="K171" s="23">
        <f>AO171</f>
        <v>0.02</v>
      </c>
      <c r="L171" s="4" t="s">
        <v>1667</v>
      </c>
      <c r="M171" s="19">
        <v>0.85</v>
      </c>
      <c r="N171" s="16"/>
      <c r="O171" s="16"/>
      <c r="P171" s="44">
        <v>0.15</v>
      </c>
      <c r="Q171" s="16">
        <v>0.05</v>
      </c>
      <c r="R171" s="16">
        <v>0.1</v>
      </c>
      <c r="S171" s="16"/>
      <c r="T171" s="16"/>
      <c r="U171" s="16"/>
      <c r="V171" s="16"/>
      <c r="W171" s="16"/>
      <c r="X171" s="16"/>
      <c r="Y171" s="16"/>
      <c r="Z171" s="16"/>
      <c r="AA171" s="16"/>
      <c r="AB171" s="16"/>
      <c r="AC171" s="16"/>
      <c r="AD171" s="16"/>
      <c r="AE171" s="16"/>
      <c r="AF171" s="16">
        <v>0.05</v>
      </c>
      <c r="AG171" s="16">
        <v>0.05</v>
      </c>
      <c r="AH171" s="16">
        <v>0.01</v>
      </c>
      <c r="AI171" s="16"/>
      <c r="AJ171" s="16"/>
      <c r="AK171" s="16"/>
      <c r="AL171" s="16"/>
      <c r="AM171" s="16"/>
      <c r="AN171" s="16"/>
      <c r="AO171" s="16">
        <v>0.02</v>
      </c>
      <c r="AP171" s="10" t="s">
        <v>2406</v>
      </c>
      <c r="AQ171" s="15" t="s">
        <v>2572</v>
      </c>
      <c r="AR171" s="2" t="s">
        <v>59</v>
      </c>
      <c r="AS171" s="63" t="s">
        <v>2412</v>
      </c>
      <c r="AT171" s="1" t="s">
        <v>2413</v>
      </c>
    </row>
    <row r="172" spans="1:46" ht="63">
      <c r="A172" s="2">
        <v>146</v>
      </c>
      <c r="B172" s="15" t="s">
        <v>1672</v>
      </c>
      <c r="C172" s="16" t="s">
        <v>43</v>
      </c>
      <c r="D172" s="16"/>
      <c r="E172" s="16"/>
      <c r="F172" s="12">
        <f>+G172+H172</f>
        <v>0.3</v>
      </c>
      <c r="G172" s="29"/>
      <c r="H172" s="23">
        <f>SUM(M172:P172)+SUM(S172:AO172)</f>
        <v>0.3</v>
      </c>
      <c r="I172" s="23">
        <f>SUM(M172:P172)+SUM(S172:W172)</f>
        <v>0.26</v>
      </c>
      <c r="J172" s="23">
        <f>SUM(X172:AN172)</f>
        <v>0.02</v>
      </c>
      <c r="K172" s="23">
        <f>AO172</f>
        <v>0.02</v>
      </c>
      <c r="L172" s="4" t="s">
        <v>2573</v>
      </c>
      <c r="M172" s="19">
        <v>0.18</v>
      </c>
      <c r="N172" s="16"/>
      <c r="O172" s="16"/>
      <c r="P172" s="44"/>
      <c r="Q172" s="16"/>
      <c r="R172" s="16"/>
      <c r="S172" s="16"/>
      <c r="T172" s="16"/>
      <c r="U172" s="16"/>
      <c r="V172" s="16">
        <v>0.08</v>
      </c>
      <c r="W172" s="16"/>
      <c r="X172" s="16">
        <v>0.02</v>
      </c>
      <c r="Y172" s="16"/>
      <c r="Z172" s="16"/>
      <c r="AA172" s="16"/>
      <c r="AB172" s="16"/>
      <c r="AC172" s="16"/>
      <c r="AD172" s="16"/>
      <c r="AE172" s="16"/>
      <c r="AF172" s="16"/>
      <c r="AG172" s="16"/>
      <c r="AH172" s="16"/>
      <c r="AI172" s="16"/>
      <c r="AJ172" s="16"/>
      <c r="AK172" s="16"/>
      <c r="AL172" s="16"/>
      <c r="AM172" s="16"/>
      <c r="AN172" s="16"/>
      <c r="AO172" s="16">
        <v>0.02</v>
      </c>
      <c r="AP172" s="4" t="s">
        <v>2406</v>
      </c>
      <c r="AQ172" s="15" t="s">
        <v>2574</v>
      </c>
      <c r="AR172" s="16" t="s">
        <v>59</v>
      </c>
      <c r="AS172" s="54" t="s">
        <v>2404</v>
      </c>
      <c r="AT172" s="1" t="s">
        <v>2413</v>
      </c>
    </row>
    <row r="173" spans="1:46" ht="47.25">
      <c r="A173" s="2">
        <v>147</v>
      </c>
      <c r="B173" s="15" t="s">
        <v>1821</v>
      </c>
      <c r="C173" s="16" t="s">
        <v>43</v>
      </c>
      <c r="D173" s="16"/>
      <c r="E173" s="16"/>
      <c r="F173" s="12">
        <f>+G173+H173</f>
        <v>0.16</v>
      </c>
      <c r="G173" s="29"/>
      <c r="H173" s="12">
        <f>SUM(M173:P173)+SUM(S173:AO173)</f>
        <v>0.16</v>
      </c>
      <c r="I173" s="23">
        <f>SUM(M173:P173)+SUM(S173:W173)</f>
        <v>0.08</v>
      </c>
      <c r="J173" s="23">
        <f>SUM(X173:AN173)</f>
        <v>0</v>
      </c>
      <c r="K173" s="23">
        <f>AO173</f>
        <v>0.08</v>
      </c>
      <c r="L173" s="4" t="s">
        <v>2575</v>
      </c>
      <c r="M173" s="19"/>
      <c r="N173" s="16"/>
      <c r="O173" s="16"/>
      <c r="P173" s="44">
        <f>Q173+R173</f>
        <v>0.08</v>
      </c>
      <c r="Q173" s="19">
        <v>0.08</v>
      </c>
      <c r="R173" s="16"/>
      <c r="S173" s="16"/>
      <c r="T173" s="16"/>
      <c r="U173" s="16"/>
      <c r="V173" s="16"/>
      <c r="W173" s="16"/>
      <c r="X173" s="16"/>
      <c r="Y173" s="16"/>
      <c r="Z173" s="16"/>
      <c r="AA173" s="16"/>
      <c r="AB173" s="16"/>
      <c r="AC173" s="16"/>
      <c r="AD173" s="16"/>
      <c r="AE173" s="16"/>
      <c r="AF173" s="16"/>
      <c r="AG173" s="19"/>
      <c r="AH173" s="19"/>
      <c r="AI173" s="16"/>
      <c r="AJ173" s="16"/>
      <c r="AK173" s="16"/>
      <c r="AL173" s="16"/>
      <c r="AM173" s="16"/>
      <c r="AN173" s="16"/>
      <c r="AO173" s="16">
        <v>0.08</v>
      </c>
      <c r="AP173" s="4" t="s">
        <v>1282</v>
      </c>
      <c r="AQ173" s="15" t="s">
        <v>2576</v>
      </c>
      <c r="AR173" s="2" t="s">
        <v>59</v>
      </c>
      <c r="AS173" s="54" t="s">
        <v>2404</v>
      </c>
    </row>
    <row r="174" spans="1:46" ht="94.5">
      <c r="A174" s="2">
        <v>148</v>
      </c>
      <c r="B174" s="15" t="s">
        <v>1668</v>
      </c>
      <c r="C174" s="16" t="s">
        <v>43</v>
      </c>
      <c r="D174" s="16"/>
      <c r="E174" s="16"/>
      <c r="F174" s="12">
        <f>+G174+H174</f>
        <v>2.2509999999999999</v>
      </c>
      <c r="G174" s="29"/>
      <c r="H174" s="12">
        <f>SUM(M174:P174)+SUM(S174:AO174)</f>
        <v>2.2509999999999999</v>
      </c>
      <c r="I174" s="23">
        <f>SUM(M174:P174)+SUM(S174:W174)</f>
        <v>1.97</v>
      </c>
      <c r="J174" s="23">
        <f>SUM(X174:AN174)</f>
        <v>0.26100000000000001</v>
      </c>
      <c r="K174" s="23">
        <f>AO174</f>
        <v>0.02</v>
      </c>
      <c r="L174" s="4" t="s">
        <v>2577</v>
      </c>
      <c r="M174" s="19">
        <v>1.96</v>
      </c>
      <c r="N174" s="16"/>
      <c r="O174" s="16"/>
      <c r="P174" s="65">
        <f>Q174+R174</f>
        <v>0.01</v>
      </c>
      <c r="Q174" s="16">
        <v>0.01</v>
      </c>
      <c r="R174" s="16"/>
      <c r="S174" s="16"/>
      <c r="T174" s="16"/>
      <c r="U174" s="16"/>
      <c r="V174" s="16"/>
      <c r="W174" s="16"/>
      <c r="X174" s="16"/>
      <c r="Y174" s="16"/>
      <c r="Z174" s="16"/>
      <c r="AA174" s="16"/>
      <c r="AB174" s="16"/>
      <c r="AC174" s="16"/>
      <c r="AD174" s="16"/>
      <c r="AE174" s="16"/>
      <c r="AF174" s="16">
        <v>0.15</v>
      </c>
      <c r="AG174" s="19">
        <v>0.05</v>
      </c>
      <c r="AH174" s="19">
        <v>0.03</v>
      </c>
      <c r="AI174" s="16"/>
      <c r="AJ174" s="19">
        <v>3.1E-2</v>
      </c>
      <c r="AK174" s="16"/>
      <c r="AL174" s="16"/>
      <c r="AM174" s="16"/>
      <c r="AN174" s="16"/>
      <c r="AO174" s="16">
        <v>0.02</v>
      </c>
      <c r="AP174" s="4" t="s">
        <v>2406</v>
      </c>
      <c r="AQ174" s="9" t="s">
        <v>2419</v>
      </c>
      <c r="AR174" s="2" t="s">
        <v>59</v>
      </c>
      <c r="AS174" s="54" t="s">
        <v>2404</v>
      </c>
    </row>
    <row r="175" spans="1:46" ht="73.900000000000006" customHeight="1">
      <c r="A175" s="87" t="s">
        <v>83</v>
      </c>
      <c r="B175" s="11" t="s">
        <v>2578</v>
      </c>
      <c r="C175" s="16"/>
      <c r="D175" s="88"/>
      <c r="E175" s="88"/>
      <c r="F175" s="71">
        <f>F176+F179+F183+F191+F195+F197+F210+F215+F217+F230+F233</f>
        <v>4833.0347700000002</v>
      </c>
      <c r="G175" s="71">
        <f t="shared" ref="G175:AO175" si="48">G176+G179+G183+G191+G195+G197+G210+G215+G217+G230+G233</f>
        <v>1891.74758</v>
      </c>
      <c r="H175" s="71">
        <f t="shared" si="48"/>
        <v>2941.28719</v>
      </c>
      <c r="I175" s="71">
        <f t="shared" si="48"/>
        <v>802.43484000000012</v>
      </c>
      <c r="J175" s="71">
        <f t="shared" si="48"/>
        <v>52.05</v>
      </c>
      <c r="K175" s="71">
        <f t="shared" si="48"/>
        <v>2086.8023500000004</v>
      </c>
      <c r="L175" s="71">
        <f t="shared" si="48"/>
        <v>0</v>
      </c>
      <c r="M175" s="71">
        <f t="shared" si="48"/>
        <v>5.3879700000000001</v>
      </c>
      <c r="N175" s="71">
        <f t="shared" si="48"/>
        <v>1.4093100000000001</v>
      </c>
      <c r="O175" s="71">
        <f t="shared" si="48"/>
        <v>0</v>
      </c>
      <c r="P175" s="71">
        <f t="shared" si="48"/>
        <v>42.77111</v>
      </c>
      <c r="Q175" s="71">
        <f t="shared" si="48"/>
        <v>31.848330000000001</v>
      </c>
      <c r="R175" s="71">
        <f t="shared" si="48"/>
        <v>10.919580000000002</v>
      </c>
      <c r="S175" s="71">
        <f t="shared" si="48"/>
        <v>299.92939000000001</v>
      </c>
      <c r="T175" s="71">
        <f t="shared" si="48"/>
        <v>378.29999999999995</v>
      </c>
      <c r="U175" s="71">
        <f t="shared" si="48"/>
        <v>68.2</v>
      </c>
      <c r="V175" s="71">
        <f t="shared" si="48"/>
        <v>6.4370600000000007</v>
      </c>
      <c r="W175" s="71">
        <f t="shared" si="48"/>
        <v>0</v>
      </c>
      <c r="X175" s="71">
        <f t="shared" si="48"/>
        <v>0.12</v>
      </c>
      <c r="Y175" s="71">
        <f t="shared" si="48"/>
        <v>0</v>
      </c>
      <c r="Z175" s="71">
        <f t="shared" si="48"/>
        <v>0.43</v>
      </c>
      <c r="AA175" s="71">
        <f t="shared" si="48"/>
        <v>0</v>
      </c>
      <c r="AB175" s="71">
        <f t="shared" si="48"/>
        <v>0</v>
      </c>
      <c r="AC175" s="71">
        <f t="shared" si="48"/>
        <v>0</v>
      </c>
      <c r="AD175" s="71">
        <f t="shared" si="48"/>
        <v>0</v>
      </c>
      <c r="AE175" s="71">
        <f t="shared" si="48"/>
        <v>1.1399999999999999</v>
      </c>
      <c r="AF175" s="71">
        <f t="shared" si="48"/>
        <v>18.04</v>
      </c>
      <c r="AG175" s="71">
        <f t="shared" si="48"/>
        <v>0</v>
      </c>
      <c r="AH175" s="71">
        <f t="shared" si="48"/>
        <v>0</v>
      </c>
      <c r="AI175" s="71">
        <f t="shared" si="48"/>
        <v>32.32</v>
      </c>
      <c r="AJ175" s="71">
        <f t="shared" si="48"/>
        <v>0</v>
      </c>
      <c r="AK175" s="71">
        <f t="shared" si="48"/>
        <v>0</v>
      </c>
      <c r="AL175" s="71">
        <f t="shared" si="48"/>
        <v>0</v>
      </c>
      <c r="AM175" s="71">
        <f t="shared" si="48"/>
        <v>0</v>
      </c>
      <c r="AN175" s="71">
        <f t="shared" si="48"/>
        <v>0</v>
      </c>
      <c r="AO175" s="71">
        <f t="shared" si="48"/>
        <v>2086.8023500000004</v>
      </c>
      <c r="AP175" s="16"/>
      <c r="AQ175" s="32"/>
      <c r="AR175" s="16"/>
      <c r="AS175" s="26"/>
    </row>
    <row r="176" spans="1:46" ht="16.5">
      <c r="A176" s="89" t="s">
        <v>85</v>
      </c>
      <c r="B176" s="11" t="s">
        <v>2579</v>
      </c>
      <c r="C176" s="89"/>
      <c r="D176" s="55"/>
      <c r="E176" s="55"/>
      <c r="F176" s="39">
        <f>SUM(F177:F178)</f>
        <v>2.2199999999999998</v>
      </c>
      <c r="G176" s="39">
        <f t="shared" ref="G176:AO176" si="49">SUM(G177:G178)</f>
        <v>0</v>
      </c>
      <c r="H176" s="39">
        <f t="shared" si="49"/>
        <v>2.2199999999999998</v>
      </c>
      <c r="I176" s="39">
        <f>SUM(I177:I178)</f>
        <v>0.65</v>
      </c>
      <c r="J176" s="39">
        <f>SUM(J177:J178)</f>
        <v>1.5699999999999998</v>
      </c>
      <c r="K176" s="39">
        <f>SUM(K177:K178)</f>
        <v>0</v>
      </c>
      <c r="L176" s="39"/>
      <c r="M176" s="39">
        <f t="shared" si="49"/>
        <v>0.32</v>
      </c>
      <c r="N176" s="39">
        <f t="shared" si="49"/>
        <v>0</v>
      </c>
      <c r="O176" s="39">
        <f t="shared" si="49"/>
        <v>0</v>
      </c>
      <c r="P176" s="39">
        <f t="shared" si="49"/>
        <v>0.13</v>
      </c>
      <c r="Q176" s="39">
        <f t="shared" si="49"/>
        <v>0.01</v>
      </c>
      <c r="R176" s="39">
        <f t="shared" si="49"/>
        <v>0.12</v>
      </c>
      <c r="S176" s="39">
        <f t="shared" si="49"/>
        <v>0.05</v>
      </c>
      <c r="T176" s="39">
        <f t="shared" si="49"/>
        <v>0</v>
      </c>
      <c r="U176" s="39">
        <f t="shared" si="49"/>
        <v>0</v>
      </c>
      <c r="V176" s="39">
        <f t="shared" si="49"/>
        <v>0.15</v>
      </c>
      <c r="W176" s="39">
        <f t="shared" si="49"/>
        <v>0</v>
      </c>
      <c r="X176" s="39">
        <f t="shared" si="49"/>
        <v>0</v>
      </c>
      <c r="Y176" s="39">
        <f t="shared" si="49"/>
        <v>0</v>
      </c>
      <c r="Z176" s="39">
        <f t="shared" si="49"/>
        <v>0.43</v>
      </c>
      <c r="AA176" s="39">
        <f t="shared" si="49"/>
        <v>0</v>
      </c>
      <c r="AB176" s="39">
        <f t="shared" si="49"/>
        <v>0</v>
      </c>
      <c r="AC176" s="39">
        <f t="shared" si="49"/>
        <v>0</v>
      </c>
      <c r="AD176" s="39">
        <f t="shared" si="49"/>
        <v>0</v>
      </c>
      <c r="AE176" s="39">
        <f t="shared" si="49"/>
        <v>1.1399999999999999</v>
      </c>
      <c r="AF176" s="39">
        <f t="shared" si="49"/>
        <v>0</v>
      </c>
      <c r="AG176" s="39">
        <f t="shared" si="49"/>
        <v>0</v>
      </c>
      <c r="AH176" s="39">
        <f t="shared" si="49"/>
        <v>0</v>
      </c>
      <c r="AI176" s="39">
        <f t="shared" si="49"/>
        <v>0</v>
      </c>
      <c r="AJ176" s="39">
        <f t="shared" si="49"/>
        <v>0</v>
      </c>
      <c r="AK176" s="39">
        <f t="shared" si="49"/>
        <v>0</v>
      </c>
      <c r="AL176" s="39">
        <f t="shared" si="49"/>
        <v>0</v>
      </c>
      <c r="AM176" s="39">
        <f t="shared" si="49"/>
        <v>0</v>
      </c>
      <c r="AN176" s="39">
        <f t="shared" si="49"/>
        <v>0</v>
      </c>
      <c r="AO176" s="39">
        <f t="shared" si="49"/>
        <v>0</v>
      </c>
      <c r="AP176" s="89"/>
      <c r="AQ176" s="40"/>
      <c r="AR176" s="83"/>
      <c r="AS176" s="41"/>
    </row>
    <row r="177" spans="1:46" ht="63">
      <c r="A177" s="16">
        <v>149</v>
      </c>
      <c r="B177" s="15" t="s">
        <v>378</v>
      </c>
      <c r="C177" s="2" t="s">
        <v>26</v>
      </c>
      <c r="D177" s="2" t="s">
        <v>255</v>
      </c>
      <c r="E177" s="2"/>
      <c r="F177" s="12">
        <f>+G177+H177</f>
        <v>2.17</v>
      </c>
      <c r="G177" s="29"/>
      <c r="H177" s="12">
        <f>SUM(M177:P177)+SUM(S177:AO177)</f>
        <v>2.17</v>
      </c>
      <c r="I177" s="23">
        <f>SUM(M177:P177)+SUM(S177:W177)</f>
        <v>0.6</v>
      </c>
      <c r="J177" s="23">
        <f>SUM(X177:AN177)</f>
        <v>1.5699999999999998</v>
      </c>
      <c r="K177" s="23">
        <f>AO177</f>
        <v>0</v>
      </c>
      <c r="L177" s="5" t="s">
        <v>381</v>
      </c>
      <c r="M177" s="16">
        <v>0.32</v>
      </c>
      <c r="N177" s="16"/>
      <c r="O177" s="16"/>
      <c r="P177" s="44">
        <v>0.13</v>
      </c>
      <c r="Q177" s="16">
        <v>0.01</v>
      </c>
      <c r="R177" s="16">
        <v>0.12</v>
      </c>
      <c r="S177" s="16"/>
      <c r="T177" s="16"/>
      <c r="U177" s="16"/>
      <c r="V177" s="16">
        <v>0.15</v>
      </c>
      <c r="W177" s="16"/>
      <c r="X177" s="16"/>
      <c r="Y177" s="16"/>
      <c r="Z177" s="16">
        <v>0.43</v>
      </c>
      <c r="AA177" s="16"/>
      <c r="AB177" s="16"/>
      <c r="AC177" s="16"/>
      <c r="AD177" s="16"/>
      <c r="AE177" s="16">
        <v>1.1399999999999999</v>
      </c>
      <c r="AF177" s="16"/>
      <c r="AG177" s="16"/>
      <c r="AH177" s="16"/>
      <c r="AI177" s="16"/>
      <c r="AJ177" s="16"/>
      <c r="AK177" s="16"/>
      <c r="AL177" s="16"/>
      <c r="AM177" s="16"/>
      <c r="AN177" s="16"/>
      <c r="AO177" s="16"/>
      <c r="AP177" s="4" t="s">
        <v>1282</v>
      </c>
      <c r="AQ177" s="15" t="s">
        <v>2580</v>
      </c>
      <c r="AR177" s="2" t="s">
        <v>59</v>
      </c>
      <c r="AS177" s="54" t="s">
        <v>2412</v>
      </c>
      <c r="AT177" s="1" t="s">
        <v>2413</v>
      </c>
    </row>
    <row r="178" spans="1:46" ht="31.5">
      <c r="A178" s="16">
        <v>150</v>
      </c>
      <c r="B178" s="15" t="s">
        <v>383</v>
      </c>
      <c r="C178" s="2" t="s">
        <v>26</v>
      </c>
      <c r="D178" s="2"/>
      <c r="E178" s="2"/>
      <c r="F178" s="12">
        <f>+G178+H178</f>
        <v>0.05</v>
      </c>
      <c r="G178" s="29"/>
      <c r="H178" s="12">
        <f>SUM(M178:P178)+SUM(S178:AO178)</f>
        <v>0.05</v>
      </c>
      <c r="I178" s="23">
        <f>SUM(M178:P178)+SUM(S178:W178)</f>
        <v>0.05</v>
      </c>
      <c r="J178" s="23">
        <f>SUM(X178:AN178)</f>
        <v>0</v>
      </c>
      <c r="K178" s="23">
        <f>AO178</f>
        <v>0</v>
      </c>
      <c r="L178" s="5" t="s">
        <v>18</v>
      </c>
      <c r="M178" s="16"/>
      <c r="N178" s="16"/>
      <c r="O178" s="16"/>
      <c r="P178" s="44"/>
      <c r="Q178" s="16"/>
      <c r="R178" s="16"/>
      <c r="S178" s="16">
        <v>0.05</v>
      </c>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4" t="s">
        <v>2441</v>
      </c>
      <c r="AQ178" s="15" t="s">
        <v>2581</v>
      </c>
      <c r="AR178" s="16" t="s">
        <v>59</v>
      </c>
      <c r="AS178" s="72"/>
    </row>
    <row r="179" spans="1:46" ht="31.5">
      <c r="A179" s="87" t="s">
        <v>93</v>
      </c>
      <c r="B179" s="11" t="s">
        <v>2582</v>
      </c>
      <c r="C179" s="89"/>
      <c r="D179" s="55"/>
      <c r="E179" s="55"/>
      <c r="F179" s="39">
        <f>SUM(F180:F182)</f>
        <v>5.6231999999999998</v>
      </c>
      <c r="G179" s="39">
        <f t="shared" ref="G179:AO179" si="50">SUM(G180:G182)</f>
        <v>0</v>
      </c>
      <c r="H179" s="39">
        <f t="shared" si="50"/>
        <v>5.6231999999999998</v>
      </c>
      <c r="I179" s="39">
        <f t="shared" si="50"/>
        <v>3.8931999999999998</v>
      </c>
      <c r="J179" s="39">
        <f t="shared" si="50"/>
        <v>0</v>
      </c>
      <c r="K179" s="39">
        <f t="shared" si="50"/>
        <v>1.73</v>
      </c>
      <c r="L179" s="39"/>
      <c r="M179" s="39">
        <f t="shared" si="50"/>
        <v>1.93</v>
      </c>
      <c r="N179" s="39">
        <f t="shared" si="50"/>
        <v>0</v>
      </c>
      <c r="O179" s="39">
        <f t="shared" si="50"/>
        <v>0</v>
      </c>
      <c r="P179" s="39">
        <f t="shared" si="50"/>
        <v>1.9632000000000001</v>
      </c>
      <c r="Q179" s="39">
        <f t="shared" si="50"/>
        <v>1.9600000000000002</v>
      </c>
      <c r="R179" s="39">
        <f t="shared" si="50"/>
        <v>0</v>
      </c>
      <c r="S179" s="39">
        <f t="shared" si="50"/>
        <v>0</v>
      </c>
      <c r="T179" s="39">
        <f t="shared" si="50"/>
        <v>0</v>
      </c>
      <c r="U179" s="39">
        <f t="shared" si="50"/>
        <v>0</v>
      </c>
      <c r="V179" s="39">
        <f t="shared" si="50"/>
        <v>0</v>
      </c>
      <c r="W179" s="39">
        <f t="shared" si="50"/>
        <v>0</v>
      </c>
      <c r="X179" s="39">
        <f t="shared" si="50"/>
        <v>0</v>
      </c>
      <c r="Y179" s="39">
        <f t="shared" si="50"/>
        <v>0</v>
      </c>
      <c r="Z179" s="39">
        <f t="shared" si="50"/>
        <v>0</v>
      </c>
      <c r="AA179" s="39">
        <f t="shared" si="50"/>
        <v>0</v>
      </c>
      <c r="AB179" s="39">
        <f t="shared" si="50"/>
        <v>0</v>
      </c>
      <c r="AC179" s="39">
        <f t="shared" si="50"/>
        <v>0</v>
      </c>
      <c r="AD179" s="39">
        <f t="shared" si="50"/>
        <v>0</v>
      </c>
      <c r="AE179" s="39">
        <f t="shared" si="50"/>
        <v>0</v>
      </c>
      <c r="AF179" s="39">
        <f t="shared" si="50"/>
        <v>0</v>
      </c>
      <c r="AG179" s="39">
        <f t="shared" si="50"/>
        <v>0</v>
      </c>
      <c r="AH179" s="39">
        <f t="shared" si="50"/>
        <v>0</v>
      </c>
      <c r="AI179" s="39">
        <f t="shared" si="50"/>
        <v>0</v>
      </c>
      <c r="AJ179" s="39">
        <f t="shared" si="50"/>
        <v>0</v>
      </c>
      <c r="AK179" s="39">
        <f t="shared" si="50"/>
        <v>0</v>
      </c>
      <c r="AL179" s="39">
        <f t="shared" si="50"/>
        <v>0</v>
      </c>
      <c r="AM179" s="39">
        <f t="shared" si="50"/>
        <v>0</v>
      </c>
      <c r="AN179" s="39">
        <f t="shared" si="50"/>
        <v>0</v>
      </c>
      <c r="AO179" s="39">
        <f t="shared" si="50"/>
        <v>1.73</v>
      </c>
      <c r="AP179" s="89"/>
      <c r="AQ179" s="40"/>
      <c r="AR179" s="85"/>
      <c r="AS179" s="41"/>
    </row>
    <row r="180" spans="1:46" ht="15.75">
      <c r="A180" s="2">
        <v>151</v>
      </c>
      <c r="B180" s="15" t="s">
        <v>2132</v>
      </c>
      <c r="C180" s="16" t="s">
        <v>28</v>
      </c>
      <c r="D180" s="55"/>
      <c r="E180" s="55"/>
      <c r="F180" s="12">
        <f>+G180+H180</f>
        <v>1.86</v>
      </c>
      <c r="G180" s="29"/>
      <c r="H180" s="12">
        <f>SUM(M180:P180)+SUM(S180:AO180)</f>
        <v>1.86</v>
      </c>
      <c r="I180" s="23">
        <f>SUM(M180:P180)+SUM(S180:W180)</f>
        <v>1.86</v>
      </c>
      <c r="J180" s="23">
        <f>SUM(X180:AN180)</f>
        <v>0</v>
      </c>
      <c r="K180" s="23">
        <f>AO180</f>
        <v>0</v>
      </c>
      <c r="L180" s="4" t="s">
        <v>17</v>
      </c>
      <c r="M180" s="19"/>
      <c r="N180" s="19"/>
      <c r="O180" s="19"/>
      <c r="P180" s="19">
        <v>1.86</v>
      </c>
      <c r="Q180" s="19">
        <v>1.86</v>
      </c>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6" t="s">
        <v>1282</v>
      </c>
      <c r="AQ180" s="15" t="s">
        <v>2581</v>
      </c>
      <c r="AR180" s="16" t="s">
        <v>59</v>
      </c>
      <c r="AS180" s="73" t="s">
        <v>2501</v>
      </c>
      <c r="AT180" s="1" t="s">
        <v>2583</v>
      </c>
    </row>
    <row r="181" spans="1:46" ht="47.25">
      <c r="A181" s="2">
        <v>152</v>
      </c>
      <c r="B181" s="15" t="s">
        <v>2584</v>
      </c>
      <c r="C181" s="16" t="s">
        <v>28</v>
      </c>
      <c r="D181" s="16" t="s">
        <v>255</v>
      </c>
      <c r="E181" s="16"/>
      <c r="F181" s="12">
        <f>+G181+H181</f>
        <v>3.5032000000000001</v>
      </c>
      <c r="G181" s="29"/>
      <c r="H181" s="12">
        <f>SUM(M181:P181)+SUM(S181:AO181)</f>
        <v>3.5032000000000001</v>
      </c>
      <c r="I181" s="23">
        <f>SUM(M181:P181)+SUM(S181:W181)</f>
        <v>2.0032000000000001</v>
      </c>
      <c r="J181" s="23">
        <f>SUM(X181:AN181)</f>
        <v>0</v>
      </c>
      <c r="K181" s="23">
        <f>AO181</f>
        <v>1.5</v>
      </c>
      <c r="L181" s="4" t="s">
        <v>2136</v>
      </c>
      <c r="M181" s="88">
        <v>1.93</v>
      </c>
      <c r="N181" s="88"/>
      <c r="O181" s="88"/>
      <c r="P181" s="44">
        <v>7.3200000000000001E-2</v>
      </c>
      <c r="Q181" s="88">
        <v>7.0000000000000007E-2</v>
      </c>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v>1.5</v>
      </c>
      <c r="AP181" s="16" t="s">
        <v>2483</v>
      </c>
      <c r="AQ181" s="15" t="s">
        <v>2493</v>
      </c>
      <c r="AR181" s="2" t="s">
        <v>59</v>
      </c>
      <c r="AS181" s="73" t="s">
        <v>2501</v>
      </c>
      <c r="AT181" s="1" t="s">
        <v>2585</v>
      </c>
    </row>
    <row r="182" spans="1:46" ht="78.75">
      <c r="A182" s="2">
        <v>153</v>
      </c>
      <c r="B182" s="15" t="s">
        <v>2586</v>
      </c>
      <c r="C182" s="16" t="s">
        <v>28</v>
      </c>
      <c r="D182" s="16"/>
      <c r="E182" s="16"/>
      <c r="F182" s="12">
        <f>+G182+H182</f>
        <v>0.26</v>
      </c>
      <c r="G182" s="29"/>
      <c r="H182" s="12">
        <f>SUM(M182:P182)+SUM(S182:AO182)</f>
        <v>0.26</v>
      </c>
      <c r="I182" s="23">
        <f>SUM(M182:P182)+SUM(S182:W182)</f>
        <v>0.03</v>
      </c>
      <c r="J182" s="23">
        <f>SUM(X182:AN182)</f>
        <v>0</v>
      </c>
      <c r="K182" s="23">
        <f>AO182</f>
        <v>0.23</v>
      </c>
      <c r="L182" s="4" t="s">
        <v>2587</v>
      </c>
      <c r="M182" s="88"/>
      <c r="N182" s="88"/>
      <c r="O182" s="88"/>
      <c r="P182" s="44">
        <v>0.03</v>
      </c>
      <c r="Q182" s="88">
        <v>0.03</v>
      </c>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v>0.23</v>
      </c>
      <c r="AP182" s="2" t="s">
        <v>2158</v>
      </c>
      <c r="AQ182" s="15" t="s">
        <v>2588</v>
      </c>
      <c r="AR182" s="2" t="s">
        <v>59</v>
      </c>
      <c r="AS182" s="73" t="s">
        <v>2501</v>
      </c>
    </row>
    <row r="183" spans="1:46" ht="16.5">
      <c r="A183" s="89" t="s">
        <v>97</v>
      </c>
      <c r="B183" s="40" t="s">
        <v>2589</v>
      </c>
      <c r="C183" s="89"/>
      <c r="D183" s="55"/>
      <c r="E183" s="55"/>
      <c r="F183" s="58">
        <f>SUM(F184:F190)</f>
        <v>3.96</v>
      </c>
      <c r="G183" s="58">
        <f t="shared" ref="G183:AO183" si="51">SUM(G184:G190)</f>
        <v>0</v>
      </c>
      <c r="H183" s="58">
        <f t="shared" si="51"/>
        <v>3.96</v>
      </c>
      <c r="I183" s="58">
        <f t="shared" si="51"/>
        <v>2.54</v>
      </c>
      <c r="J183" s="58">
        <f t="shared" si="51"/>
        <v>0.44</v>
      </c>
      <c r="K183" s="58">
        <f t="shared" si="51"/>
        <v>0.98</v>
      </c>
      <c r="L183" s="58"/>
      <c r="M183" s="58">
        <f t="shared" si="51"/>
        <v>0</v>
      </c>
      <c r="N183" s="58">
        <f t="shared" si="51"/>
        <v>0</v>
      </c>
      <c r="O183" s="58">
        <f t="shared" si="51"/>
        <v>0</v>
      </c>
      <c r="P183" s="58">
        <f t="shared" si="51"/>
        <v>0.74</v>
      </c>
      <c r="Q183" s="58">
        <f t="shared" si="51"/>
        <v>0.74</v>
      </c>
      <c r="R183" s="58">
        <f t="shared" si="51"/>
        <v>0</v>
      </c>
      <c r="S183" s="58">
        <f t="shared" si="51"/>
        <v>0.57999999999999996</v>
      </c>
      <c r="T183" s="58">
        <f t="shared" si="51"/>
        <v>1.22</v>
      </c>
      <c r="U183" s="58">
        <f t="shared" si="51"/>
        <v>0</v>
      </c>
      <c r="V183" s="58">
        <f t="shared" si="51"/>
        <v>0</v>
      </c>
      <c r="W183" s="58">
        <f t="shared" si="51"/>
        <v>0</v>
      </c>
      <c r="X183" s="58">
        <f t="shared" si="51"/>
        <v>0.12</v>
      </c>
      <c r="Y183" s="58">
        <f t="shared" si="51"/>
        <v>0</v>
      </c>
      <c r="Z183" s="58">
        <f t="shared" si="51"/>
        <v>0</v>
      </c>
      <c r="AA183" s="58">
        <f t="shared" si="51"/>
        <v>0</v>
      </c>
      <c r="AB183" s="58">
        <f t="shared" si="51"/>
        <v>0</v>
      </c>
      <c r="AC183" s="58">
        <f t="shared" si="51"/>
        <v>0</v>
      </c>
      <c r="AD183" s="58">
        <f t="shared" si="51"/>
        <v>0</v>
      </c>
      <c r="AE183" s="58">
        <f t="shared" si="51"/>
        <v>0</v>
      </c>
      <c r="AF183" s="58">
        <f t="shared" si="51"/>
        <v>0</v>
      </c>
      <c r="AG183" s="58">
        <f t="shared" si="51"/>
        <v>0</v>
      </c>
      <c r="AH183" s="58">
        <f t="shared" si="51"/>
        <v>0</v>
      </c>
      <c r="AI183" s="58">
        <f t="shared" si="51"/>
        <v>0.32</v>
      </c>
      <c r="AJ183" s="58">
        <f t="shared" si="51"/>
        <v>0</v>
      </c>
      <c r="AK183" s="58">
        <f t="shared" si="51"/>
        <v>0</v>
      </c>
      <c r="AL183" s="58">
        <f t="shared" si="51"/>
        <v>0</v>
      </c>
      <c r="AM183" s="58">
        <f t="shared" si="51"/>
        <v>0</v>
      </c>
      <c r="AN183" s="58">
        <f t="shared" si="51"/>
        <v>0</v>
      </c>
      <c r="AO183" s="58">
        <f t="shared" si="51"/>
        <v>0.98</v>
      </c>
      <c r="AP183" s="89"/>
      <c r="AQ183" s="40"/>
      <c r="AR183" s="83"/>
      <c r="AS183" s="41"/>
    </row>
    <row r="184" spans="1:46" ht="47.25">
      <c r="A184" s="2">
        <v>154</v>
      </c>
      <c r="B184" s="17" t="s">
        <v>344</v>
      </c>
      <c r="C184" s="2" t="s">
        <v>25</v>
      </c>
      <c r="D184" s="2" t="s">
        <v>255</v>
      </c>
      <c r="E184" s="2"/>
      <c r="F184" s="12">
        <f>+G184+H184</f>
        <v>1</v>
      </c>
      <c r="G184" s="29"/>
      <c r="H184" s="12">
        <f>SUM(M184:P184)+SUM(S184:AO184)</f>
        <v>1</v>
      </c>
      <c r="I184" s="23">
        <f t="shared" ref="I184:I190" si="52">SUM(M184:P184)+SUM(S184:W184)</f>
        <v>0</v>
      </c>
      <c r="J184" s="23">
        <f t="shared" ref="J184:J190" si="53">SUM(X184:AN184)</f>
        <v>0.32</v>
      </c>
      <c r="K184" s="23">
        <f t="shared" ref="K184:K190" si="54">AO184</f>
        <v>0.68</v>
      </c>
      <c r="L184" s="5" t="s">
        <v>346</v>
      </c>
      <c r="M184" s="88"/>
      <c r="N184" s="88"/>
      <c r="O184" s="88"/>
      <c r="P184" s="52">
        <f t="shared" ref="P184:P190" si="55">Q184+R184</f>
        <v>0</v>
      </c>
      <c r="Q184" s="88"/>
      <c r="R184" s="88"/>
      <c r="S184" s="88"/>
      <c r="T184" s="88"/>
      <c r="U184" s="88"/>
      <c r="V184" s="88"/>
      <c r="W184" s="88"/>
      <c r="X184" s="88"/>
      <c r="Y184" s="88"/>
      <c r="Z184" s="88"/>
      <c r="AA184" s="88"/>
      <c r="AB184" s="88"/>
      <c r="AC184" s="88"/>
      <c r="AD184" s="88"/>
      <c r="AE184" s="88"/>
      <c r="AF184" s="88"/>
      <c r="AG184" s="88"/>
      <c r="AH184" s="88"/>
      <c r="AI184" s="88">
        <v>0.32</v>
      </c>
      <c r="AJ184" s="88"/>
      <c r="AK184" s="88"/>
      <c r="AL184" s="88"/>
      <c r="AM184" s="88"/>
      <c r="AN184" s="88"/>
      <c r="AO184" s="4">
        <v>0.68</v>
      </c>
      <c r="AP184" s="4" t="s">
        <v>2437</v>
      </c>
      <c r="AQ184" s="9" t="s">
        <v>2590</v>
      </c>
      <c r="AR184" s="2" t="s">
        <v>59</v>
      </c>
      <c r="AS184" s="54" t="s">
        <v>2404</v>
      </c>
      <c r="AT184" s="1" t="s">
        <v>2591</v>
      </c>
    </row>
    <row r="185" spans="1:46" ht="15.75">
      <c r="A185" s="2">
        <v>155</v>
      </c>
      <c r="B185" s="15" t="s">
        <v>2592</v>
      </c>
      <c r="C185" s="2" t="s">
        <v>25</v>
      </c>
      <c r="D185" s="2" t="s">
        <v>255</v>
      </c>
      <c r="E185" s="2"/>
      <c r="F185" s="12">
        <f>+G185+H185</f>
        <v>0.25</v>
      </c>
      <c r="G185" s="29"/>
      <c r="H185" s="12">
        <f>SUM(M185:P185)+SUM(S185:AO185)</f>
        <v>0.25</v>
      </c>
      <c r="I185" s="23">
        <f t="shared" si="52"/>
        <v>0.21</v>
      </c>
      <c r="J185" s="23">
        <f t="shared" si="53"/>
        <v>0.04</v>
      </c>
      <c r="K185" s="23">
        <f t="shared" si="54"/>
        <v>0</v>
      </c>
      <c r="L185" s="4" t="s">
        <v>359</v>
      </c>
      <c r="M185" s="88"/>
      <c r="N185" s="88"/>
      <c r="O185" s="88"/>
      <c r="P185" s="52">
        <f t="shared" si="55"/>
        <v>0.21</v>
      </c>
      <c r="Q185" s="29">
        <v>0.21</v>
      </c>
      <c r="R185" s="88"/>
      <c r="S185" s="88"/>
      <c r="T185" s="88"/>
      <c r="U185" s="88"/>
      <c r="V185" s="88"/>
      <c r="W185" s="88"/>
      <c r="X185" s="4">
        <v>0.04</v>
      </c>
      <c r="Y185" s="88"/>
      <c r="Z185" s="88"/>
      <c r="AA185" s="88"/>
      <c r="AB185" s="88"/>
      <c r="AC185" s="88"/>
      <c r="AD185" s="88"/>
      <c r="AE185" s="88"/>
      <c r="AF185" s="88"/>
      <c r="AG185" s="88"/>
      <c r="AH185" s="88"/>
      <c r="AI185" s="88"/>
      <c r="AJ185" s="88"/>
      <c r="AK185" s="88"/>
      <c r="AL185" s="88"/>
      <c r="AM185" s="88"/>
      <c r="AN185" s="88"/>
      <c r="AO185" s="88"/>
      <c r="AP185" s="4" t="s">
        <v>1282</v>
      </c>
      <c r="AQ185" s="9" t="s">
        <v>2590</v>
      </c>
      <c r="AR185" s="2" t="s">
        <v>59</v>
      </c>
      <c r="AS185" s="54" t="s">
        <v>2404</v>
      </c>
      <c r="AT185" s="1" t="s">
        <v>2593</v>
      </c>
    </row>
    <row r="186" spans="1:46" ht="31.5">
      <c r="A186" s="2">
        <v>156</v>
      </c>
      <c r="B186" s="66" t="s">
        <v>2594</v>
      </c>
      <c r="C186" s="2" t="s">
        <v>25</v>
      </c>
      <c r="D186" s="2" t="s">
        <v>255</v>
      </c>
      <c r="E186" s="2"/>
      <c r="F186" s="12">
        <f t="shared" ref="F186:F231" si="56">G186+H186</f>
        <v>0.21000000000000002</v>
      </c>
      <c r="G186" s="29"/>
      <c r="H186" s="12">
        <f>SUM(M186:P186)+SUM(S186:AO186)</f>
        <v>0.21000000000000002</v>
      </c>
      <c r="I186" s="23">
        <f t="shared" si="52"/>
        <v>0.13</v>
      </c>
      <c r="J186" s="23">
        <f t="shared" si="53"/>
        <v>0.08</v>
      </c>
      <c r="K186" s="23">
        <f t="shared" si="54"/>
        <v>0</v>
      </c>
      <c r="L186" s="4" t="s">
        <v>2595</v>
      </c>
      <c r="M186" s="52"/>
      <c r="N186" s="52"/>
      <c r="O186" s="52"/>
      <c r="P186" s="52">
        <f t="shared" si="55"/>
        <v>0.13</v>
      </c>
      <c r="Q186" s="52">
        <v>0.13</v>
      </c>
      <c r="R186" s="52"/>
      <c r="S186" s="52"/>
      <c r="T186" s="52"/>
      <c r="U186" s="52"/>
      <c r="V186" s="52"/>
      <c r="W186" s="52"/>
      <c r="X186" s="52">
        <v>0.08</v>
      </c>
      <c r="Y186" s="52"/>
      <c r="Z186" s="52"/>
      <c r="AA186" s="52"/>
      <c r="AB186" s="52"/>
      <c r="AC186" s="52"/>
      <c r="AD186" s="52"/>
      <c r="AE186" s="52"/>
      <c r="AF186" s="52"/>
      <c r="AG186" s="52"/>
      <c r="AH186" s="52"/>
      <c r="AI186" s="52"/>
      <c r="AJ186" s="52"/>
      <c r="AK186" s="52"/>
      <c r="AL186" s="52"/>
      <c r="AM186" s="52"/>
      <c r="AN186" s="52"/>
      <c r="AO186" s="52"/>
      <c r="AP186" s="4" t="s">
        <v>68</v>
      </c>
      <c r="AQ186" s="9" t="s">
        <v>2596</v>
      </c>
      <c r="AR186" s="2" t="s">
        <v>2659</v>
      </c>
      <c r="AS186" s="54" t="s">
        <v>2404</v>
      </c>
      <c r="AT186" s="1" t="s">
        <v>2597</v>
      </c>
    </row>
    <row r="187" spans="1:46" ht="31.5">
      <c r="A187" s="2">
        <v>157</v>
      </c>
      <c r="B187" s="25" t="s">
        <v>305</v>
      </c>
      <c r="C187" s="2" t="s">
        <v>25</v>
      </c>
      <c r="D187" s="2"/>
      <c r="E187" s="2"/>
      <c r="F187" s="12">
        <f t="shared" si="56"/>
        <v>0.57999999999999996</v>
      </c>
      <c r="G187" s="29"/>
      <c r="H187" s="12">
        <f t="shared" ref="H187:H231" si="57">SUM(M187:P187)+SUM(S187:AO187)</f>
        <v>0.57999999999999996</v>
      </c>
      <c r="I187" s="23">
        <f t="shared" si="52"/>
        <v>0.57999999999999996</v>
      </c>
      <c r="J187" s="23">
        <f t="shared" si="53"/>
        <v>0</v>
      </c>
      <c r="K187" s="23">
        <f t="shared" si="54"/>
        <v>0</v>
      </c>
      <c r="L187" s="2" t="s">
        <v>308</v>
      </c>
      <c r="M187" s="52"/>
      <c r="N187" s="52"/>
      <c r="O187" s="52"/>
      <c r="P187" s="52">
        <f t="shared" si="55"/>
        <v>0</v>
      </c>
      <c r="Q187" s="52"/>
      <c r="R187" s="52"/>
      <c r="S187" s="52">
        <v>0.57999999999999996</v>
      </c>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4" t="s">
        <v>96</v>
      </c>
      <c r="AQ187" s="15" t="s">
        <v>2581</v>
      </c>
      <c r="AR187" s="16" t="s">
        <v>59</v>
      </c>
      <c r="AS187" s="26" t="s">
        <v>2412</v>
      </c>
      <c r="AT187" s="1" t="s">
        <v>2583</v>
      </c>
    </row>
    <row r="188" spans="1:46" ht="31.5">
      <c r="A188" s="2">
        <v>158</v>
      </c>
      <c r="B188" s="15" t="s">
        <v>310</v>
      </c>
      <c r="C188" s="2" t="s">
        <v>25</v>
      </c>
      <c r="D188" s="2"/>
      <c r="E188" s="2"/>
      <c r="F188" s="12">
        <f t="shared" si="56"/>
        <v>1</v>
      </c>
      <c r="G188" s="29"/>
      <c r="H188" s="12">
        <f t="shared" si="57"/>
        <v>1</v>
      </c>
      <c r="I188" s="23">
        <f t="shared" si="52"/>
        <v>1</v>
      </c>
      <c r="J188" s="23">
        <f t="shared" si="53"/>
        <v>0</v>
      </c>
      <c r="K188" s="23">
        <f t="shared" si="54"/>
        <v>0</v>
      </c>
      <c r="L188" s="2" t="s">
        <v>20</v>
      </c>
      <c r="M188" s="52"/>
      <c r="N188" s="52"/>
      <c r="O188" s="52"/>
      <c r="P188" s="52">
        <f t="shared" si="55"/>
        <v>0</v>
      </c>
      <c r="Q188" s="52"/>
      <c r="R188" s="52"/>
      <c r="S188" s="52"/>
      <c r="T188" s="52">
        <v>1</v>
      </c>
      <c r="U188" s="52"/>
      <c r="V188" s="52"/>
      <c r="W188" s="52"/>
      <c r="X188" s="52"/>
      <c r="Y188" s="52"/>
      <c r="Z188" s="52"/>
      <c r="AA188" s="52"/>
      <c r="AB188" s="52"/>
      <c r="AC188" s="52"/>
      <c r="AD188" s="52"/>
      <c r="AE188" s="52"/>
      <c r="AF188" s="52"/>
      <c r="AG188" s="52"/>
      <c r="AH188" s="52"/>
      <c r="AI188" s="52"/>
      <c r="AJ188" s="52"/>
      <c r="AK188" s="52"/>
      <c r="AL188" s="52"/>
      <c r="AM188" s="52"/>
      <c r="AN188" s="52"/>
      <c r="AO188" s="52"/>
      <c r="AP188" s="4" t="s">
        <v>96</v>
      </c>
      <c r="AQ188" s="15" t="s">
        <v>2581</v>
      </c>
      <c r="AR188" s="16" t="s">
        <v>59</v>
      </c>
      <c r="AS188" s="54" t="s">
        <v>2404</v>
      </c>
      <c r="AT188" s="1" t="s">
        <v>2583</v>
      </c>
    </row>
    <row r="189" spans="1:46" ht="31.5">
      <c r="A189" s="2">
        <v>159</v>
      </c>
      <c r="B189" s="15" t="s">
        <v>2598</v>
      </c>
      <c r="C189" s="2" t="s">
        <v>25</v>
      </c>
      <c r="D189" s="2"/>
      <c r="E189" s="2"/>
      <c r="F189" s="12">
        <f>G189+H189</f>
        <v>0.22</v>
      </c>
      <c r="G189" s="29"/>
      <c r="H189" s="12">
        <f>SUM(M189:P189)+SUM(S189:AO189)</f>
        <v>0.22</v>
      </c>
      <c r="I189" s="23">
        <f t="shared" si="52"/>
        <v>0.22</v>
      </c>
      <c r="J189" s="23">
        <f t="shared" si="53"/>
        <v>0</v>
      </c>
      <c r="K189" s="23">
        <f t="shared" si="54"/>
        <v>0</v>
      </c>
      <c r="L189" s="2" t="s">
        <v>20</v>
      </c>
      <c r="M189" s="52"/>
      <c r="N189" s="52"/>
      <c r="O189" s="52"/>
      <c r="P189" s="52">
        <f t="shared" si="55"/>
        <v>0</v>
      </c>
      <c r="Q189" s="52"/>
      <c r="R189" s="52"/>
      <c r="S189" s="52"/>
      <c r="T189" s="52">
        <v>0.22</v>
      </c>
      <c r="U189" s="52"/>
      <c r="V189" s="52"/>
      <c r="W189" s="52"/>
      <c r="X189" s="52"/>
      <c r="Y189" s="52"/>
      <c r="Z189" s="52"/>
      <c r="AA189" s="52"/>
      <c r="AB189" s="52"/>
      <c r="AC189" s="52"/>
      <c r="AD189" s="52"/>
      <c r="AE189" s="52"/>
      <c r="AF189" s="52"/>
      <c r="AG189" s="52"/>
      <c r="AH189" s="52"/>
      <c r="AI189" s="52"/>
      <c r="AJ189" s="52"/>
      <c r="AK189" s="52"/>
      <c r="AL189" s="52"/>
      <c r="AM189" s="52"/>
      <c r="AN189" s="52"/>
      <c r="AO189" s="52"/>
      <c r="AP189" s="4" t="s">
        <v>96</v>
      </c>
      <c r="AQ189" s="15" t="s">
        <v>2599</v>
      </c>
      <c r="AR189" s="2" t="s">
        <v>82</v>
      </c>
      <c r="AS189" s="54" t="s">
        <v>2404</v>
      </c>
    </row>
    <row r="190" spans="1:46" ht="31.5">
      <c r="A190" s="2">
        <v>160</v>
      </c>
      <c r="B190" s="15" t="s">
        <v>2600</v>
      </c>
      <c r="C190" s="2" t="s">
        <v>25</v>
      </c>
      <c r="D190" s="2"/>
      <c r="E190" s="2"/>
      <c r="F190" s="12">
        <f>G190+H190</f>
        <v>0.7</v>
      </c>
      <c r="G190" s="29"/>
      <c r="H190" s="12">
        <f>SUM(M190:P190)+SUM(S190:AO190)</f>
        <v>0.7</v>
      </c>
      <c r="I190" s="23">
        <f t="shared" si="52"/>
        <v>0.4</v>
      </c>
      <c r="J190" s="23">
        <f t="shared" si="53"/>
        <v>0</v>
      </c>
      <c r="K190" s="23">
        <f t="shared" si="54"/>
        <v>0.3</v>
      </c>
      <c r="L190" s="2" t="s">
        <v>2601</v>
      </c>
      <c r="M190" s="52"/>
      <c r="N190" s="52"/>
      <c r="O190" s="52"/>
      <c r="P190" s="52">
        <f t="shared" si="55"/>
        <v>0.4</v>
      </c>
      <c r="Q190" s="52">
        <v>0.4</v>
      </c>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v>0.3</v>
      </c>
      <c r="AP190" s="4" t="s">
        <v>2602</v>
      </c>
      <c r="AQ190" s="15" t="s">
        <v>2599</v>
      </c>
      <c r="AR190" s="2" t="s">
        <v>82</v>
      </c>
      <c r="AS190" s="54" t="s">
        <v>2404</v>
      </c>
    </row>
    <row r="191" spans="1:46" ht="16.5">
      <c r="A191" s="87" t="s">
        <v>99</v>
      </c>
      <c r="B191" s="11" t="s">
        <v>2603</v>
      </c>
      <c r="C191" s="89"/>
      <c r="D191" s="55"/>
      <c r="E191" s="55"/>
      <c r="F191" s="37">
        <f>SUM(F192:F194)</f>
        <v>1</v>
      </c>
      <c r="G191" s="37">
        <f t="shared" ref="G191:AO191" si="58">SUM(G192:G194)</f>
        <v>0</v>
      </c>
      <c r="H191" s="37">
        <f t="shared" si="58"/>
        <v>1</v>
      </c>
      <c r="I191" s="37">
        <f>SUM(I192:I194)</f>
        <v>1</v>
      </c>
      <c r="J191" s="37">
        <f>SUM(J192:J194)</f>
        <v>0</v>
      </c>
      <c r="K191" s="37">
        <f>SUM(K192:K194)</f>
        <v>0</v>
      </c>
      <c r="L191" s="37"/>
      <c r="M191" s="37">
        <f t="shared" si="58"/>
        <v>0.54</v>
      </c>
      <c r="N191" s="37">
        <f t="shared" si="58"/>
        <v>0.16</v>
      </c>
      <c r="O191" s="37">
        <f t="shared" si="58"/>
        <v>0</v>
      </c>
      <c r="P191" s="37">
        <f t="shared" si="58"/>
        <v>0</v>
      </c>
      <c r="Q191" s="37">
        <f t="shared" si="58"/>
        <v>0</v>
      </c>
      <c r="R191" s="37">
        <f t="shared" si="58"/>
        <v>0</v>
      </c>
      <c r="S191" s="37">
        <f t="shared" si="58"/>
        <v>0</v>
      </c>
      <c r="T191" s="37">
        <f t="shared" si="58"/>
        <v>0.3</v>
      </c>
      <c r="U191" s="37">
        <f t="shared" si="58"/>
        <v>0</v>
      </c>
      <c r="V191" s="37">
        <f t="shared" si="58"/>
        <v>0</v>
      </c>
      <c r="W191" s="37">
        <f t="shared" si="58"/>
        <v>0</v>
      </c>
      <c r="X191" s="37">
        <f t="shared" si="58"/>
        <v>0</v>
      </c>
      <c r="Y191" s="37">
        <f t="shared" si="58"/>
        <v>0</v>
      </c>
      <c r="Z191" s="37">
        <f t="shared" si="58"/>
        <v>0</v>
      </c>
      <c r="AA191" s="37">
        <f t="shared" si="58"/>
        <v>0</v>
      </c>
      <c r="AB191" s="37">
        <f t="shared" si="58"/>
        <v>0</v>
      </c>
      <c r="AC191" s="37">
        <f t="shared" si="58"/>
        <v>0</v>
      </c>
      <c r="AD191" s="37">
        <f t="shared" si="58"/>
        <v>0</v>
      </c>
      <c r="AE191" s="37">
        <f t="shared" si="58"/>
        <v>0</v>
      </c>
      <c r="AF191" s="37">
        <f t="shared" si="58"/>
        <v>0</v>
      </c>
      <c r="AG191" s="37">
        <f t="shared" si="58"/>
        <v>0</v>
      </c>
      <c r="AH191" s="37">
        <f t="shared" si="58"/>
        <v>0</v>
      </c>
      <c r="AI191" s="37">
        <f t="shared" si="58"/>
        <v>0</v>
      </c>
      <c r="AJ191" s="37">
        <f t="shared" si="58"/>
        <v>0</v>
      </c>
      <c r="AK191" s="37">
        <f t="shared" si="58"/>
        <v>0</v>
      </c>
      <c r="AL191" s="37">
        <f t="shared" si="58"/>
        <v>0</v>
      </c>
      <c r="AM191" s="37">
        <f t="shared" si="58"/>
        <v>0</v>
      </c>
      <c r="AN191" s="37">
        <f t="shared" si="58"/>
        <v>0</v>
      </c>
      <c r="AO191" s="37">
        <f t="shared" si="58"/>
        <v>0</v>
      </c>
      <c r="AP191" s="89"/>
      <c r="AQ191" s="40"/>
      <c r="AR191" s="83"/>
      <c r="AS191" s="41"/>
    </row>
    <row r="192" spans="1:46" ht="31.5">
      <c r="A192" s="2">
        <v>161</v>
      </c>
      <c r="B192" s="15" t="s">
        <v>88</v>
      </c>
      <c r="C192" s="2" t="s">
        <v>445</v>
      </c>
      <c r="D192" s="2"/>
      <c r="E192" s="2"/>
      <c r="F192" s="12">
        <f t="shared" si="56"/>
        <v>0.6</v>
      </c>
      <c r="G192" s="29"/>
      <c r="H192" s="12">
        <f t="shared" si="57"/>
        <v>0.6</v>
      </c>
      <c r="I192" s="23">
        <f>SUM(M192:P192)+SUM(S192:W192)</f>
        <v>0.6</v>
      </c>
      <c r="J192" s="23">
        <f>SUM(X192:AN192)</f>
        <v>0</v>
      </c>
      <c r="K192" s="23">
        <f>AO192</f>
        <v>0</v>
      </c>
      <c r="L192" s="4" t="s">
        <v>95</v>
      </c>
      <c r="M192" s="4">
        <v>0.3</v>
      </c>
      <c r="N192" s="88"/>
      <c r="O192" s="88"/>
      <c r="P192" s="88"/>
      <c r="Q192" s="88"/>
      <c r="R192" s="88"/>
      <c r="S192" s="88"/>
      <c r="T192" s="88">
        <v>0.3</v>
      </c>
      <c r="U192" s="88"/>
      <c r="V192" s="88"/>
      <c r="W192" s="88"/>
      <c r="X192" s="88"/>
      <c r="Y192" s="88"/>
      <c r="Z192" s="88"/>
      <c r="AA192" s="88"/>
      <c r="AB192" s="88"/>
      <c r="AC192" s="88"/>
      <c r="AD192" s="88"/>
      <c r="AE192" s="88"/>
      <c r="AF192" s="88"/>
      <c r="AG192" s="88"/>
      <c r="AH192" s="88"/>
      <c r="AI192" s="88"/>
      <c r="AJ192" s="88"/>
      <c r="AK192" s="88"/>
      <c r="AL192" s="88"/>
      <c r="AM192" s="88"/>
      <c r="AN192" s="88"/>
      <c r="AO192" s="88"/>
      <c r="AP192" s="4" t="s">
        <v>96</v>
      </c>
      <c r="AQ192" s="9" t="s">
        <v>2590</v>
      </c>
      <c r="AR192" s="2" t="s">
        <v>59</v>
      </c>
      <c r="AS192" s="54" t="s">
        <v>2404</v>
      </c>
      <c r="AT192" s="4" t="s">
        <v>96</v>
      </c>
    </row>
    <row r="193" spans="1:46" ht="31.5">
      <c r="A193" s="2">
        <v>162</v>
      </c>
      <c r="B193" s="15" t="s">
        <v>88</v>
      </c>
      <c r="C193" s="2" t="s">
        <v>445</v>
      </c>
      <c r="D193" s="2"/>
      <c r="E193" s="2"/>
      <c r="F193" s="12">
        <f t="shared" si="56"/>
        <v>0.33999999999999997</v>
      </c>
      <c r="G193" s="29"/>
      <c r="H193" s="12">
        <f t="shared" si="57"/>
        <v>0.33999999999999997</v>
      </c>
      <c r="I193" s="23">
        <f>SUM(M193:P193)+SUM(S193:W193)</f>
        <v>0.33999999999999997</v>
      </c>
      <c r="J193" s="23">
        <f>SUM(X193:AN193)</f>
        <v>0</v>
      </c>
      <c r="K193" s="23">
        <f>AO193</f>
        <v>0</v>
      </c>
      <c r="L193" s="4" t="s">
        <v>101</v>
      </c>
      <c r="M193" s="4">
        <v>0.18</v>
      </c>
      <c r="N193" s="88">
        <v>0.16</v>
      </c>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4" t="s">
        <v>1282</v>
      </c>
      <c r="AQ193" s="9" t="s">
        <v>2493</v>
      </c>
      <c r="AR193" s="2" t="s">
        <v>59</v>
      </c>
      <c r="AS193" s="54" t="s">
        <v>2404</v>
      </c>
      <c r="AT193" s="4" t="s">
        <v>1282</v>
      </c>
    </row>
    <row r="194" spans="1:46" ht="31.5">
      <c r="A194" s="2">
        <v>163</v>
      </c>
      <c r="B194" s="15" t="s">
        <v>88</v>
      </c>
      <c r="C194" s="2" t="s">
        <v>445</v>
      </c>
      <c r="D194" s="2"/>
      <c r="E194" s="2"/>
      <c r="F194" s="12">
        <f t="shared" si="56"/>
        <v>0.06</v>
      </c>
      <c r="G194" s="29"/>
      <c r="H194" s="12">
        <f t="shared" si="57"/>
        <v>0.06</v>
      </c>
      <c r="I194" s="23">
        <f>SUM(M194:P194)+SUM(S194:W194)</f>
        <v>0.06</v>
      </c>
      <c r="J194" s="23">
        <f>SUM(X194:AN194)</f>
        <v>0</v>
      </c>
      <c r="K194" s="23">
        <f>AO194</f>
        <v>0</v>
      </c>
      <c r="L194" s="4" t="s">
        <v>14</v>
      </c>
      <c r="M194" s="4">
        <v>0.06</v>
      </c>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4" t="s">
        <v>2406</v>
      </c>
      <c r="AQ194" s="9" t="s">
        <v>2493</v>
      </c>
      <c r="AR194" s="2" t="s">
        <v>59</v>
      </c>
      <c r="AS194" s="54" t="s">
        <v>2404</v>
      </c>
      <c r="AT194" s="4" t="s">
        <v>2406</v>
      </c>
    </row>
    <row r="195" spans="1:46" ht="16.5">
      <c r="A195" s="87" t="s">
        <v>2180</v>
      </c>
      <c r="B195" s="40" t="s">
        <v>179</v>
      </c>
      <c r="C195" s="89"/>
      <c r="D195" s="55"/>
      <c r="E195" s="55"/>
      <c r="F195" s="50">
        <f>F196</f>
        <v>38</v>
      </c>
      <c r="G195" s="50">
        <f t="shared" ref="G195:AO195" si="59">G196</f>
        <v>0</v>
      </c>
      <c r="H195" s="50">
        <f t="shared" si="59"/>
        <v>38</v>
      </c>
      <c r="I195" s="50">
        <f t="shared" si="59"/>
        <v>0</v>
      </c>
      <c r="J195" s="50">
        <f t="shared" si="59"/>
        <v>32</v>
      </c>
      <c r="K195" s="50">
        <f t="shared" si="59"/>
        <v>6</v>
      </c>
      <c r="L195" s="50"/>
      <c r="M195" s="50">
        <f t="shared" si="59"/>
        <v>0</v>
      </c>
      <c r="N195" s="50">
        <f t="shared" si="59"/>
        <v>0</v>
      </c>
      <c r="O195" s="50">
        <f t="shared" si="59"/>
        <v>0</v>
      </c>
      <c r="P195" s="50">
        <f t="shared" si="59"/>
        <v>0</v>
      </c>
      <c r="Q195" s="50">
        <f t="shared" si="59"/>
        <v>0</v>
      </c>
      <c r="R195" s="50">
        <f t="shared" si="59"/>
        <v>0</v>
      </c>
      <c r="S195" s="50">
        <f t="shared" si="59"/>
        <v>0</v>
      </c>
      <c r="T195" s="50">
        <f t="shared" si="59"/>
        <v>0</v>
      </c>
      <c r="U195" s="50">
        <f t="shared" si="59"/>
        <v>0</v>
      </c>
      <c r="V195" s="50">
        <f t="shared" si="59"/>
        <v>0</v>
      </c>
      <c r="W195" s="50">
        <f t="shared" si="59"/>
        <v>0</v>
      </c>
      <c r="X195" s="50">
        <f t="shared" si="59"/>
        <v>0</v>
      </c>
      <c r="Y195" s="50">
        <f t="shared" si="59"/>
        <v>0</v>
      </c>
      <c r="Z195" s="50">
        <f t="shared" si="59"/>
        <v>0</v>
      </c>
      <c r="AA195" s="50">
        <f t="shared" si="59"/>
        <v>0</v>
      </c>
      <c r="AB195" s="50">
        <f t="shared" si="59"/>
        <v>0</v>
      </c>
      <c r="AC195" s="50">
        <f t="shared" si="59"/>
        <v>0</v>
      </c>
      <c r="AD195" s="50"/>
      <c r="AE195" s="50">
        <f t="shared" si="59"/>
        <v>0</v>
      </c>
      <c r="AF195" s="50">
        <f t="shared" si="59"/>
        <v>0</v>
      </c>
      <c r="AG195" s="50">
        <f t="shared" si="59"/>
        <v>0</v>
      </c>
      <c r="AH195" s="50">
        <f t="shared" si="59"/>
        <v>0</v>
      </c>
      <c r="AI195" s="50">
        <f t="shared" si="59"/>
        <v>32</v>
      </c>
      <c r="AJ195" s="50">
        <f t="shared" si="59"/>
        <v>0</v>
      </c>
      <c r="AK195" s="50">
        <f t="shared" si="59"/>
        <v>0</v>
      </c>
      <c r="AL195" s="50">
        <f t="shared" si="59"/>
        <v>0</v>
      </c>
      <c r="AM195" s="50">
        <f t="shared" si="59"/>
        <v>0</v>
      </c>
      <c r="AN195" s="50">
        <f t="shared" si="59"/>
        <v>0</v>
      </c>
      <c r="AO195" s="50">
        <f t="shared" si="59"/>
        <v>6</v>
      </c>
      <c r="AP195" s="14"/>
      <c r="AQ195" s="36"/>
      <c r="AR195" s="83"/>
      <c r="AS195" s="41"/>
      <c r="AT195" s="14"/>
    </row>
    <row r="196" spans="1:46" ht="31.5">
      <c r="A196" s="2">
        <v>164</v>
      </c>
      <c r="B196" s="15" t="s">
        <v>189</v>
      </c>
      <c r="C196" s="16" t="s">
        <v>22</v>
      </c>
      <c r="D196" s="16" t="s">
        <v>255</v>
      </c>
      <c r="E196" s="16"/>
      <c r="F196" s="12">
        <f t="shared" si="56"/>
        <v>38</v>
      </c>
      <c r="G196" s="74"/>
      <c r="H196" s="12">
        <f t="shared" si="57"/>
        <v>38</v>
      </c>
      <c r="I196" s="75">
        <f>SUM(M196:P196)+SUM(S196:W196)</f>
        <v>0</v>
      </c>
      <c r="J196" s="75">
        <f>SUM(X196:AN196)</f>
        <v>32</v>
      </c>
      <c r="K196" s="75">
        <f>AO196</f>
        <v>6</v>
      </c>
      <c r="L196" s="27" t="s">
        <v>192</v>
      </c>
      <c r="M196" s="27"/>
      <c r="N196" s="58"/>
      <c r="O196" s="58"/>
      <c r="P196" s="58"/>
      <c r="Q196" s="58"/>
      <c r="R196" s="58"/>
      <c r="S196" s="58"/>
      <c r="T196" s="58"/>
      <c r="U196" s="58"/>
      <c r="V196" s="58"/>
      <c r="W196" s="58"/>
      <c r="X196" s="58"/>
      <c r="Y196" s="58"/>
      <c r="Z196" s="58"/>
      <c r="AA196" s="58"/>
      <c r="AB196" s="58"/>
      <c r="AC196" s="58"/>
      <c r="AD196" s="58"/>
      <c r="AE196" s="58"/>
      <c r="AF196" s="58"/>
      <c r="AG196" s="58"/>
      <c r="AH196" s="58"/>
      <c r="AI196" s="27">
        <v>32</v>
      </c>
      <c r="AJ196" s="27"/>
      <c r="AK196" s="27"/>
      <c r="AL196" s="27"/>
      <c r="AM196" s="27"/>
      <c r="AN196" s="27"/>
      <c r="AO196" s="27">
        <v>6</v>
      </c>
      <c r="AP196" s="4" t="s">
        <v>689</v>
      </c>
      <c r="AQ196" s="15" t="s">
        <v>2581</v>
      </c>
      <c r="AR196" s="16" t="s">
        <v>59</v>
      </c>
      <c r="AS196" s="26"/>
      <c r="AT196" s="4" t="s">
        <v>689</v>
      </c>
    </row>
    <row r="197" spans="1:46" ht="16.5">
      <c r="A197" s="87" t="s">
        <v>2181</v>
      </c>
      <c r="B197" s="11" t="s">
        <v>105</v>
      </c>
      <c r="C197" s="89"/>
      <c r="D197" s="55"/>
      <c r="E197" s="55"/>
      <c r="F197" s="76">
        <f>SUM(F198:F209)</f>
        <v>801.53</v>
      </c>
      <c r="G197" s="76">
        <f t="shared" ref="G197:AO197" si="60">SUM(G198:G209)</f>
        <v>0</v>
      </c>
      <c r="H197" s="76">
        <f t="shared" si="60"/>
        <v>801.53</v>
      </c>
      <c r="I197" s="76">
        <f t="shared" si="60"/>
        <v>38.75</v>
      </c>
      <c r="J197" s="76">
        <f t="shared" si="60"/>
        <v>18.04</v>
      </c>
      <c r="K197" s="76">
        <f t="shared" si="60"/>
        <v>744.74</v>
      </c>
      <c r="L197" s="76"/>
      <c r="M197" s="76">
        <f t="shared" si="60"/>
        <v>0</v>
      </c>
      <c r="N197" s="76">
        <f t="shared" si="60"/>
        <v>0</v>
      </c>
      <c r="O197" s="76">
        <f t="shared" si="60"/>
        <v>0</v>
      </c>
      <c r="P197" s="76">
        <f t="shared" si="60"/>
        <v>0</v>
      </c>
      <c r="Q197" s="76">
        <f t="shared" si="60"/>
        <v>0</v>
      </c>
      <c r="R197" s="76">
        <f t="shared" si="60"/>
        <v>0</v>
      </c>
      <c r="S197" s="76">
        <f t="shared" si="60"/>
        <v>0</v>
      </c>
      <c r="T197" s="76">
        <f t="shared" si="60"/>
        <v>38.75</v>
      </c>
      <c r="U197" s="76">
        <f t="shared" si="60"/>
        <v>0</v>
      </c>
      <c r="V197" s="76">
        <f t="shared" si="60"/>
        <v>0</v>
      </c>
      <c r="W197" s="76">
        <f t="shared" si="60"/>
        <v>0</v>
      </c>
      <c r="X197" s="76">
        <f t="shared" si="60"/>
        <v>0</v>
      </c>
      <c r="Y197" s="76">
        <f t="shared" si="60"/>
        <v>0</v>
      </c>
      <c r="Z197" s="76">
        <f t="shared" si="60"/>
        <v>0</v>
      </c>
      <c r="AA197" s="76">
        <f t="shared" si="60"/>
        <v>0</v>
      </c>
      <c r="AB197" s="76">
        <f t="shared" si="60"/>
        <v>0</v>
      </c>
      <c r="AC197" s="76">
        <f t="shared" si="60"/>
        <v>0</v>
      </c>
      <c r="AD197" s="76"/>
      <c r="AE197" s="76">
        <f t="shared" si="60"/>
        <v>0</v>
      </c>
      <c r="AF197" s="76">
        <f t="shared" si="60"/>
        <v>18.04</v>
      </c>
      <c r="AG197" s="76">
        <f t="shared" si="60"/>
        <v>0</v>
      </c>
      <c r="AH197" s="76">
        <f t="shared" si="60"/>
        <v>0</v>
      </c>
      <c r="AI197" s="76">
        <f t="shared" si="60"/>
        <v>0</v>
      </c>
      <c r="AJ197" s="76">
        <f t="shared" si="60"/>
        <v>0</v>
      </c>
      <c r="AK197" s="76">
        <f t="shared" si="60"/>
        <v>0</v>
      </c>
      <c r="AL197" s="76">
        <f t="shared" si="60"/>
        <v>0</v>
      </c>
      <c r="AM197" s="76">
        <f t="shared" si="60"/>
        <v>0</v>
      </c>
      <c r="AN197" s="76">
        <f t="shared" si="60"/>
        <v>0</v>
      </c>
      <c r="AO197" s="76">
        <f t="shared" si="60"/>
        <v>744.74</v>
      </c>
      <c r="AP197" s="89"/>
      <c r="AQ197" s="40"/>
      <c r="AR197" s="83"/>
      <c r="AS197" s="41"/>
      <c r="AT197" s="89"/>
    </row>
    <row r="198" spans="1:46" ht="31.5">
      <c r="A198" s="2">
        <v>165</v>
      </c>
      <c r="B198" s="15" t="s">
        <v>2604</v>
      </c>
      <c r="C198" s="2" t="s">
        <v>18</v>
      </c>
      <c r="D198" s="2"/>
      <c r="E198" s="2"/>
      <c r="F198" s="12">
        <f t="shared" si="56"/>
        <v>0.3</v>
      </c>
      <c r="G198" s="12"/>
      <c r="H198" s="12">
        <f t="shared" si="57"/>
        <v>0.3</v>
      </c>
      <c r="I198" s="23">
        <f>SUM(M198:P198)+SUM(S198:W198)</f>
        <v>0.3</v>
      </c>
      <c r="J198" s="23">
        <f>SUM(X198:AN198)</f>
        <v>0</v>
      </c>
      <c r="K198" s="23">
        <f>AO198</f>
        <v>0</v>
      </c>
      <c r="L198" s="4" t="s">
        <v>20</v>
      </c>
      <c r="M198" s="14"/>
      <c r="N198" s="14"/>
      <c r="O198" s="14"/>
      <c r="P198" s="14"/>
      <c r="Q198" s="14"/>
      <c r="R198" s="14"/>
      <c r="S198" s="14"/>
      <c r="T198" s="4">
        <v>0.3</v>
      </c>
      <c r="U198" s="14"/>
      <c r="V198" s="14"/>
      <c r="W198" s="14"/>
      <c r="X198" s="14"/>
      <c r="Y198" s="14"/>
      <c r="Z198" s="14"/>
      <c r="AA198" s="14"/>
      <c r="AB198" s="14"/>
      <c r="AC198" s="14"/>
      <c r="AD198" s="14"/>
      <c r="AE198" s="14"/>
      <c r="AF198" s="14"/>
      <c r="AG198" s="14"/>
      <c r="AH198" s="14"/>
      <c r="AI198" s="14"/>
      <c r="AJ198" s="14"/>
      <c r="AK198" s="14"/>
      <c r="AL198" s="14"/>
      <c r="AM198" s="14"/>
      <c r="AN198" s="14"/>
      <c r="AO198" s="14"/>
      <c r="AP198" s="4" t="s">
        <v>96</v>
      </c>
      <c r="AQ198" s="9" t="s">
        <v>2590</v>
      </c>
      <c r="AR198" s="2" t="s">
        <v>59</v>
      </c>
      <c r="AS198" s="54" t="s">
        <v>2404</v>
      </c>
      <c r="AT198" s="4" t="s">
        <v>96</v>
      </c>
    </row>
    <row r="199" spans="1:46" ht="31.5">
      <c r="A199" s="2">
        <v>166</v>
      </c>
      <c r="B199" s="15" t="s">
        <v>2605</v>
      </c>
      <c r="C199" s="2" t="s">
        <v>18</v>
      </c>
      <c r="D199" s="2"/>
      <c r="E199" s="2"/>
      <c r="F199" s="12">
        <f t="shared" si="56"/>
        <v>2.5</v>
      </c>
      <c r="G199" s="12"/>
      <c r="H199" s="12">
        <f t="shared" si="57"/>
        <v>2.5</v>
      </c>
      <c r="I199" s="23">
        <f t="shared" ref="I199:I209" si="61">SUM(M199:P199)+SUM(S199:W199)</f>
        <v>1</v>
      </c>
      <c r="J199" s="23">
        <f t="shared" ref="J199:J209" si="62">SUM(X199:AN199)</f>
        <v>0</v>
      </c>
      <c r="K199" s="23">
        <f t="shared" ref="K199:K209" si="63">AO199</f>
        <v>1.5</v>
      </c>
      <c r="L199" s="4" t="s">
        <v>2606</v>
      </c>
      <c r="M199" s="14"/>
      <c r="N199" s="14"/>
      <c r="O199" s="14"/>
      <c r="P199" s="14"/>
      <c r="Q199" s="14"/>
      <c r="R199" s="14"/>
      <c r="S199" s="14"/>
      <c r="T199" s="4">
        <v>1</v>
      </c>
      <c r="U199" s="14"/>
      <c r="V199" s="14"/>
      <c r="W199" s="14"/>
      <c r="X199" s="14"/>
      <c r="Y199" s="14"/>
      <c r="Z199" s="14"/>
      <c r="AA199" s="14"/>
      <c r="AB199" s="14"/>
      <c r="AC199" s="14"/>
      <c r="AD199" s="14"/>
      <c r="AE199" s="14"/>
      <c r="AF199" s="14"/>
      <c r="AG199" s="14"/>
      <c r="AH199" s="14"/>
      <c r="AI199" s="14"/>
      <c r="AJ199" s="14"/>
      <c r="AK199" s="14"/>
      <c r="AL199" s="14"/>
      <c r="AM199" s="14"/>
      <c r="AN199" s="14"/>
      <c r="AO199" s="4">
        <v>1.5</v>
      </c>
      <c r="AP199" s="4" t="s">
        <v>96</v>
      </c>
      <c r="AQ199" s="9" t="s">
        <v>2590</v>
      </c>
      <c r="AR199" s="2" t="s">
        <v>59</v>
      </c>
      <c r="AS199" s="54" t="s">
        <v>2404</v>
      </c>
      <c r="AT199" s="4" t="s">
        <v>96</v>
      </c>
    </row>
    <row r="200" spans="1:46" ht="31.5">
      <c r="A200" s="2">
        <v>167</v>
      </c>
      <c r="B200" s="15" t="s">
        <v>2605</v>
      </c>
      <c r="C200" s="2" t="s">
        <v>18</v>
      </c>
      <c r="D200" s="2"/>
      <c r="E200" s="2"/>
      <c r="F200" s="12">
        <f t="shared" si="56"/>
        <v>125</v>
      </c>
      <c r="G200" s="12"/>
      <c r="H200" s="12">
        <f t="shared" si="57"/>
        <v>125</v>
      </c>
      <c r="I200" s="23">
        <f t="shared" si="61"/>
        <v>5</v>
      </c>
      <c r="J200" s="23">
        <f t="shared" si="62"/>
        <v>0</v>
      </c>
      <c r="K200" s="23">
        <f t="shared" si="63"/>
        <v>120</v>
      </c>
      <c r="L200" s="4" t="s">
        <v>2607</v>
      </c>
      <c r="M200" s="14"/>
      <c r="N200" s="14"/>
      <c r="O200" s="14"/>
      <c r="P200" s="14"/>
      <c r="Q200" s="14"/>
      <c r="R200" s="14"/>
      <c r="S200" s="14"/>
      <c r="T200" s="4">
        <v>5</v>
      </c>
      <c r="U200" s="14"/>
      <c r="V200" s="14"/>
      <c r="W200" s="14"/>
      <c r="X200" s="14"/>
      <c r="Y200" s="14"/>
      <c r="Z200" s="14"/>
      <c r="AA200" s="14"/>
      <c r="AB200" s="14"/>
      <c r="AC200" s="14"/>
      <c r="AD200" s="14"/>
      <c r="AE200" s="14"/>
      <c r="AF200" s="14"/>
      <c r="AG200" s="14"/>
      <c r="AH200" s="14"/>
      <c r="AI200" s="14"/>
      <c r="AJ200" s="14"/>
      <c r="AK200" s="14"/>
      <c r="AL200" s="14"/>
      <c r="AM200" s="14"/>
      <c r="AN200" s="14"/>
      <c r="AO200" s="4">
        <v>120</v>
      </c>
      <c r="AP200" s="4" t="s">
        <v>2608</v>
      </c>
      <c r="AQ200" s="9" t="s">
        <v>2590</v>
      </c>
      <c r="AR200" s="2" t="s">
        <v>59</v>
      </c>
      <c r="AS200" s="54" t="s">
        <v>2404</v>
      </c>
      <c r="AT200" s="4" t="s">
        <v>2608</v>
      </c>
    </row>
    <row r="201" spans="1:46" ht="31.5">
      <c r="A201" s="2">
        <v>168</v>
      </c>
      <c r="B201" s="15" t="s">
        <v>2605</v>
      </c>
      <c r="C201" s="2" t="s">
        <v>18</v>
      </c>
      <c r="D201" s="2"/>
      <c r="E201" s="2"/>
      <c r="F201" s="12">
        <f t="shared" si="56"/>
        <v>11</v>
      </c>
      <c r="G201" s="12"/>
      <c r="H201" s="12">
        <f t="shared" si="57"/>
        <v>11</v>
      </c>
      <c r="I201" s="23">
        <f t="shared" si="61"/>
        <v>1</v>
      </c>
      <c r="J201" s="23">
        <f t="shared" si="62"/>
        <v>0</v>
      </c>
      <c r="K201" s="23">
        <f t="shared" si="63"/>
        <v>10</v>
      </c>
      <c r="L201" s="4" t="s">
        <v>2609</v>
      </c>
      <c r="M201" s="14"/>
      <c r="N201" s="14"/>
      <c r="O201" s="14"/>
      <c r="P201" s="14"/>
      <c r="Q201" s="14"/>
      <c r="R201" s="14"/>
      <c r="S201" s="14"/>
      <c r="T201" s="4">
        <v>1</v>
      </c>
      <c r="U201" s="14"/>
      <c r="V201" s="14"/>
      <c r="W201" s="14"/>
      <c r="X201" s="14"/>
      <c r="Y201" s="14"/>
      <c r="Z201" s="14"/>
      <c r="AA201" s="14"/>
      <c r="AB201" s="14"/>
      <c r="AC201" s="14"/>
      <c r="AD201" s="14"/>
      <c r="AE201" s="14"/>
      <c r="AF201" s="14"/>
      <c r="AG201" s="14"/>
      <c r="AH201" s="14"/>
      <c r="AI201" s="14"/>
      <c r="AJ201" s="14"/>
      <c r="AK201" s="14"/>
      <c r="AL201" s="14"/>
      <c r="AM201" s="14"/>
      <c r="AN201" s="14"/>
      <c r="AO201" s="4">
        <v>10</v>
      </c>
      <c r="AP201" s="4" t="s">
        <v>2406</v>
      </c>
      <c r="AQ201" s="9" t="s">
        <v>2590</v>
      </c>
      <c r="AR201" s="2" t="s">
        <v>59</v>
      </c>
      <c r="AS201" s="54" t="s">
        <v>2404</v>
      </c>
      <c r="AT201" s="4" t="s">
        <v>2406</v>
      </c>
    </row>
    <row r="202" spans="1:46" ht="31.5">
      <c r="A202" s="2">
        <v>169</v>
      </c>
      <c r="B202" s="15" t="s">
        <v>2605</v>
      </c>
      <c r="C202" s="2" t="s">
        <v>18</v>
      </c>
      <c r="D202" s="2"/>
      <c r="E202" s="2"/>
      <c r="F202" s="12">
        <f t="shared" si="56"/>
        <v>22</v>
      </c>
      <c r="G202" s="12"/>
      <c r="H202" s="12">
        <f t="shared" si="57"/>
        <v>22</v>
      </c>
      <c r="I202" s="23">
        <f t="shared" si="61"/>
        <v>2</v>
      </c>
      <c r="J202" s="23">
        <f t="shared" si="62"/>
        <v>0</v>
      </c>
      <c r="K202" s="23">
        <f t="shared" si="63"/>
        <v>20</v>
      </c>
      <c r="L202" s="4" t="s">
        <v>2610</v>
      </c>
      <c r="M202" s="14"/>
      <c r="N202" s="14"/>
      <c r="O202" s="14"/>
      <c r="P202" s="14"/>
      <c r="Q202" s="14"/>
      <c r="R202" s="14"/>
      <c r="S202" s="14"/>
      <c r="T202" s="4">
        <v>2</v>
      </c>
      <c r="U202" s="14"/>
      <c r="V202" s="14"/>
      <c r="W202" s="14"/>
      <c r="X202" s="14"/>
      <c r="Y202" s="14"/>
      <c r="Z202" s="14"/>
      <c r="AA202" s="14"/>
      <c r="AB202" s="14"/>
      <c r="AC202" s="14"/>
      <c r="AD202" s="14"/>
      <c r="AE202" s="14"/>
      <c r="AF202" s="14"/>
      <c r="AG202" s="14"/>
      <c r="AH202" s="14"/>
      <c r="AI202" s="14"/>
      <c r="AJ202" s="14"/>
      <c r="AK202" s="14"/>
      <c r="AL202" s="14"/>
      <c r="AM202" s="14"/>
      <c r="AN202" s="14"/>
      <c r="AO202" s="4">
        <v>20</v>
      </c>
      <c r="AP202" s="4" t="s">
        <v>2483</v>
      </c>
      <c r="AQ202" s="9" t="s">
        <v>2590</v>
      </c>
      <c r="AR202" s="2" t="s">
        <v>59</v>
      </c>
      <c r="AS202" s="54" t="s">
        <v>2404</v>
      </c>
      <c r="AT202" s="4" t="s">
        <v>2483</v>
      </c>
    </row>
    <row r="203" spans="1:46" ht="31.5">
      <c r="A203" s="2">
        <v>170</v>
      </c>
      <c r="B203" s="15" t="s">
        <v>2605</v>
      </c>
      <c r="C203" s="2" t="s">
        <v>18</v>
      </c>
      <c r="D203" s="2"/>
      <c r="E203" s="2"/>
      <c r="F203" s="12">
        <f t="shared" si="56"/>
        <v>6</v>
      </c>
      <c r="G203" s="12"/>
      <c r="H203" s="12">
        <f t="shared" si="57"/>
        <v>6</v>
      </c>
      <c r="I203" s="23">
        <f t="shared" si="61"/>
        <v>0</v>
      </c>
      <c r="J203" s="23">
        <f t="shared" si="62"/>
        <v>0</v>
      </c>
      <c r="K203" s="23">
        <f t="shared" si="63"/>
        <v>6</v>
      </c>
      <c r="L203" s="4" t="s">
        <v>57</v>
      </c>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4">
        <v>6</v>
      </c>
      <c r="AP203" s="4" t="s">
        <v>2441</v>
      </c>
      <c r="AQ203" s="9" t="s">
        <v>2590</v>
      </c>
      <c r="AR203" s="2" t="s">
        <v>59</v>
      </c>
      <c r="AS203" s="54" t="s">
        <v>2404</v>
      </c>
      <c r="AT203" s="4" t="s">
        <v>2441</v>
      </c>
    </row>
    <row r="204" spans="1:46" ht="31.5">
      <c r="A204" s="2">
        <v>171</v>
      </c>
      <c r="B204" s="15" t="s">
        <v>2605</v>
      </c>
      <c r="C204" s="2" t="s">
        <v>18</v>
      </c>
      <c r="D204" s="2"/>
      <c r="E204" s="2"/>
      <c r="F204" s="12">
        <f t="shared" si="56"/>
        <v>65</v>
      </c>
      <c r="G204" s="12"/>
      <c r="H204" s="12">
        <f t="shared" si="57"/>
        <v>65</v>
      </c>
      <c r="I204" s="23">
        <f t="shared" si="61"/>
        <v>0</v>
      </c>
      <c r="J204" s="23">
        <f t="shared" si="62"/>
        <v>0</v>
      </c>
      <c r="K204" s="23">
        <f t="shared" si="63"/>
        <v>65</v>
      </c>
      <c r="L204" s="4" t="s">
        <v>57</v>
      </c>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4">
        <v>65</v>
      </c>
      <c r="AP204" s="4" t="s">
        <v>2428</v>
      </c>
      <c r="AQ204" s="9" t="s">
        <v>2590</v>
      </c>
      <c r="AR204" s="2" t="s">
        <v>59</v>
      </c>
      <c r="AS204" s="54" t="s">
        <v>2404</v>
      </c>
      <c r="AT204" s="4" t="s">
        <v>2428</v>
      </c>
    </row>
    <row r="205" spans="1:46" ht="31.5">
      <c r="A205" s="2">
        <v>172</v>
      </c>
      <c r="B205" s="15" t="s">
        <v>2605</v>
      </c>
      <c r="C205" s="2" t="s">
        <v>18</v>
      </c>
      <c r="D205" s="2"/>
      <c r="E205" s="2"/>
      <c r="F205" s="12">
        <f t="shared" si="56"/>
        <v>85</v>
      </c>
      <c r="G205" s="12"/>
      <c r="H205" s="12">
        <f t="shared" si="57"/>
        <v>85</v>
      </c>
      <c r="I205" s="23">
        <f t="shared" si="61"/>
        <v>5</v>
      </c>
      <c r="J205" s="23">
        <f t="shared" si="62"/>
        <v>0</v>
      </c>
      <c r="K205" s="23">
        <f t="shared" si="63"/>
        <v>80</v>
      </c>
      <c r="L205" s="4" t="s">
        <v>2611</v>
      </c>
      <c r="M205" s="14"/>
      <c r="N205" s="14"/>
      <c r="O205" s="14"/>
      <c r="P205" s="14"/>
      <c r="Q205" s="14"/>
      <c r="R205" s="14"/>
      <c r="S205" s="14"/>
      <c r="T205" s="4">
        <v>5</v>
      </c>
      <c r="U205" s="14"/>
      <c r="V205" s="14"/>
      <c r="W205" s="14"/>
      <c r="X205" s="14"/>
      <c r="Y205" s="14"/>
      <c r="Z205" s="14"/>
      <c r="AA205" s="14"/>
      <c r="AB205" s="14"/>
      <c r="AC205" s="14"/>
      <c r="AD205" s="14"/>
      <c r="AE205" s="14"/>
      <c r="AF205" s="14"/>
      <c r="AG205" s="14"/>
      <c r="AH205" s="14"/>
      <c r="AI205" s="14"/>
      <c r="AJ205" s="14"/>
      <c r="AK205" s="14"/>
      <c r="AL205" s="14"/>
      <c r="AM205" s="14"/>
      <c r="AN205" s="14"/>
      <c r="AO205" s="4">
        <v>80</v>
      </c>
      <c r="AP205" s="4" t="s">
        <v>689</v>
      </c>
      <c r="AQ205" s="9" t="s">
        <v>2590</v>
      </c>
      <c r="AR205" s="2" t="s">
        <v>59</v>
      </c>
      <c r="AS205" s="54" t="s">
        <v>2404</v>
      </c>
      <c r="AT205" s="4" t="s">
        <v>689</v>
      </c>
    </row>
    <row r="206" spans="1:46" ht="31.5">
      <c r="A206" s="2">
        <v>173</v>
      </c>
      <c r="B206" s="15" t="s">
        <v>2605</v>
      </c>
      <c r="C206" s="2" t="s">
        <v>18</v>
      </c>
      <c r="D206" s="2"/>
      <c r="E206" s="2"/>
      <c r="F206" s="12">
        <f t="shared" si="56"/>
        <v>115</v>
      </c>
      <c r="G206" s="12"/>
      <c r="H206" s="12">
        <f t="shared" si="57"/>
        <v>115</v>
      </c>
      <c r="I206" s="23">
        <f t="shared" si="61"/>
        <v>5</v>
      </c>
      <c r="J206" s="23">
        <f t="shared" si="62"/>
        <v>0</v>
      </c>
      <c r="K206" s="23">
        <f t="shared" si="63"/>
        <v>110</v>
      </c>
      <c r="L206" s="4" t="s">
        <v>2612</v>
      </c>
      <c r="M206" s="14"/>
      <c r="N206" s="14"/>
      <c r="O206" s="14"/>
      <c r="P206" s="14"/>
      <c r="Q206" s="14"/>
      <c r="R206" s="14"/>
      <c r="S206" s="14"/>
      <c r="T206" s="4">
        <v>5</v>
      </c>
      <c r="U206" s="14"/>
      <c r="V206" s="14"/>
      <c r="W206" s="14"/>
      <c r="X206" s="14"/>
      <c r="Y206" s="14"/>
      <c r="Z206" s="14"/>
      <c r="AA206" s="14"/>
      <c r="AB206" s="14"/>
      <c r="AC206" s="14"/>
      <c r="AD206" s="14"/>
      <c r="AE206" s="14"/>
      <c r="AF206" s="14"/>
      <c r="AG206" s="14"/>
      <c r="AH206" s="14"/>
      <c r="AI206" s="14"/>
      <c r="AJ206" s="14"/>
      <c r="AK206" s="14"/>
      <c r="AL206" s="14"/>
      <c r="AM206" s="14"/>
      <c r="AN206" s="14"/>
      <c r="AO206" s="12">
        <v>110</v>
      </c>
      <c r="AP206" s="4" t="s">
        <v>2421</v>
      </c>
      <c r="AQ206" s="9" t="s">
        <v>2590</v>
      </c>
      <c r="AR206" s="2" t="s">
        <v>59</v>
      </c>
      <c r="AS206" s="54" t="s">
        <v>2404</v>
      </c>
      <c r="AT206" s="4" t="s">
        <v>2421</v>
      </c>
    </row>
    <row r="207" spans="1:46" ht="31.5">
      <c r="A207" s="2">
        <v>174</v>
      </c>
      <c r="B207" s="15" t="s">
        <v>2605</v>
      </c>
      <c r="C207" s="2" t="s">
        <v>18</v>
      </c>
      <c r="D207" s="2"/>
      <c r="E207" s="2"/>
      <c r="F207" s="12">
        <f t="shared" si="56"/>
        <v>22</v>
      </c>
      <c r="G207" s="12"/>
      <c r="H207" s="12">
        <f t="shared" si="57"/>
        <v>22</v>
      </c>
      <c r="I207" s="23">
        <f t="shared" si="61"/>
        <v>2</v>
      </c>
      <c r="J207" s="23">
        <f t="shared" si="62"/>
        <v>0</v>
      </c>
      <c r="K207" s="23">
        <f t="shared" si="63"/>
        <v>20</v>
      </c>
      <c r="L207" s="4" t="s">
        <v>2610</v>
      </c>
      <c r="M207" s="14"/>
      <c r="N207" s="14"/>
      <c r="O207" s="14"/>
      <c r="P207" s="14"/>
      <c r="Q207" s="14"/>
      <c r="R207" s="14"/>
      <c r="S207" s="14"/>
      <c r="T207" s="4">
        <v>2</v>
      </c>
      <c r="U207" s="14"/>
      <c r="V207" s="14"/>
      <c r="W207" s="14"/>
      <c r="X207" s="14"/>
      <c r="Y207" s="14"/>
      <c r="Z207" s="14"/>
      <c r="AA207" s="14"/>
      <c r="AB207" s="14"/>
      <c r="AC207" s="14"/>
      <c r="AD207" s="14"/>
      <c r="AE207" s="14"/>
      <c r="AF207" s="14"/>
      <c r="AG207" s="14"/>
      <c r="AH207" s="14"/>
      <c r="AI207" s="14"/>
      <c r="AJ207" s="14"/>
      <c r="AK207" s="14"/>
      <c r="AL207" s="14"/>
      <c r="AM207" s="14"/>
      <c r="AN207" s="14"/>
      <c r="AO207" s="12">
        <v>20</v>
      </c>
      <c r="AP207" s="4" t="s">
        <v>2437</v>
      </c>
      <c r="AQ207" s="9" t="s">
        <v>2590</v>
      </c>
      <c r="AR207" s="2" t="s">
        <v>59</v>
      </c>
      <c r="AS207" s="54" t="s">
        <v>2404</v>
      </c>
      <c r="AT207" s="4" t="s">
        <v>2437</v>
      </c>
    </row>
    <row r="208" spans="1:46" ht="31.5">
      <c r="A208" s="2">
        <v>175</v>
      </c>
      <c r="B208" s="15" t="s">
        <v>2605</v>
      </c>
      <c r="C208" s="2" t="s">
        <v>18</v>
      </c>
      <c r="D208" s="2"/>
      <c r="E208" s="2"/>
      <c r="F208" s="12">
        <f t="shared" si="56"/>
        <v>33</v>
      </c>
      <c r="G208" s="12"/>
      <c r="H208" s="12">
        <f t="shared" si="57"/>
        <v>33</v>
      </c>
      <c r="I208" s="23">
        <f t="shared" si="61"/>
        <v>3</v>
      </c>
      <c r="J208" s="23">
        <f t="shared" si="62"/>
        <v>0</v>
      </c>
      <c r="K208" s="23">
        <f t="shared" si="63"/>
        <v>30</v>
      </c>
      <c r="L208" s="4" t="s">
        <v>2613</v>
      </c>
      <c r="M208" s="88"/>
      <c r="N208" s="88"/>
      <c r="O208" s="88"/>
      <c r="P208" s="88"/>
      <c r="Q208" s="88"/>
      <c r="R208" s="88"/>
      <c r="S208" s="88"/>
      <c r="T208" s="4">
        <v>3</v>
      </c>
      <c r="U208" s="88"/>
      <c r="V208" s="88"/>
      <c r="W208" s="88"/>
      <c r="X208" s="88"/>
      <c r="Y208" s="88"/>
      <c r="Z208" s="88"/>
      <c r="AA208" s="88"/>
      <c r="AB208" s="88"/>
      <c r="AC208" s="88"/>
      <c r="AD208" s="88"/>
      <c r="AE208" s="88"/>
      <c r="AF208" s="88"/>
      <c r="AG208" s="88"/>
      <c r="AH208" s="88"/>
      <c r="AI208" s="88"/>
      <c r="AJ208" s="88"/>
      <c r="AK208" s="88"/>
      <c r="AL208" s="88"/>
      <c r="AM208" s="88"/>
      <c r="AN208" s="88"/>
      <c r="AO208" s="3">
        <v>30</v>
      </c>
      <c r="AP208" s="4" t="s">
        <v>2424</v>
      </c>
      <c r="AQ208" s="9" t="s">
        <v>2590</v>
      </c>
      <c r="AR208" s="2" t="s">
        <v>59</v>
      </c>
      <c r="AS208" s="54" t="s">
        <v>2404</v>
      </c>
      <c r="AT208" s="4" t="s">
        <v>2424</v>
      </c>
    </row>
    <row r="209" spans="1:46" ht="47.25">
      <c r="A209" s="2">
        <v>176</v>
      </c>
      <c r="B209" s="28" t="s">
        <v>2614</v>
      </c>
      <c r="C209" s="2" t="s">
        <v>18</v>
      </c>
      <c r="D209" s="2"/>
      <c r="E209" s="2"/>
      <c r="F209" s="12">
        <f t="shared" si="56"/>
        <v>314.73</v>
      </c>
      <c r="G209" s="29"/>
      <c r="H209" s="12">
        <f t="shared" si="57"/>
        <v>314.73</v>
      </c>
      <c r="I209" s="23">
        <f t="shared" si="61"/>
        <v>14.45</v>
      </c>
      <c r="J209" s="23">
        <f t="shared" si="62"/>
        <v>18.04</v>
      </c>
      <c r="K209" s="23">
        <f t="shared" si="63"/>
        <v>282.24</v>
      </c>
      <c r="L209" s="4" t="s">
        <v>2615</v>
      </c>
      <c r="M209" s="88"/>
      <c r="N209" s="88"/>
      <c r="O209" s="88"/>
      <c r="P209" s="88"/>
      <c r="Q209" s="88"/>
      <c r="R209" s="88"/>
      <c r="S209" s="88"/>
      <c r="T209" s="4">
        <v>14.45</v>
      </c>
      <c r="U209" s="88"/>
      <c r="V209" s="88"/>
      <c r="W209" s="88"/>
      <c r="X209" s="88"/>
      <c r="Y209" s="88"/>
      <c r="Z209" s="88"/>
      <c r="AA209" s="88"/>
      <c r="AB209" s="88"/>
      <c r="AC209" s="88"/>
      <c r="AD209" s="88"/>
      <c r="AE209" s="88"/>
      <c r="AF209" s="88">
        <v>18.04</v>
      </c>
      <c r="AG209" s="88"/>
      <c r="AH209" s="88"/>
      <c r="AI209" s="88"/>
      <c r="AJ209" s="88"/>
      <c r="AK209" s="88"/>
      <c r="AL209" s="88"/>
      <c r="AM209" s="88"/>
      <c r="AN209" s="88"/>
      <c r="AO209" s="88">
        <v>282.24</v>
      </c>
      <c r="AP209" s="4" t="s">
        <v>2616</v>
      </c>
      <c r="AQ209" s="9" t="s">
        <v>2590</v>
      </c>
      <c r="AR209" s="2" t="s">
        <v>59</v>
      </c>
      <c r="AS209" s="54" t="s">
        <v>2412</v>
      </c>
      <c r="AT209" s="77" t="s">
        <v>2617</v>
      </c>
    </row>
    <row r="210" spans="1:46" ht="15.75">
      <c r="A210" s="87" t="s">
        <v>2618</v>
      </c>
      <c r="B210" s="11" t="s">
        <v>143</v>
      </c>
      <c r="C210" s="4"/>
      <c r="D210" s="4"/>
      <c r="E210" s="4"/>
      <c r="F210" s="37">
        <f>SUM(F211:F214)</f>
        <v>3617.2200000000003</v>
      </c>
      <c r="G210" s="37">
        <f t="shared" ref="G210:AO210" si="64">SUM(G211:G214)</f>
        <v>1801.31</v>
      </c>
      <c r="H210" s="37">
        <f t="shared" si="64"/>
        <v>1815.9099999999999</v>
      </c>
      <c r="I210" s="37">
        <f t="shared" si="64"/>
        <v>685.6</v>
      </c>
      <c r="J210" s="37">
        <f t="shared" si="64"/>
        <v>0</v>
      </c>
      <c r="K210" s="37">
        <f t="shared" si="64"/>
        <v>1130.31</v>
      </c>
      <c r="L210" s="37"/>
      <c r="M210" s="37">
        <f t="shared" si="64"/>
        <v>0</v>
      </c>
      <c r="N210" s="37">
        <f t="shared" si="64"/>
        <v>0</v>
      </c>
      <c r="O210" s="37">
        <f t="shared" si="64"/>
        <v>0</v>
      </c>
      <c r="P210" s="37">
        <f t="shared" si="64"/>
        <v>1.51</v>
      </c>
      <c r="Q210" s="37">
        <f t="shared" si="64"/>
        <v>0</v>
      </c>
      <c r="R210" s="37">
        <f t="shared" si="64"/>
        <v>1.51</v>
      </c>
      <c r="S210" s="37">
        <f t="shared" si="64"/>
        <v>290.60000000000002</v>
      </c>
      <c r="T210" s="37">
        <f t="shared" si="64"/>
        <v>333.4</v>
      </c>
      <c r="U210" s="37">
        <f t="shared" si="64"/>
        <v>60.09</v>
      </c>
      <c r="V210" s="37">
        <f t="shared" si="64"/>
        <v>0</v>
      </c>
      <c r="W210" s="37">
        <f t="shared" si="64"/>
        <v>0</v>
      </c>
      <c r="X210" s="37">
        <f t="shared" si="64"/>
        <v>0</v>
      </c>
      <c r="Y210" s="37">
        <f t="shared" si="64"/>
        <v>0</v>
      </c>
      <c r="Z210" s="37">
        <f t="shared" si="64"/>
        <v>0</v>
      </c>
      <c r="AA210" s="37">
        <f t="shared" si="64"/>
        <v>0</v>
      </c>
      <c r="AB210" s="37">
        <f t="shared" si="64"/>
        <v>0</v>
      </c>
      <c r="AC210" s="37">
        <f t="shared" si="64"/>
        <v>0</v>
      </c>
      <c r="AD210" s="37">
        <f t="shared" si="64"/>
        <v>0</v>
      </c>
      <c r="AE210" s="37">
        <f t="shared" si="64"/>
        <v>0</v>
      </c>
      <c r="AF210" s="37">
        <f t="shared" si="64"/>
        <v>0</v>
      </c>
      <c r="AG210" s="37">
        <f t="shared" si="64"/>
        <v>0</v>
      </c>
      <c r="AH210" s="37">
        <f t="shared" si="64"/>
        <v>0</v>
      </c>
      <c r="AI210" s="37">
        <f t="shared" si="64"/>
        <v>0</v>
      </c>
      <c r="AJ210" s="37">
        <f t="shared" si="64"/>
        <v>0</v>
      </c>
      <c r="AK210" s="37">
        <f t="shared" si="64"/>
        <v>0</v>
      </c>
      <c r="AL210" s="37">
        <f t="shared" si="64"/>
        <v>0</v>
      </c>
      <c r="AM210" s="37">
        <f t="shared" si="64"/>
        <v>0</v>
      </c>
      <c r="AN210" s="37">
        <f t="shared" si="64"/>
        <v>0</v>
      </c>
      <c r="AO210" s="37">
        <f t="shared" si="64"/>
        <v>1130.31</v>
      </c>
      <c r="AP210" s="4"/>
      <c r="AQ210" s="9"/>
      <c r="AR210" s="16"/>
      <c r="AS210" s="26"/>
    </row>
    <row r="211" spans="1:46" ht="47.25">
      <c r="A211" s="2">
        <v>177</v>
      </c>
      <c r="B211" s="15" t="s">
        <v>2619</v>
      </c>
      <c r="C211" s="4" t="s">
        <v>20</v>
      </c>
      <c r="D211" s="4" t="s">
        <v>255</v>
      </c>
      <c r="E211" s="4"/>
      <c r="F211" s="12">
        <f t="shared" si="56"/>
        <v>475</v>
      </c>
      <c r="G211" s="12"/>
      <c r="H211" s="12">
        <f t="shared" si="57"/>
        <v>475</v>
      </c>
      <c r="I211" s="23">
        <f>SUM(M211:P211)+SUM(S211:W211)</f>
        <v>0</v>
      </c>
      <c r="J211" s="23">
        <f>SUM(X211:AN211)</f>
        <v>0</v>
      </c>
      <c r="K211" s="23">
        <f>AO211</f>
        <v>475</v>
      </c>
      <c r="L211" s="2" t="s">
        <v>57</v>
      </c>
      <c r="M211" s="88"/>
      <c r="N211" s="88"/>
      <c r="O211" s="88"/>
      <c r="P211" s="44"/>
      <c r="Q211" s="88"/>
      <c r="R211" s="88"/>
      <c r="S211" s="88"/>
      <c r="T211" s="4"/>
      <c r="U211" s="88"/>
      <c r="V211" s="88"/>
      <c r="W211" s="88"/>
      <c r="X211" s="88"/>
      <c r="Y211" s="88"/>
      <c r="Z211" s="88"/>
      <c r="AA211" s="88"/>
      <c r="AB211" s="88"/>
      <c r="AC211" s="88"/>
      <c r="AD211" s="88"/>
      <c r="AE211" s="88"/>
      <c r="AF211" s="4"/>
      <c r="AG211" s="88"/>
      <c r="AH211" s="88"/>
      <c r="AI211" s="88"/>
      <c r="AJ211" s="88"/>
      <c r="AK211" s="88"/>
      <c r="AL211" s="88"/>
      <c r="AM211" s="88"/>
      <c r="AN211" s="88"/>
      <c r="AO211" s="4">
        <v>475</v>
      </c>
      <c r="AP211" s="2" t="s">
        <v>2479</v>
      </c>
      <c r="AQ211" s="15" t="s">
        <v>2620</v>
      </c>
      <c r="AR211" s="2" t="s">
        <v>59</v>
      </c>
      <c r="AS211" s="54" t="s">
        <v>2404</v>
      </c>
      <c r="AT211" s="60" t="s">
        <v>2621</v>
      </c>
    </row>
    <row r="212" spans="1:46" ht="31.5">
      <c r="A212" s="2">
        <v>178</v>
      </c>
      <c r="B212" s="15" t="s">
        <v>161</v>
      </c>
      <c r="C212" s="2" t="s">
        <v>20</v>
      </c>
      <c r="D212" s="2"/>
      <c r="E212" s="2"/>
      <c r="F212" s="12">
        <f t="shared" si="56"/>
        <v>424</v>
      </c>
      <c r="G212" s="12"/>
      <c r="H212" s="12">
        <f t="shared" si="57"/>
        <v>424</v>
      </c>
      <c r="I212" s="23">
        <f t="shared" ref="I212:I214" si="65">SUM(M212:P212)+SUM(S212:W212)</f>
        <v>164.09</v>
      </c>
      <c r="J212" s="23">
        <f t="shared" ref="J212:J214" si="66">SUM(X212:AN212)</f>
        <v>0</v>
      </c>
      <c r="K212" s="23">
        <f t="shared" ref="K212:K214" si="67">AO212</f>
        <v>259.91000000000003</v>
      </c>
      <c r="L212" s="35" t="s">
        <v>2622</v>
      </c>
      <c r="M212" s="52"/>
      <c r="N212" s="52"/>
      <c r="O212" s="52"/>
      <c r="P212" s="52"/>
      <c r="Q212" s="52"/>
      <c r="R212" s="52"/>
      <c r="S212" s="52"/>
      <c r="T212" s="52">
        <v>104</v>
      </c>
      <c r="U212" s="52">
        <v>60.09</v>
      </c>
      <c r="V212" s="52"/>
      <c r="W212" s="52"/>
      <c r="X212" s="52"/>
      <c r="Y212" s="52"/>
      <c r="Z212" s="52"/>
      <c r="AA212" s="52"/>
      <c r="AB212" s="52"/>
      <c r="AC212" s="52"/>
      <c r="AD212" s="52"/>
      <c r="AE212" s="52"/>
      <c r="AF212" s="52"/>
      <c r="AG212" s="52"/>
      <c r="AH212" s="52"/>
      <c r="AI212" s="52"/>
      <c r="AJ212" s="52"/>
      <c r="AK212" s="52"/>
      <c r="AL212" s="52"/>
      <c r="AM212" s="52"/>
      <c r="AN212" s="52"/>
      <c r="AO212" s="52">
        <v>259.91000000000003</v>
      </c>
      <c r="AP212" s="4" t="s">
        <v>2484</v>
      </c>
      <c r="AQ212" s="15" t="s">
        <v>2581</v>
      </c>
      <c r="AR212" s="2" t="s">
        <v>59</v>
      </c>
      <c r="AS212" s="54" t="s">
        <v>2404</v>
      </c>
    </row>
    <row r="213" spans="1:46" ht="47.25">
      <c r="A213" s="2">
        <v>179</v>
      </c>
      <c r="B213" s="15" t="s">
        <v>163</v>
      </c>
      <c r="C213" s="2" t="s">
        <v>20</v>
      </c>
      <c r="D213" s="2"/>
      <c r="E213" s="2"/>
      <c r="F213" s="12">
        <f t="shared" si="56"/>
        <v>321.07</v>
      </c>
      <c r="G213" s="12"/>
      <c r="H213" s="12">
        <f t="shared" si="57"/>
        <v>321.07</v>
      </c>
      <c r="I213" s="23">
        <f t="shared" si="65"/>
        <v>229.4</v>
      </c>
      <c r="J213" s="23">
        <f t="shared" si="66"/>
        <v>0</v>
      </c>
      <c r="K213" s="23">
        <f t="shared" si="67"/>
        <v>91.67</v>
      </c>
      <c r="L213" s="35" t="s">
        <v>2623</v>
      </c>
      <c r="M213" s="52"/>
      <c r="N213" s="52"/>
      <c r="O213" s="52"/>
      <c r="P213" s="52"/>
      <c r="Q213" s="52"/>
      <c r="R213" s="52"/>
      <c r="S213" s="52"/>
      <c r="T213" s="52">
        <v>229.4</v>
      </c>
      <c r="U213" s="52"/>
      <c r="V213" s="52"/>
      <c r="W213" s="52"/>
      <c r="X213" s="52"/>
      <c r="Y213" s="52"/>
      <c r="Z213" s="52"/>
      <c r="AA213" s="52"/>
      <c r="AB213" s="52"/>
      <c r="AC213" s="52"/>
      <c r="AD213" s="52"/>
      <c r="AE213" s="52"/>
      <c r="AF213" s="52"/>
      <c r="AG213" s="52"/>
      <c r="AH213" s="52"/>
      <c r="AI213" s="52"/>
      <c r="AJ213" s="52"/>
      <c r="AK213" s="52"/>
      <c r="AL213" s="52"/>
      <c r="AM213" s="52"/>
      <c r="AN213" s="52"/>
      <c r="AO213" s="52">
        <v>91.67</v>
      </c>
      <c r="AP213" s="4" t="s">
        <v>2479</v>
      </c>
      <c r="AQ213" s="15" t="s">
        <v>2581</v>
      </c>
      <c r="AR213" s="2" t="s">
        <v>59</v>
      </c>
      <c r="AS213" s="54" t="s">
        <v>2404</v>
      </c>
    </row>
    <row r="214" spans="1:46" ht="63">
      <c r="A214" s="2">
        <v>180</v>
      </c>
      <c r="B214" s="15" t="s">
        <v>165</v>
      </c>
      <c r="C214" s="2" t="s">
        <v>20</v>
      </c>
      <c r="D214" s="2"/>
      <c r="E214" s="2"/>
      <c r="F214" s="12">
        <f t="shared" si="56"/>
        <v>2397.15</v>
      </c>
      <c r="G214" s="12">
        <v>1801.31</v>
      </c>
      <c r="H214" s="12">
        <f t="shared" si="57"/>
        <v>595.84</v>
      </c>
      <c r="I214" s="23">
        <f t="shared" si="65"/>
        <v>292.11</v>
      </c>
      <c r="J214" s="23">
        <f t="shared" si="66"/>
        <v>0</v>
      </c>
      <c r="K214" s="23">
        <f t="shared" si="67"/>
        <v>303.73</v>
      </c>
      <c r="L214" s="35" t="s">
        <v>2624</v>
      </c>
      <c r="M214" s="52"/>
      <c r="N214" s="52"/>
      <c r="O214" s="52"/>
      <c r="P214" s="52">
        <v>1.51</v>
      </c>
      <c r="Q214" s="52"/>
      <c r="R214" s="52">
        <v>1.51</v>
      </c>
      <c r="S214" s="52">
        <v>290.60000000000002</v>
      </c>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v>303.73</v>
      </c>
      <c r="AP214" s="4" t="s">
        <v>167</v>
      </c>
      <c r="AQ214" s="15" t="s">
        <v>2588</v>
      </c>
      <c r="AR214" s="2" t="s">
        <v>59</v>
      </c>
      <c r="AS214" s="54" t="s">
        <v>2404</v>
      </c>
    </row>
    <row r="215" spans="1:46" ht="16.5">
      <c r="A215" s="87" t="s">
        <v>2625</v>
      </c>
      <c r="B215" s="11" t="s">
        <v>135</v>
      </c>
      <c r="C215" s="16"/>
      <c r="D215" s="16"/>
      <c r="E215" s="16"/>
      <c r="F215" s="67">
        <f>F216</f>
        <v>8.11</v>
      </c>
      <c r="G215" s="67">
        <f t="shared" ref="G215:AO215" si="68">G216</f>
        <v>0</v>
      </c>
      <c r="H215" s="67">
        <f t="shared" si="68"/>
        <v>8.11</v>
      </c>
      <c r="I215" s="67">
        <f t="shared" si="68"/>
        <v>8.11</v>
      </c>
      <c r="J215" s="67">
        <f t="shared" si="68"/>
        <v>0</v>
      </c>
      <c r="K215" s="67">
        <f t="shared" si="68"/>
        <v>0</v>
      </c>
      <c r="L215" s="67"/>
      <c r="M215" s="67">
        <f t="shared" si="68"/>
        <v>0</v>
      </c>
      <c r="N215" s="67">
        <f t="shared" si="68"/>
        <v>0</v>
      </c>
      <c r="O215" s="67">
        <f t="shared" si="68"/>
        <v>0</v>
      </c>
      <c r="P215" s="67">
        <f t="shared" si="68"/>
        <v>0</v>
      </c>
      <c r="Q215" s="67">
        <f t="shared" si="68"/>
        <v>0</v>
      </c>
      <c r="R215" s="67">
        <f t="shared" si="68"/>
        <v>0</v>
      </c>
      <c r="S215" s="67">
        <f t="shared" si="68"/>
        <v>0</v>
      </c>
      <c r="T215" s="67">
        <f t="shared" si="68"/>
        <v>0</v>
      </c>
      <c r="U215" s="67">
        <f t="shared" si="68"/>
        <v>8.11</v>
      </c>
      <c r="V215" s="67">
        <f t="shared" si="68"/>
        <v>0</v>
      </c>
      <c r="W215" s="67">
        <f t="shared" si="68"/>
        <v>0</v>
      </c>
      <c r="X215" s="67">
        <f t="shared" si="68"/>
        <v>0</v>
      </c>
      <c r="Y215" s="67">
        <f t="shared" si="68"/>
        <v>0</v>
      </c>
      <c r="Z215" s="67">
        <f t="shared" si="68"/>
        <v>0</v>
      </c>
      <c r="AA215" s="67">
        <f t="shared" si="68"/>
        <v>0</v>
      </c>
      <c r="AB215" s="67">
        <f t="shared" si="68"/>
        <v>0</v>
      </c>
      <c r="AC215" s="67">
        <f t="shared" si="68"/>
        <v>0</v>
      </c>
      <c r="AD215" s="67"/>
      <c r="AE215" s="67">
        <f t="shared" si="68"/>
        <v>0</v>
      </c>
      <c r="AF215" s="67">
        <f t="shared" si="68"/>
        <v>0</v>
      </c>
      <c r="AG215" s="67">
        <f t="shared" si="68"/>
        <v>0</v>
      </c>
      <c r="AH215" s="67">
        <f t="shared" si="68"/>
        <v>0</v>
      </c>
      <c r="AI215" s="67">
        <f t="shared" si="68"/>
        <v>0</v>
      </c>
      <c r="AJ215" s="67">
        <f t="shared" si="68"/>
        <v>0</v>
      </c>
      <c r="AK215" s="67">
        <f t="shared" si="68"/>
        <v>0</v>
      </c>
      <c r="AL215" s="67">
        <f t="shared" si="68"/>
        <v>0</v>
      </c>
      <c r="AM215" s="67">
        <f t="shared" si="68"/>
        <v>0</v>
      </c>
      <c r="AN215" s="67">
        <f t="shared" si="68"/>
        <v>0</v>
      </c>
      <c r="AO215" s="67">
        <f t="shared" si="68"/>
        <v>0</v>
      </c>
      <c r="AP215" s="16"/>
      <c r="AQ215" s="32"/>
      <c r="AR215" s="84"/>
      <c r="AS215" s="53"/>
    </row>
    <row r="216" spans="1:46" ht="47.25">
      <c r="A216" s="16">
        <v>181</v>
      </c>
      <c r="B216" s="15" t="s">
        <v>137</v>
      </c>
      <c r="C216" s="16" t="s">
        <v>19</v>
      </c>
      <c r="D216" s="16"/>
      <c r="E216" s="16"/>
      <c r="F216" s="12">
        <f t="shared" si="56"/>
        <v>8.11</v>
      </c>
      <c r="G216" s="29"/>
      <c r="H216" s="12">
        <f t="shared" si="57"/>
        <v>8.11</v>
      </c>
      <c r="I216" s="23">
        <f>SUM(M216:P216)+SUM(S216:W216)</f>
        <v>8.11</v>
      </c>
      <c r="J216" s="23">
        <f>SUM(X216:AN216)</f>
        <v>0</v>
      </c>
      <c r="K216" s="23">
        <f>AO216</f>
        <v>0</v>
      </c>
      <c r="L216" s="16" t="s">
        <v>19</v>
      </c>
      <c r="M216" s="78"/>
      <c r="N216" s="79"/>
      <c r="O216" s="88"/>
      <c r="P216" s="88"/>
      <c r="Q216" s="88"/>
      <c r="R216" s="88"/>
      <c r="S216" s="88"/>
      <c r="T216" s="88"/>
      <c r="U216" s="88">
        <v>8.11</v>
      </c>
      <c r="V216" s="88"/>
      <c r="W216" s="88"/>
      <c r="X216" s="88"/>
      <c r="Y216" s="88"/>
      <c r="Z216" s="88"/>
      <c r="AA216" s="88"/>
      <c r="AB216" s="88"/>
      <c r="AC216" s="88"/>
      <c r="AD216" s="88"/>
      <c r="AE216" s="88"/>
      <c r="AF216" s="88"/>
      <c r="AG216" s="88"/>
      <c r="AH216" s="88"/>
      <c r="AI216" s="88"/>
      <c r="AJ216" s="88"/>
      <c r="AK216" s="88"/>
      <c r="AL216" s="88"/>
      <c r="AM216" s="88"/>
      <c r="AN216" s="88"/>
      <c r="AO216" s="88"/>
      <c r="AP216" s="16" t="s">
        <v>1282</v>
      </c>
      <c r="AQ216" s="15" t="s">
        <v>2546</v>
      </c>
      <c r="AR216" s="16" t="s">
        <v>59</v>
      </c>
      <c r="AS216" s="80" t="s">
        <v>2404</v>
      </c>
      <c r="AT216" s="60" t="s">
        <v>2626</v>
      </c>
    </row>
    <row r="217" spans="1:46" ht="31.5">
      <c r="A217" s="87" t="s">
        <v>2627</v>
      </c>
      <c r="B217" s="11" t="s">
        <v>2628</v>
      </c>
      <c r="C217" s="16"/>
      <c r="D217" s="88"/>
      <c r="E217" s="88"/>
      <c r="F217" s="37">
        <f>SUM(F218:F229)</f>
        <v>277.17993000000001</v>
      </c>
      <c r="G217" s="37">
        <f t="shared" ref="G217:AO217" si="69">SUM(G218:G229)</f>
        <v>90.437579999999997</v>
      </c>
      <c r="H217" s="37">
        <f t="shared" si="69"/>
        <v>186.74235000000002</v>
      </c>
      <c r="I217" s="37">
        <f t="shared" si="69"/>
        <v>0</v>
      </c>
      <c r="J217" s="37">
        <f t="shared" si="69"/>
        <v>0</v>
      </c>
      <c r="K217" s="37">
        <f t="shared" si="69"/>
        <v>186.74235000000002</v>
      </c>
      <c r="L217" s="37"/>
      <c r="M217" s="37">
        <f t="shared" si="69"/>
        <v>0</v>
      </c>
      <c r="N217" s="37">
        <f t="shared" si="69"/>
        <v>0</v>
      </c>
      <c r="O217" s="37">
        <f t="shared" si="69"/>
        <v>0</v>
      </c>
      <c r="P217" s="37">
        <f t="shared" si="69"/>
        <v>0</v>
      </c>
      <c r="Q217" s="37">
        <f t="shared" si="69"/>
        <v>0</v>
      </c>
      <c r="R217" s="37">
        <f t="shared" si="69"/>
        <v>0</v>
      </c>
      <c r="S217" s="37">
        <f t="shared" si="69"/>
        <v>0</v>
      </c>
      <c r="T217" s="37">
        <f t="shared" si="69"/>
        <v>0</v>
      </c>
      <c r="U217" s="37">
        <f t="shared" si="69"/>
        <v>0</v>
      </c>
      <c r="V217" s="37">
        <f t="shared" si="69"/>
        <v>0</v>
      </c>
      <c r="W217" s="37">
        <f t="shared" si="69"/>
        <v>0</v>
      </c>
      <c r="X217" s="37">
        <f t="shared" si="69"/>
        <v>0</v>
      </c>
      <c r="Y217" s="37">
        <f t="shared" si="69"/>
        <v>0</v>
      </c>
      <c r="Z217" s="37">
        <f t="shared" si="69"/>
        <v>0</v>
      </c>
      <c r="AA217" s="37">
        <f t="shared" si="69"/>
        <v>0</v>
      </c>
      <c r="AB217" s="37">
        <f t="shared" si="69"/>
        <v>0</v>
      </c>
      <c r="AC217" s="37">
        <f t="shared" si="69"/>
        <v>0</v>
      </c>
      <c r="AD217" s="37"/>
      <c r="AE217" s="37">
        <f t="shared" si="69"/>
        <v>0</v>
      </c>
      <c r="AF217" s="37">
        <f t="shared" si="69"/>
        <v>0</v>
      </c>
      <c r="AG217" s="37">
        <f t="shared" si="69"/>
        <v>0</v>
      </c>
      <c r="AH217" s="37">
        <f t="shared" si="69"/>
        <v>0</v>
      </c>
      <c r="AI217" s="37">
        <f t="shared" si="69"/>
        <v>0</v>
      </c>
      <c r="AJ217" s="37">
        <f t="shared" si="69"/>
        <v>0</v>
      </c>
      <c r="AK217" s="37">
        <f t="shared" si="69"/>
        <v>0</v>
      </c>
      <c r="AL217" s="37">
        <f t="shared" si="69"/>
        <v>0</v>
      </c>
      <c r="AM217" s="37">
        <f t="shared" si="69"/>
        <v>0</v>
      </c>
      <c r="AN217" s="37">
        <f t="shared" si="69"/>
        <v>0</v>
      </c>
      <c r="AO217" s="37">
        <f t="shared" si="69"/>
        <v>186.74235000000002</v>
      </c>
      <c r="AP217" s="16"/>
      <c r="AQ217" s="32"/>
      <c r="AR217" s="84"/>
      <c r="AS217" s="53"/>
    </row>
    <row r="218" spans="1:46" ht="31.5">
      <c r="A218" s="2">
        <v>182</v>
      </c>
      <c r="B218" s="15" t="s">
        <v>2629</v>
      </c>
      <c r="C218" s="16" t="s">
        <v>2630</v>
      </c>
      <c r="D218" s="16"/>
      <c r="E218" s="16"/>
      <c r="F218" s="12">
        <f t="shared" si="56"/>
        <v>32.750100000000003</v>
      </c>
      <c r="G218" s="30">
        <v>14.2501</v>
      </c>
      <c r="H218" s="12">
        <f t="shared" si="57"/>
        <v>18.5</v>
      </c>
      <c r="I218" s="23">
        <f>SUM(M218:P218)+SUM(S218:W218)</f>
        <v>0</v>
      </c>
      <c r="J218" s="23">
        <f>SUM(X218:AN218)</f>
        <v>0</v>
      </c>
      <c r="K218" s="23">
        <f>AO218</f>
        <v>18.5</v>
      </c>
      <c r="L218" s="4" t="s">
        <v>57</v>
      </c>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4">
        <v>18.5</v>
      </c>
      <c r="AP218" s="4" t="s">
        <v>2608</v>
      </c>
      <c r="AQ218" s="9" t="s">
        <v>2590</v>
      </c>
      <c r="AR218" s="2" t="s">
        <v>59</v>
      </c>
      <c r="AS218" s="54" t="s">
        <v>2404</v>
      </c>
      <c r="AT218" s="4" t="s">
        <v>2608</v>
      </c>
    </row>
    <row r="219" spans="1:46" ht="31.5">
      <c r="A219" s="2">
        <v>183</v>
      </c>
      <c r="B219" s="15" t="s">
        <v>2629</v>
      </c>
      <c r="C219" s="16" t="s">
        <v>2630</v>
      </c>
      <c r="D219" s="16"/>
      <c r="E219" s="16"/>
      <c r="F219" s="12">
        <f t="shared" si="56"/>
        <v>6.92889</v>
      </c>
      <c r="G219" s="30">
        <v>5.92889</v>
      </c>
      <c r="H219" s="12">
        <f t="shared" si="57"/>
        <v>1</v>
      </c>
      <c r="I219" s="23">
        <f t="shared" ref="I219:I229" si="70">SUM(M219:P219)+SUM(S219:W219)</f>
        <v>0</v>
      </c>
      <c r="J219" s="23">
        <f t="shared" ref="J219:J229" si="71">SUM(X219:AN219)</f>
        <v>0</v>
      </c>
      <c r="K219" s="23">
        <f t="shared" ref="K219:K229" si="72">AO219</f>
        <v>1</v>
      </c>
      <c r="L219" s="4" t="s">
        <v>57</v>
      </c>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4">
        <v>1</v>
      </c>
      <c r="AP219" s="4" t="s">
        <v>2406</v>
      </c>
      <c r="AQ219" s="9" t="s">
        <v>2590</v>
      </c>
      <c r="AR219" s="2" t="s">
        <v>59</v>
      </c>
      <c r="AS219" s="54" t="s">
        <v>2404</v>
      </c>
      <c r="AT219" s="4" t="s">
        <v>2406</v>
      </c>
    </row>
    <row r="220" spans="1:46" ht="31.5">
      <c r="A220" s="2">
        <v>184</v>
      </c>
      <c r="B220" s="15" t="s">
        <v>2629</v>
      </c>
      <c r="C220" s="16" t="s">
        <v>2630</v>
      </c>
      <c r="D220" s="16"/>
      <c r="E220" s="16"/>
      <c r="F220" s="12">
        <f t="shared" si="56"/>
        <v>22.856885999999999</v>
      </c>
      <c r="G220" s="30">
        <v>21.13</v>
      </c>
      <c r="H220" s="12">
        <f t="shared" si="57"/>
        <v>1.7268859999999999</v>
      </c>
      <c r="I220" s="23">
        <f t="shared" si="70"/>
        <v>0</v>
      </c>
      <c r="J220" s="23">
        <f t="shared" si="71"/>
        <v>0</v>
      </c>
      <c r="K220" s="23">
        <f t="shared" si="72"/>
        <v>1.7268859999999999</v>
      </c>
      <c r="L220" s="4" t="s">
        <v>57</v>
      </c>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4">
        <v>1.7268859999999999</v>
      </c>
      <c r="AP220" s="4" t="s">
        <v>2484</v>
      </c>
      <c r="AQ220" s="9" t="s">
        <v>2590</v>
      </c>
      <c r="AR220" s="2" t="s">
        <v>59</v>
      </c>
      <c r="AS220" s="54" t="s">
        <v>2404</v>
      </c>
      <c r="AT220" s="4" t="s">
        <v>2484</v>
      </c>
    </row>
    <row r="221" spans="1:46" ht="31.5">
      <c r="A221" s="2">
        <v>185</v>
      </c>
      <c r="B221" s="15" t="s">
        <v>2629</v>
      </c>
      <c r="C221" s="16" t="s">
        <v>2630</v>
      </c>
      <c r="D221" s="16"/>
      <c r="E221" s="16"/>
      <c r="F221" s="12">
        <f t="shared" si="56"/>
        <v>90.515720000000002</v>
      </c>
      <c r="G221" s="30">
        <v>6.2503000000000002</v>
      </c>
      <c r="H221" s="12">
        <f t="shared" si="57"/>
        <v>84.265420000000006</v>
      </c>
      <c r="I221" s="23">
        <f t="shared" si="70"/>
        <v>0</v>
      </c>
      <c r="J221" s="23">
        <f t="shared" si="71"/>
        <v>0</v>
      </c>
      <c r="K221" s="23">
        <f t="shared" si="72"/>
        <v>84.265420000000006</v>
      </c>
      <c r="L221" s="4" t="s">
        <v>57</v>
      </c>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4">
        <v>84.265420000000006</v>
      </c>
      <c r="AP221" s="4" t="s">
        <v>2479</v>
      </c>
      <c r="AQ221" s="9" t="s">
        <v>2590</v>
      </c>
      <c r="AR221" s="2" t="s">
        <v>59</v>
      </c>
      <c r="AS221" s="54" t="s">
        <v>2404</v>
      </c>
      <c r="AT221" s="4" t="s">
        <v>2479</v>
      </c>
    </row>
    <row r="222" spans="1:46" ht="31.5">
      <c r="A222" s="2">
        <v>186</v>
      </c>
      <c r="B222" s="15" t="s">
        <v>2629</v>
      </c>
      <c r="C222" s="16" t="s">
        <v>2630</v>
      </c>
      <c r="D222" s="16"/>
      <c r="E222" s="16"/>
      <c r="F222" s="12">
        <f t="shared" si="56"/>
        <v>5.2229999999999999</v>
      </c>
      <c r="G222" s="30">
        <v>5</v>
      </c>
      <c r="H222" s="12">
        <f t="shared" si="57"/>
        <v>0.223</v>
      </c>
      <c r="I222" s="23">
        <f t="shared" si="70"/>
        <v>0</v>
      </c>
      <c r="J222" s="23">
        <f t="shared" si="71"/>
        <v>0</v>
      </c>
      <c r="K222" s="23">
        <f t="shared" si="72"/>
        <v>0.223</v>
      </c>
      <c r="L222" s="4" t="s">
        <v>57</v>
      </c>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4">
        <v>0.223</v>
      </c>
      <c r="AP222" s="4" t="s">
        <v>2483</v>
      </c>
      <c r="AQ222" s="9" t="s">
        <v>2590</v>
      </c>
      <c r="AR222" s="2" t="s">
        <v>59</v>
      </c>
      <c r="AS222" s="54" t="s">
        <v>2404</v>
      </c>
      <c r="AT222" s="4" t="s">
        <v>2483</v>
      </c>
    </row>
    <row r="223" spans="1:46" ht="31.5">
      <c r="A223" s="2">
        <v>187</v>
      </c>
      <c r="B223" s="15" t="s">
        <v>2629</v>
      </c>
      <c r="C223" s="16" t="s">
        <v>2630</v>
      </c>
      <c r="D223" s="16"/>
      <c r="E223" s="16"/>
      <c r="F223" s="12">
        <f t="shared" si="56"/>
        <v>2.4999899999999999</v>
      </c>
      <c r="G223" s="30">
        <v>1.4999899999999999</v>
      </c>
      <c r="H223" s="12">
        <f t="shared" si="57"/>
        <v>1</v>
      </c>
      <c r="I223" s="23">
        <f t="shared" si="70"/>
        <v>0</v>
      </c>
      <c r="J223" s="23">
        <f t="shared" si="71"/>
        <v>0</v>
      </c>
      <c r="K223" s="23">
        <f t="shared" si="72"/>
        <v>1</v>
      </c>
      <c r="L223" s="4" t="s">
        <v>57</v>
      </c>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4">
        <v>1</v>
      </c>
      <c r="AP223" s="4" t="s">
        <v>2441</v>
      </c>
      <c r="AQ223" s="9" t="s">
        <v>2590</v>
      </c>
      <c r="AR223" s="2" t="s">
        <v>59</v>
      </c>
      <c r="AS223" s="54" t="s">
        <v>2404</v>
      </c>
      <c r="AT223" s="4" t="s">
        <v>2441</v>
      </c>
    </row>
    <row r="224" spans="1:46" ht="31.5">
      <c r="A224" s="2">
        <v>188</v>
      </c>
      <c r="B224" s="15" t="s">
        <v>2629</v>
      </c>
      <c r="C224" s="16" t="s">
        <v>2630</v>
      </c>
      <c r="D224" s="16"/>
      <c r="E224" s="16"/>
      <c r="F224" s="12">
        <f t="shared" si="56"/>
        <v>13.797253999999999</v>
      </c>
      <c r="G224" s="30">
        <v>1.1125400000000001</v>
      </c>
      <c r="H224" s="12">
        <f t="shared" si="57"/>
        <v>12.684714</v>
      </c>
      <c r="I224" s="23">
        <f t="shared" si="70"/>
        <v>0</v>
      </c>
      <c r="J224" s="23">
        <f t="shared" si="71"/>
        <v>0</v>
      </c>
      <c r="K224" s="23">
        <f t="shared" si="72"/>
        <v>12.684714</v>
      </c>
      <c r="L224" s="4" t="s">
        <v>57</v>
      </c>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4">
        <v>12.684714</v>
      </c>
      <c r="AP224" s="4" t="s">
        <v>2428</v>
      </c>
      <c r="AQ224" s="9" t="s">
        <v>2590</v>
      </c>
      <c r="AR224" s="2" t="s">
        <v>59</v>
      </c>
      <c r="AS224" s="54" t="s">
        <v>2404</v>
      </c>
      <c r="AT224" s="4" t="s">
        <v>2428</v>
      </c>
    </row>
    <row r="225" spans="1:46" ht="31.5">
      <c r="A225" s="2">
        <v>189</v>
      </c>
      <c r="B225" s="15" t="s">
        <v>2629</v>
      </c>
      <c r="C225" s="16" t="s">
        <v>2630</v>
      </c>
      <c r="D225" s="16"/>
      <c r="E225" s="16"/>
      <c r="F225" s="12">
        <f t="shared" si="56"/>
        <v>29.77627</v>
      </c>
      <c r="G225" s="30">
        <v>2.97627</v>
      </c>
      <c r="H225" s="12">
        <f t="shared" si="57"/>
        <v>26.8</v>
      </c>
      <c r="I225" s="23">
        <f t="shared" si="70"/>
        <v>0</v>
      </c>
      <c r="J225" s="23">
        <f t="shared" si="71"/>
        <v>0</v>
      </c>
      <c r="K225" s="23">
        <f t="shared" si="72"/>
        <v>26.8</v>
      </c>
      <c r="L225" s="4" t="s">
        <v>57</v>
      </c>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4">
        <v>26.8</v>
      </c>
      <c r="AP225" s="4" t="s">
        <v>689</v>
      </c>
      <c r="AQ225" s="9" t="s">
        <v>2590</v>
      </c>
      <c r="AR225" s="2" t="s">
        <v>59</v>
      </c>
      <c r="AS225" s="54" t="s">
        <v>2404</v>
      </c>
      <c r="AT225" s="4" t="s">
        <v>689</v>
      </c>
    </row>
    <row r="226" spans="1:46" ht="31.5">
      <c r="A226" s="2">
        <v>190</v>
      </c>
      <c r="B226" s="15" t="s">
        <v>2629</v>
      </c>
      <c r="C226" s="16" t="s">
        <v>2630</v>
      </c>
      <c r="D226" s="16"/>
      <c r="E226" s="16"/>
      <c r="F226" s="12">
        <f t="shared" si="56"/>
        <v>2.0423299999999998</v>
      </c>
      <c r="G226" s="30">
        <v>1.5</v>
      </c>
      <c r="H226" s="12">
        <f t="shared" si="57"/>
        <v>0.54232999999999998</v>
      </c>
      <c r="I226" s="23">
        <f t="shared" si="70"/>
        <v>0</v>
      </c>
      <c r="J226" s="23">
        <f t="shared" si="71"/>
        <v>0</v>
      </c>
      <c r="K226" s="23">
        <f t="shared" si="72"/>
        <v>0.54232999999999998</v>
      </c>
      <c r="L226" s="4" t="s">
        <v>57</v>
      </c>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4">
        <v>0.54232999999999998</v>
      </c>
      <c r="AP226" s="4" t="s">
        <v>2421</v>
      </c>
      <c r="AQ226" s="9" t="s">
        <v>2590</v>
      </c>
      <c r="AR226" s="2" t="s">
        <v>59</v>
      </c>
      <c r="AS226" s="54" t="s">
        <v>2404</v>
      </c>
      <c r="AT226" s="4" t="s">
        <v>2421</v>
      </c>
    </row>
    <row r="227" spans="1:46" ht="31.5">
      <c r="A227" s="2">
        <v>191</v>
      </c>
      <c r="B227" s="15" t="s">
        <v>2629</v>
      </c>
      <c r="C227" s="16" t="s">
        <v>2630</v>
      </c>
      <c r="D227" s="16"/>
      <c r="E227" s="16"/>
      <c r="F227" s="12">
        <f t="shared" si="56"/>
        <v>45</v>
      </c>
      <c r="G227" s="30">
        <v>25</v>
      </c>
      <c r="H227" s="12">
        <f t="shared" si="57"/>
        <v>20</v>
      </c>
      <c r="I227" s="23">
        <f t="shared" si="70"/>
        <v>0</v>
      </c>
      <c r="J227" s="23">
        <f t="shared" si="71"/>
        <v>0</v>
      </c>
      <c r="K227" s="23">
        <f t="shared" si="72"/>
        <v>20</v>
      </c>
      <c r="L227" s="4" t="s">
        <v>57</v>
      </c>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4">
        <v>20</v>
      </c>
      <c r="AP227" s="4" t="s">
        <v>2437</v>
      </c>
      <c r="AQ227" s="9" t="s">
        <v>2590</v>
      </c>
      <c r="AR227" s="2" t="s">
        <v>59</v>
      </c>
      <c r="AS227" s="54" t="s">
        <v>2404</v>
      </c>
      <c r="AT227" s="4" t="s">
        <v>2437</v>
      </c>
    </row>
    <row r="228" spans="1:46" ht="31.5">
      <c r="A228" s="2">
        <v>192</v>
      </c>
      <c r="B228" s="15" t="s">
        <v>2629</v>
      </c>
      <c r="C228" s="16" t="s">
        <v>2630</v>
      </c>
      <c r="D228" s="16"/>
      <c r="E228" s="16"/>
      <c r="F228" s="12">
        <f t="shared" si="56"/>
        <v>23</v>
      </c>
      <c r="G228" s="30">
        <v>3</v>
      </c>
      <c r="H228" s="12">
        <f t="shared" si="57"/>
        <v>20</v>
      </c>
      <c r="I228" s="23">
        <f t="shared" si="70"/>
        <v>0</v>
      </c>
      <c r="J228" s="23">
        <f t="shared" si="71"/>
        <v>0</v>
      </c>
      <c r="K228" s="23">
        <f t="shared" si="72"/>
        <v>20</v>
      </c>
      <c r="L228" s="4" t="s">
        <v>57</v>
      </c>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4">
        <v>20</v>
      </c>
      <c r="AP228" s="4" t="s">
        <v>2424</v>
      </c>
      <c r="AQ228" s="9" t="s">
        <v>2590</v>
      </c>
      <c r="AR228" s="2" t="s">
        <v>59</v>
      </c>
      <c r="AS228" s="54" t="s">
        <v>2404</v>
      </c>
      <c r="AT228" s="4" t="s">
        <v>2424</v>
      </c>
    </row>
    <row r="229" spans="1:46" ht="31.5">
      <c r="A229" s="2">
        <v>193</v>
      </c>
      <c r="B229" s="15" t="s">
        <v>2629</v>
      </c>
      <c r="C229" s="16" t="s">
        <v>2630</v>
      </c>
      <c r="D229" s="16"/>
      <c r="E229" s="16"/>
      <c r="F229" s="12">
        <f t="shared" si="56"/>
        <v>2.7894899999999998</v>
      </c>
      <c r="G229" s="30">
        <v>2.7894899999999998</v>
      </c>
      <c r="H229" s="12">
        <f t="shared" si="57"/>
        <v>0</v>
      </c>
      <c r="I229" s="23">
        <f t="shared" si="70"/>
        <v>0</v>
      </c>
      <c r="J229" s="23">
        <f t="shared" si="71"/>
        <v>0</v>
      </c>
      <c r="K229" s="23">
        <f t="shared" si="72"/>
        <v>0</v>
      </c>
      <c r="L229" s="4" t="s">
        <v>57</v>
      </c>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4"/>
      <c r="AP229" s="4" t="s">
        <v>96</v>
      </c>
      <c r="AQ229" s="9" t="s">
        <v>2590</v>
      </c>
      <c r="AR229" s="2" t="s">
        <v>59</v>
      </c>
      <c r="AS229" s="54" t="s">
        <v>2404</v>
      </c>
      <c r="AT229" s="4" t="s">
        <v>96</v>
      </c>
    </row>
    <row r="230" spans="1:46" ht="16.5">
      <c r="A230" s="14" t="s">
        <v>2631</v>
      </c>
      <c r="B230" s="11" t="s">
        <v>2014</v>
      </c>
      <c r="C230" s="16"/>
      <c r="D230" s="88"/>
      <c r="E230" s="88"/>
      <c r="F230" s="50">
        <f>SUM(F231:F232)</f>
        <v>14.22587</v>
      </c>
      <c r="G230" s="50">
        <f t="shared" ref="G230:AO230" si="73">SUM(G231:G232)</f>
        <v>0</v>
      </c>
      <c r="H230" s="50">
        <f t="shared" si="73"/>
        <v>14.22587</v>
      </c>
      <c r="I230" s="50">
        <f t="shared" si="73"/>
        <v>13.22587</v>
      </c>
      <c r="J230" s="50">
        <f t="shared" si="73"/>
        <v>0</v>
      </c>
      <c r="K230" s="50">
        <f t="shared" si="73"/>
        <v>1</v>
      </c>
      <c r="L230" s="50"/>
      <c r="M230" s="50">
        <f t="shared" si="73"/>
        <v>0.47648000000000001</v>
      </c>
      <c r="N230" s="50">
        <f t="shared" si="73"/>
        <v>0</v>
      </c>
      <c r="O230" s="50">
        <f t="shared" si="73"/>
        <v>0</v>
      </c>
      <c r="P230" s="50">
        <f t="shared" si="73"/>
        <v>8.98</v>
      </c>
      <c r="Q230" s="50">
        <f t="shared" si="73"/>
        <v>8.0500000000000007</v>
      </c>
      <c r="R230" s="50">
        <f t="shared" si="73"/>
        <v>0.93</v>
      </c>
      <c r="S230" s="50">
        <f t="shared" si="73"/>
        <v>0.93938999999999995</v>
      </c>
      <c r="T230" s="50">
        <f t="shared" si="73"/>
        <v>1.63</v>
      </c>
      <c r="U230" s="50">
        <f t="shared" si="73"/>
        <v>0</v>
      </c>
      <c r="V230" s="50">
        <f t="shared" si="73"/>
        <v>1.2</v>
      </c>
      <c r="W230" s="50">
        <f t="shared" si="73"/>
        <v>0</v>
      </c>
      <c r="X230" s="50">
        <f t="shared" si="73"/>
        <v>0</v>
      </c>
      <c r="Y230" s="50">
        <f t="shared" si="73"/>
        <v>0</v>
      </c>
      <c r="Z230" s="50">
        <f t="shared" si="73"/>
        <v>0</v>
      </c>
      <c r="AA230" s="50">
        <f t="shared" si="73"/>
        <v>0</v>
      </c>
      <c r="AB230" s="50">
        <f t="shared" si="73"/>
        <v>0</v>
      </c>
      <c r="AC230" s="50">
        <f t="shared" si="73"/>
        <v>0</v>
      </c>
      <c r="AD230" s="50"/>
      <c r="AE230" s="50">
        <f t="shared" si="73"/>
        <v>0</v>
      </c>
      <c r="AF230" s="50">
        <f t="shared" si="73"/>
        <v>0</v>
      </c>
      <c r="AG230" s="50">
        <f t="shared" si="73"/>
        <v>0</v>
      </c>
      <c r="AH230" s="50">
        <f t="shared" si="73"/>
        <v>0</v>
      </c>
      <c r="AI230" s="50">
        <f t="shared" si="73"/>
        <v>0</v>
      </c>
      <c r="AJ230" s="50">
        <f t="shared" si="73"/>
        <v>0</v>
      </c>
      <c r="AK230" s="50">
        <f t="shared" si="73"/>
        <v>0</v>
      </c>
      <c r="AL230" s="50">
        <f t="shared" si="73"/>
        <v>0</v>
      </c>
      <c r="AM230" s="50">
        <f t="shared" si="73"/>
        <v>0</v>
      </c>
      <c r="AN230" s="50">
        <f t="shared" si="73"/>
        <v>0</v>
      </c>
      <c r="AO230" s="50">
        <f t="shared" si="73"/>
        <v>1</v>
      </c>
      <c r="AP230" s="16"/>
      <c r="AQ230" s="32"/>
      <c r="AR230" s="84"/>
      <c r="AS230" s="53"/>
    </row>
    <row r="231" spans="1:46" ht="47.25">
      <c r="A231" s="2">
        <v>194</v>
      </c>
      <c r="B231" s="17" t="s">
        <v>2059</v>
      </c>
      <c r="C231" s="2" t="s">
        <v>44</v>
      </c>
      <c r="D231" s="2"/>
      <c r="E231" s="2"/>
      <c r="F231" s="12">
        <f t="shared" si="56"/>
        <v>13.22587</v>
      </c>
      <c r="G231" s="12"/>
      <c r="H231" s="12">
        <f t="shared" si="57"/>
        <v>13.22587</v>
      </c>
      <c r="I231" s="12">
        <f>SUM(M231:P231)+SUM(S231:W231)</f>
        <v>13.22587</v>
      </c>
      <c r="J231" s="23">
        <f>SUM(X231:AN231)</f>
        <v>0</v>
      </c>
      <c r="K231" s="23">
        <f>AO231</f>
        <v>0</v>
      </c>
      <c r="L231" s="4" t="s">
        <v>2632</v>
      </c>
      <c r="M231" s="52">
        <v>0.47648000000000001</v>
      </c>
      <c r="N231" s="52"/>
      <c r="O231" s="52"/>
      <c r="P231" s="52">
        <v>8.98</v>
      </c>
      <c r="Q231" s="52">
        <v>8.0500000000000007</v>
      </c>
      <c r="R231" s="52">
        <v>0.93</v>
      </c>
      <c r="S231" s="52">
        <v>0.93938999999999995</v>
      </c>
      <c r="T231" s="52">
        <v>1.63</v>
      </c>
      <c r="U231" s="52"/>
      <c r="V231" s="52">
        <v>1.2</v>
      </c>
      <c r="W231" s="52"/>
      <c r="X231" s="52"/>
      <c r="Y231" s="52"/>
      <c r="Z231" s="52"/>
      <c r="AA231" s="52"/>
      <c r="AB231" s="52"/>
      <c r="AC231" s="52"/>
      <c r="AD231" s="52"/>
      <c r="AE231" s="52"/>
      <c r="AF231" s="52"/>
      <c r="AG231" s="52"/>
      <c r="AH231" s="52"/>
      <c r="AI231" s="52"/>
      <c r="AJ231" s="52"/>
      <c r="AK231" s="52"/>
      <c r="AL231" s="52"/>
      <c r="AM231" s="52"/>
      <c r="AN231" s="52"/>
      <c r="AO231" s="52"/>
      <c r="AP231" s="4" t="s">
        <v>96</v>
      </c>
      <c r="AQ231" s="9" t="s">
        <v>2633</v>
      </c>
      <c r="AR231" s="2" t="s">
        <v>59</v>
      </c>
      <c r="AS231" s="73" t="s">
        <v>2412</v>
      </c>
      <c r="AT231" s="4" t="s">
        <v>96</v>
      </c>
    </row>
    <row r="232" spans="1:46" ht="31.5">
      <c r="A232" s="2">
        <v>195</v>
      </c>
      <c r="B232" s="15" t="s">
        <v>2629</v>
      </c>
      <c r="C232" s="2" t="s">
        <v>44</v>
      </c>
      <c r="D232" s="2"/>
      <c r="E232" s="2"/>
      <c r="F232" s="12">
        <v>1</v>
      </c>
      <c r="G232" s="29"/>
      <c r="H232" s="12">
        <v>1</v>
      </c>
      <c r="I232" s="12">
        <f>SUM(M232:P232)+SUM(S232:W232)</f>
        <v>0</v>
      </c>
      <c r="J232" s="23">
        <f>SUM(X232:AN232)</f>
        <v>0</v>
      </c>
      <c r="K232" s="23">
        <f>AO232</f>
        <v>1</v>
      </c>
      <c r="L232" s="4" t="s">
        <v>57</v>
      </c>
      <c r="M232" s="88"/>
      <c r="N232" s="88"/>
      <c r="O232" s="88"/>
      <c r="P232" s="44">
        <v>0</v>
      </c>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4">
        <v>1</v>
      </c>
      <c r="AP232" s="4" t="s">
        <v>96</v>
      </c>
      <c r="AQ232" s="9" t="s">
        <v>2590</v>
      </c>
      <c r="AR232" s="2" t="s">
        <v>59</v>
      </c>
      <c r="AS232" s="26" t="s">
        <v>2404</v>
      </c>
      <c r="AT232" s="4" t="s">
        <v>96</v>
      </c>
    </row>
    <row r="233" spans="1:46" ht="16.5">
      <c r="A233" s="87" t="s">
        <v>2634</v>
      </c>
      <c r="B233" s="11" t="s">
        <v>1509</v>
      </c>
      <c r="C233" s="16"/>
      <c r="D233" s="88"/>
      <c r="E233" s="88"/>
      <c r="F233" s="50">
        <f>SUM(F234:F245)</f>
        <v>63.965770000000006</v>
      </c>
      <c r="G233" s="50">
        <f t="shared" ref="G233:AO233" si="74">SUM(G234:G245)</f>
        <v>0</v>
      </c>
      <c r="H233" s="50">
        <f t="shared" si="74"/>
        <v>63.965770000000006</v>
      </c>
      <c r="I233" s="50">
        <f t="shared" si="74"/>
        <v>48.665770000000009</v>
      </c>
      <c r="J233" s="50">
        <f t="shared" si="74"/>
        <v>0</v>
      </c>
      <c r="K233" s="50">
        <f t="shared" si="74"/>
        <v>15.3</v>
      </c>
      <c r="L233" s="50"/>
      <c r="M233" s="50">
        <f t="shared" si="74"/>
        <v>2.1214900000000001</v>
      </c>
      <c r="N233" s="50">
        <f t="shared" si="74"/>
        <v>1.2493100000000001</v>
      </c>
      <c r="O233" s="50">
        <f t="shared" si="74"/>
        <v>0</v>
      </c>
      <c r="P233" s="50">
        <f t="shared" si="74"/>
        <v>29.44791</v>
      </c>
      <c r="Q233" s="50">
        <f t="shared" si="74"/>
        <v>21.088329999999999</v>
      </c>
      <c r="R233" s="50">
        <f t="shared" si="74"/>
        <v>8.3595800000000011</v>
      </c>
      <c r="S233" s="50">
        <f t="shared" si="74"/>
        <v>7.76</v>
      </c>
      <c r="T233" s="50">
        <f t="shared" si="74"/>
        <v>2.9999999999999996</v>
      </c>
      <c r="U233" s="50">
        <f t="shared" si="74"/>
        <v>0</v>
      </c>
      <c r="V233" s="50">
        <f t="shared" si="74"/>
        <v>5.087060000000001</v>
      </c>
      <c r="W233" s="50">
        <f t="shared" si="74"/>
        <v>0</v>
      </c>
      <c r="X233" s="50">
        <f t="shared" si="74"/>
        <v>0</v>
      </c>
      <c r="Y233" s="50">
        <f t="shared" si="74"/>
        <v>0</v>
      </c>
      <c r="Z233" s="50">
        <f t="shared" si="74"/>
        <v>0</v>
      </c>
      <c r="AA233" s="50">
        <f t="shared" si="74"/>
        <v>0</v>
      </c>
      <c r="AB233" s="50">
        <f t="shared" si="74"/>
        <v>0</v>
      </c>
      <c r="AC233" s="50">
        <f t="shared" si="74"/>
        <v>0</v>
      </c>
      <c r="AD233" s="50"/>
      <c r="AE233" s="50">
        <f t="shared" si="74"/>
        <v>0</v>
      </c>
      <c r="AF233" s="50">
        <f t="shared" si="74"/>
        <v>0</v>
      </c>
      <c r="AG233" s="50">
        <f t="shared" si="74"/>
        <v>0</v>
      </c>
      <c r="AH233" s="50">
        <f t="shared" si="74"/>
        <v>0</v>
      </c>
      <c r="AI233" s="50">
        <f t="shared" si="74"/>
        <v>0</v>
      </c>
      <c r="AJ233" s="50">
        <f t="shared" si="74"/>
        <v>0</v>
      </c>
      <c r="AK233" s="50">
        <f t="shared" si="74"/>
        <v>0</v>
      </c>
      <c r="AL233" s="50">
        <f t="shared" si="74"/>
        <v>0</v>
      </c>
      <c r="AM233" s="50">
        <f t="shared" si="74"/>
        <v>0</v>
      </c>
      <c r="AN233" s="50">
        <f t="shared" si="74"/>
        <v>0</v>
      </c>
      <c r="AO233" s="50">
        <f t="shared" si="74"/>
        <v>15.3</v>
      </c>
      <c r="AP233" s="16"/>
      <c r="AQ233" s="32"/>
      <c r="AR233" s="84"/>
      <c r="AS233" s="53"/>
    </row>
    <row r="234" spans="1:46" ht="47.25">
      <c r="A234" s="2">
        <v>196</v>
      </c>
      <c r="B234" s="17" t="s">
        <v>2059</v>
      </c>
      <c r="C234" s="2" t="s">
        <v>43</v>
      </c>
      <c r="D234" s="2"/>
      <c r="E234" s="2"/>
      <c r="F234" s="12">
        <f t="shared" ref="F234:F245" si="75">G234+H234</f>
        <v>7.7940000000000005</v>
      </c>
      <c r="G234" s="29"/>
      <c r="H234" s="12">
        <f t="shared" ref="H234:H245" si="76">SUM(M234:P234)+SUM(S234:AO234)</f>
        <v>7.7940000000000005</v>
      </c>
      <c r="I234" s="12">
        <f>SUM(M234:P234)+SUM(S234:W234)</f>
        <v>7.5940000000000003</v>
      </c>
      <c r="J234" s="23">
        <f>SUM(X234:AN234)</f>
        <v>0</v>
      </c>
      <c r="K234" s="23">
        <f>AO234</f>
        <v>0.2</v>
      </c>
      <c r="L234" s="4" t="s">
        <v>2635</v>
      </c>
      <c r="M234" s="52">
        <f>0.028+0.17</f>
        <v>0.19800000000000001</v>
      </c>
      <c r="N234" s="52"/>
      <c r="O234" s="52"/>
      <c r="P234" s="52">
        <f>Q234+R234</f>
        <v>5.96</v>
      </c>
      <c r="Q234" s="52">
        <f>4.3+0.86</f>
        <v>5.16</v>
      </c>
      <c r="R234" s="52">
        <v>0.8</v>
      </c>
      <c r="S234" s="52">
        <v>0.8</v>
      </c>
      <c r="T234" s="52"/>
      <c r="U234" s="52"/>
      <c r="V234" s="52">
        <v>0.63600000000000001</v>
      </c>
      <c r="W234" s="52"/>
      <c r="X234" s="52"/>
      <c r="Y234" s="52"/>
      <c r="Z234" s="52"/>
      <c r="AA234" s="52"/>
      <c r="AB234" s="52"/>
      <c r="AC234" s="52"/>
      <c r="AD234" s="52"/>
      <c r="AE234" s="52"/>
      <c r="AF234" s="52"/>
      <c r="AG234" s="52"/>
      <c r="AH234" s="52"/>
      <c r="AI234" s="52"/>
      <c r="AJ234" s="52"/>
      <c r="AK234" s="52"/>
      <c r="AL234" s="52"/>
      <c r="AM234" s="52"/>
      <c r="AN234" s="52"/>
      <c r="AO234" s="52">
        <v>0.2</v>
      </c>
      <c r="AP234" s="4" t="s">
        <v>2441</v>
      </c>
      <c r="AQ234" s="9" t="s">
        <v>2590</v>
      </c>
      <c r="AR234" s="2" t="s">
        <v>59</v>
      </c>
      <c r="AS234" s="54" t="s">
        <v>2404</v>
      </c>
      <c r="AT234" s="4" t="s">
        <v>2441</v>
      </c>
    </row>
    <row r="235" spans="1:46" ht="63">
      <c r="A235" s="2">
        <v>197</v>
      </c>
      <c r="B235" s="17" t="s">
        <v>2059</v>
      </c>
      <c r="C235" s="2" t="s">
        <v>43</v>
      </c>
      <c r="D235" s="2"/>
      <c r="E235" s="2"/>
      <c r="F235" s="12">
        <f t="shared" si="75"/>
        <v>7.5009200000000007</v>
      </c>
      <c r="G235" s="29"/>
      <c r="H235" s="12">
        <f t="shared" si="76"/>
        <v>7.5009200000000007</v>
      </c>
      <c r="I235" s="12">
        <f t="shared" ref="I235:I245" si="77">SUM(M235:P235)+SUM(S235:W235)</f>
        <v>7.3009199999999996</v>
      </c>
      <c r="J235" s="23">
        <f t="shared" ref="J235:J245" si="78">SUM(X235:AN235)</f>
        <v>0</v>
      </c>
      <c r="K235" s="23">
        <f t="shared" ref="K235:K245" si="79">AO235</f>
        <v>0.2</v>
      </c>
      <c r="L235" s="4" t="s">
        <v>2636</v>
      </c>
      <c r="M235" s="52">
        <v>0.27372000000000002</v>
      </c>
      <c r="N235" s="52">
        <v>0.01</v>
      </c>
      <c r="O235" s="52"/>
      <c r="P235" s="52">
        <f t="shared" ref="P235:P244" si="80">Q235+R235</f>
        <v>5.15</v>
      </c>
      <c r="Q235" s="52">
        <v>4.21</v>
      </c>
      <c r="R235" s="52">
        <v>0.94</v>
      </c>
      <c r="S235" s="52">
        <v>0.82</v>
      </c>
      <c r="T235" s="52">
        <v>0.3</v>
      </c>
      <c r="U235" s="52"/>
      <c r="V235" s="52">
        <v>0.74719999999999998</v>
      </c>
      <c r="W235" s="52"/>
      <c r="X235" s="52"/>
      <c r="Y235" s="52"/>
      <c r="Z235" s="52"/>
      <c r="AA235" s="52"/>
      <c r="AB235" s="52"/>
      <c r="AC235" s="52"/>
      <c r="AD235" s="52"/>
      <c r="AE235" s="52"/>
      <c r="AF235" s="52"/>
      <c r="AG235" s="52"/>
      <c r="AH235" s="52"/>
      <c r="AI235" s="52"/>
      <c r="AJ235" s="52"/>
      <c r="AK235" s="52"/>
      <c r="AL235" s="52"/>
      <c r="AM235" s="52"/>
      <c r="AN235" s="52"/>
      <c r="AO235" s="52">
        <v>0.2</v>
      </c>
      <c r="AP235" s="4" t="s">
        <v>2483</v>
      </c>
      <c r="AQ235" s="9" t="s">
        <v>2590</v>
      </c>
      <c r="AR235" s="2" t="s">
        <v>59</v>
      </c>
      <c r="AS235" s="54" t="s">
        <v>2404</v>
      </c>
      <c r="AT235" s="4" t="s">
        <v>2483</v>
      </c>
    </row>
    <row r="236" spans="1:46" ht="47.25">
      <c r="A236" s="2">
        <v>198</v>
      </c>
      <c r="B236" s="17" t="s">
        <v>2059</v>
      </c>
      <c r="C236" s="2" t="s">
        <v>43</v>
      </c>
      <c r="D236" s="2"/>
      <c r="E236" s="2"/>
      <c r="F236" s="12">
        <f t="shared" si="75"/>
        <v>5.9756900000000002</v>
      </c>
      <c r="G236" s="29"/>
      <c r="H236" s="12">
        <f t="shared" si="76"/>
        <v>5.9756900000000002</v>
      </c>
      <c r="I236" s="12">
        <f t="shared" si="77"/>
        <v>5.77569</v>
      </c>
      <c r="J236" s="23">
        <f t="shared" si="78"/>
        <v>0</v>
      </c>
      <c r="K236" s="23">
        <f t="shared" si="79"/>
        <v>0.2</v>
      </c>
      <c r="L236" s="4" t="s">
        <v>2637</v>
      </c>
      <c r="M236" s="52">
        <v>0.23285</v>
      </c>
      <c r="N236" s="52"/>
      <c r="O236" s="52"/>
      <c r="P236" s="52">
        <f t="shared" si="80"/>
        <v>3.62</v>
      </c>
      <c r="Q236" s="52">
        <f>2.12+0.3</f>
        <v>2.42</v>
      </c>
      <c r="R236" s="52">
        <v>1.2</v>
      </c>
      <c r="S236" s="52">
        <v>0.8</v>
      </c>
      <c r="T236" s="52">
        <v>0.3</v>
      </c>
      <c r="U236" s="52"/>
      <c r="V236" s="52">
        <v>0.82284000000000002</v>
      </c>
      <c r="W236" s="52"/>
      <c r="X236" s="52"/>
      <c r="Y236" s="52"/>
      <c r="Z236" s="52"/>
      <c r="AA236" s="52"/>
      <c r="AB236" s="52"/>
      <c r="AC236" s="52"/>
      <c r="AD236" s="52"/>
      <c r="AE236" s="52"/>
      <c r="AF236" s="52"/>
      <c r="AG236" s="52"/>
      <c r="AH236" s="52"/>
      <c r="AI236" s="52"/>
      <c r="AJ236" s="52"/>
      <c r="AK236" s="52"/>
      <c r="AL236" s="52"/>
      <c r="AM236" s="52"/>
      <c r="AN236" s="52"/>
      <c r="AO236" s="52">
        <v>0.2</v>
      </c>
      <c r="AP236" s="4" t="s">
        <v>2638</v>
      </c>
      <c r="AQ236" s="9" t="s">
        <v>2590</v>
      </c>
      <c r="AR236" s="2" t="s">
        <v>59</v>
      </c>
      <c r="AS236" s="73" t="s">
        <v>2412</v>
      </c>
      <c r="AT236" s="4" t="s">
        <v>2638</v>
      </c>
    </row>
    <row r="237" spans="1:46" ht="63">
      <c r="A237" s="2">
        <v>199</v>
      </c>
      <c r="B237" s="17" t="s">
        <v>2059</v>
      </c>
      <c r="C237" s="2" t="s">
        <v>43</v>
      </c>
      <c r="D237" s="2"/>
      <c r="E237" s="2"/>
      <c r="F237" s="12">
        <f t="shared" si="75"/>
        <v>12.08731</v>
      </c>
      <c r="G237" s="29"/>
      <c r="H237" s="12">
        <f t="shared" si="76"/>
        <v>12.08731</v>
      </c>
      <c r="I237" s="12">
        <f t="shared" si="77"/>
        <v>11.58731</v>
      </c>
      <c r="J237" s="23">
        <f t="shared" si="78"/>
        <v>0</v>
      </c>
      <c r="K237" s="23">
        <f t="shared" si="79"/>
        <v>0.5</v>
      </c>
      <c r="L237" s="4" t="s">
        <v>2639</v>
      </c>
      <c r="M237" s="52">
        <v>1.1599999999999999</v>
      </c>
      <c r="N237" s="52">
        <v>1.1693100000000001</v>
      </c>
      <c r="O237" s="52"/>
      <c r="P237" s="52">
        <f>Q237+R237</f>
        <v>5.78</v>
      </c>
      <c r="Q237" s="52">
        <f>4+0.2+0.3</f>
        <v>4.5</v>
      </c>
      <c r="R237" s="52">
        <v>1.28</v>
      </c>
      <c r="S237" s="52">
        <v>2.14</v>
      </c>
      <c r="T237" s="52">
        <v>0.3</v>
      </c>
      <c r="U237" s="52"/>
      <c r="V237" s="52">
        <v>1.038</v>
      </c>
      <c r="W237" s="52"/>
      <c r="X237" s="52"/>
      <c r="Y237" s="52"/>
      <c r="Z237" s="52"/>
      <c r="AA237" s="52"/>
      <c r="AB237" s="52"/>
      <c r="AC237" s="52"/>
      <c r="AD237" s="52"/>
      <c r="AE237" s="52"/>
      <c r="AF237" s="52"/>
      <c r="AG237" s="52"/>
      <c r="AH237" s="52"/>
      <c r="AI237" s="52"/>
      <c r="AJ237" s="52"/>
      <c r="AK237" s="52"/>
      <c r="AL237" s="52"/>
      <c r="AM237" s="52"/>
      <c r="AN237" s="52"/>
      <c r="AO237" s="52">
        <v>0.5</v>
      </c>
      <c r="AP237" s="4" t="s">
        <v>1282</v>
      </c>
      <c r="AQ237" s="9" t="s">
        <v>2590</v>
      </c>
      <c r="AR237" s="2" t="s">
        <v>59</v>
      </c>
      <c r="AS237" s="73" t="s">
        <v>2412</v>
      </c>
      <c r="AT237" s="4" t="s">
        <v>1282</v>
      </c>
    </row>
    <row r="238" spans="1:46" ht="47.25">
      <c r="A238" s="2">
        <v>200</v>
      </c>
      <c r="B238" s="17" t="s">
        <v>2059</v>
      </c>
      <c r="C238" s="2" t="s">
        <v>43</v>
      </c>
      <c r="D238" s="2"/>
      <c r="E238" s="2"/>
      <c r="F238" s="12">
        <f t="shared" si="75"/>
        <v>2.88</v>
      </c>
      <c r="G238" s="29"/>
      <c r="H238" s="12">
        <f t="shared" si="76"/>
        <v>2.88</v>
      </c>
      <c r="I238" s="12">
        <f t="shared" si="77"/>
        <v>2.38</v>
      </c>
      <c r="J238" s="23">
        <f t="shared" si="78"/>
        <v>0</v>
      </c>
      <c r="K238" s="23">
        <f t="shared" si="79"/>
        <v>0.5</v>
      </c>
      <c r="L238" s="4" t="s">
        <v>2640</v>
      </c>
      <c r="M238" s="52"/>
      <c r="N238" s="52"/>
      <c r="O238" s="52"/>
      <c r="P238" s="52">
        <f t="shared" si="80"/>
        <v>1.08</v>
      </c>
      <c r="Q238" s="52">
        <v>0.55000000000000004</v>
      </c>
      <c r="R238" s="52">
        <v>0.53</v>
      </c>
      <c r="S238" s="52">
        <v>0.8</v>
      </c>
      <c r="T238" s="52">
        <v>0.3</v>
      </c>
      <c r="U238" s="52"/>
      <c r="V238" s="52">
        <v>0.2</v>
      </c>
      <c r="W238" s="52"/>
      <c r="X238" s="52"/>
      <c r="Y238" s="52"/>
      <c r="Z238" s="52"/>
      <c r="AA238" s="52"/>
      <c r="AB238" s="52"/>
      <c r="AC238" s="52"/>
      <c r="AD238" s="52"/>
      <c r="AE238" s="52"/>
      <c r="AF238" s="52"/>
      <c r="AG238" s="52"/>
      <c r="AH238" s="52"/>
      <c r="AI238" s="52"/>
      <c r="AJ238" s="52"/>
      <c r="AK238" s="52"/>
      <c r="AL238" s="52"/>
      <c r="AM238" s="52"/>
      <c r="AN238" s="52"/>
      <c r="AO238" s="52">
        <v>0.5</v>
      </c>
      <c r="AP238" s="4" t="s">
        <v>2421</v>
      </c>
      <c r="AQ238" s="9" t="s">
        <v>2590</v>
      </c>
      <c r="AR238" s="2" t="s">
        <v>59</v>
      </c>
      <c r="AS238" s="54" t="s">
        <v>2404</v>
      </c>
      <c r="AT238" s="4" t="s">
        <v>2421</v>
      </c>
    </row>
    <row r="239" spans="1:46" ht="63">
      <c r="A239" s="2">
        <v>201</v>
      </c>
      <c r="B239" s="15" t="s">
        <v>2059</v>
      </c>
      <c r="C239" s="2" t="s">
        <v>43</v>
      </c>
      <c r="D239" s="2"/>
      <c r="E239" s="2"/>
      <c r="F239" s="12">
        <f t="shared" si="75"/>
        <v>4.3913799999999998</v>
      </c>
      <c r="G239" s="29"/>
      <c r="H239" s="12">
        <f t="shared" si="76"/>
        <v>4.3913799999999998</v>
      </c>
      <c r="I239" s="12">
        <f t="shared" si="77"/>
        <v>4.1913800000000005</v>
      </c>
      <c r="J239" s="23">
        <f t="shared" si="78"/>
        <v>0</v>
      </c>
      <c r="K239" s="23">
        <f t="shared" si="79"/>
        <v>0.2</v>
      </c>
      <c r="L239" s="4" t="s">
        <v>2641</v>
      </c>
      <c r="M239" s="52">
        <f>0.08+0.0618</f>
        <v>0.14180000000000001</v>
      </c>
      <c r="N239" s="52">
        <v>0.05</v>
      </c>
      <c r="O239" s="52"/>
      <c r="P239" s="52">
        <f t="shared" si="80"/>
        <v>2.61958</v>
      </c>
      <c r="Q239" s="52">
        <v>1.51</v>
      </c>
      <c r="R239" s="52">
        <v>1.10958</v>
      </c>
      <c r="S239" s="52">
        <v>0.5</v>
      </c>
      <c r="T239" s="52">
        <v>0.3</v>
      </c>
      <c r="U239" s="52"/>
      <c r="V239" s="52">
        <v>0.57999999999999996</v>
      </c>
      <c r="W239" s="52"/>
      <c r="X239" s="52"/>
      <c r="Y239" s="52"/>
      <c r="Z239" s="52"/>
      <c r="AA239" s="52"/>
      <c r="AB239" s="52"/>
      <c r="AC239" s="52"/>
      <c r="AD239" s="52"/>
      <c r="AE239" s="52"/>
      <c r="AF239" s="52"/>
      <c r="AG239" s="52"/>
      <c r="AH239" s="52"/>
      <c r="AI239" s="52"/>
      <c r="AJ239" s="52"/>
      <c r="AK239" s="52"/>
      <c r="AL239" s="52"/>
      <c r="AM239" s="52"/>
      <c r="AN239" s="52"/>
      <c r="AO239" s="52">
        <v>0.2</v>
      </c>
      <c r="AP239" s="4" t="s">
        <v>689</v>
      </c>
      <c r="AQ239" s="9" t="s">
        <v>2590</v>
      </c>
      <c r="AR239" s="2" t="s">
        <v>59</v>
      </c>
      <c r="AS239" s="54" t="s">
        <v>2404</v>
      </c>
      <c r="AT239" s="4" t="s">
        <v>689</v>
      </c>
    </row>
    <row r="240" spans="1:46" ht="47.25">
      <c r="A240" s="2">
        <v>202</v>
      </c>
      <c r="B240" s="15" t="s">
        <v>2059</v>
      </c>
      <c r="C240" s="2" t="s">
        <v>43</v>
      </c>
      <c r="D240" s="2"/>
      <c r="E240" s="2"/>
      <c r="F240" s="12">
        <f t="shared" si="75"/>
        <v>2.5720000000000001</v>
      </c>
      <c r="G240" s="29"/>
      <c r="H240" s="12">
        <f t="shared" si="76"/>
        <v>2.5720000000000001</v>
      </c>
      <c r="I240" s="12">
        <f t="shared" si="77"/>
        <v>2.0720000000000001</v>
      </c>
      <c r="J240" s="23">
        <f t="shared" si="78"/>
        <v>0</v>
      </c>
      <c r="K240" s="23">
        <f t="shared" si="79"/>
        <v>0.5</v>
      </c>
      <c r="L240" s="4" t="s">
        <v>2642</v>
      </c>
      <c r="M240" s="52"/>
      <c r="N240" s="52"/>
      <c r="O240" s="52"/>
      <c r="P240" s="52">
        <f t="shared" si="80"/>
        <v>1.0720000000000001</v>
      </c>
      <c r="Q240" s="52">
        <v>0.57199999999999995</v>
      </c>
      <c r="R240" s="52">
        <v>0.5</v>
      </c>
      <c r="S240" s="52">
        <v>0.5</v>
      </c>
      <c r="T240" s="52">
        <v>0.3</v>
      </c>
      <c r="U240" s="52"/>
      <c r="V240" s="52">
        <v>0.2</v>
      </c>
      <c r="W240" s="52"/>
      <c r="X240" s="52"/>
      <c r="Y240" s="52"/>
      <c r="Z240" s="52"/>
      <c r="AA240" s="52"/>
      <c r="AB240" s="52"/>
      <c r="AC240" s="52"/>
      <c r="AD240" s="52"/>
      <c r="AE240" s="52"/>
      <c r="AF240" s="52"/>
      <c r="AG240" s="52"/>
      <c r="AH240" s="52"/>
      <c r="AI240" s="52"/>
      <c r="AJ240" s="52"/>
      <c r="AK240" s="52"/>
      <c r="AL240" s="52"/>
      <c r="AM240" s="52"/>
      <c r="AN240" s="52"/>
      <c r="AO240" s="52">
        <v>0.5</v>
      </c>
      <c r="AP240" s="4" t="s">
        <v>2484</v>
      </c>
      <c r="AQ240" s="9" t="s">
        <v>2590</v>
      </c>
      <c r="AR240" s="2" t="s">
        <v>59</v>
      </c>
      <c r="AS240" s="54" t="s">
        <v>2404</v>
      </c>
      <c r="AT240" s="4" t="s">
        <v>2484</v>
      </c>
    </row>
    <row r="241" spans="1:46" ht="47.25">
      <c r="A241" s="2">
        <v>203</v>
      </c>
      <c r="B241" s="15" t="s">
        <v>2059</v>
      </c>
      <c r="C241" s="2" t="s">
        <v>43</v>
      </c>
      <c r="D241" s="2"/>
      <c r="E241" s="2"/>
      <c r="F241" s="12">
        <f t="shared" si="75"/>
        <v>2.56</v>
      </c>
      <c r="G241" s="29"/>
      <c r="H241" s="12">
        <f t="shared" si="76"/>
        <v>2.56</v>
      </c>
      <c r="I241" s="12">
        <f t="shared" si="77"/>
        <v>2.06</v>
      </c>
      <c r="J241" s="23">
        <f t="shared" si="78"/>
        <v>0</v>
      </c>
      <c r="K241" s="23">
        <f t="shared" si="79"/>
        <v>0.5</v>
      </c>
      <c r="L241" s="4" t="s">
        <v>2643</v>
      </c>
      <c r="M241" s="52"/>
      <c r="N241" s="52"/>
      <c r="O241" s="52"/>
      <c r="P241" s="52">
        <f t="shared" si="80"/>
        <v>1.06</v>
      </c>
      <c r="Q241" s="52">
        <v>0.56000000000000005</v>
      </c>
      <c r="R241" s="52">
        <v>0.5</v>
      </c>
      <c r="S241" s="52">
        <v>0.5</v>
      </c>
      <c r="T241" s="52">
        <v>0.3</v>
      </c>
      <c r="U241" s="52"/>
      <c r="V241" s="52">
        <v>0.2</v>
      </c>
      <c r="W241" s="52"/>
      <c r="X241" s="52"/>
      <c r="Y241" s="52"/>
      <c r="Z241" s="52"/>
      <c r="AA241" s="52"/>
      <c r="AB241" s="52"/>
      <c r="AC241" s="52"/>
      <c r="AD241" s="52"/>
      <c r="AE241" s="52"/>
      <c r="AF241" s="52"/>
      <c r="AG241" s="52"/>
      <c r="AH241" s="52"/>
      <c r="AI241" s="52"/>
      <c r="AJ241" s="52"/>
      <c r="AK241" s="52"/>
      <c r="AL241" s="52"/>
      <c r="AM241" s="52"/>
      <c r="AN241" s="52"/>
      <c r="AO241" s="52">
        <v>0.5</v>
      </c>
      <c r="AP241" s="4" t="s">
        <v>2479</v>
      </c>
      <c r="AQ241" s="9" t="s">
        <v>2590</v>
      </c>
      <c r="AR241" s="2" t="s">
        <v>59</v>
      </c>
      <c r="AS241" s="54" t="s">
        <v>2404</v>
      </c>
      <c r="AT241" s="4" t="s">
        <v>2479</v>
      </c>
    </row>
    <row r="242" spans="1:46" ht="47.25">
      <c r="A242" s="2">
        <v>204</v>
      </c>
      <c r="B242" s="15" t="s">
        <v>2059</v>
      </c>
      <c r="C242" s="2" t="s">
        <v>43</v>
      </c>
      <c r="D242" s="2"/>
      <c r="E242" s="2"/>
      <c r="F242" s="12">
        <f t="shared" si="75"/>
        <v>2.5713200000000001</v>
      </c>
      <c r="G242" s="29"/>
      <c r="H242" s="12">
        <f t="shared" si="76"/>
        <v>2.5713200000000001</v>
      </c>
      <c r="I242" s="12">
        <f t="shared" si="77"/>
        <v>2.0713200000000001</v>
      </c>
      <c r="J242" s="23">
        <f t="shared" si="78"/>
        <v>0</v>
      </c>
      <c r="K242" s="23">
        <f t="shared" si="79"/>
        <v>0.5</v>
      </c>
      <c r="L242" s="4" t="s">
        <v>2644</v>
      </c>
      <c r="M242" s="52">
        <v>0.11512</v>
      </c>
      <c r="N242" s="52"/>
      <c r="O242" s="52"/>
      <c r="P242" s="52">
        <f t="shared" si="80"/>
        <v>1.09318</v>
      </c>
      <c r="Q242" s="52">
        <v>0.59318000000000004</v>
      </c>
      <c r="R242" s="52">
        <v>0.5</v>
      </c>
      <c r="S242" s="52">
        <v>0.3</v>
      </c>
      <c r="T242" s="52">
        <v>0.3</v>
      </c>
      <c r="U242" s="52"/>
      <c r="V242" s="52">
        <v>0.26301999999999998</v>
      </c>
      <c r="W242" s="52"/>
      <c r="X242" s="52"/>
      <c r="Y242" s="52"/>
      <c r="Z242" s="52"/>
      <c r="AA242" s="52"/>
      <c r="AB242" s="52"/>
      <c r="AC242" s="52"/>
      <c r="AD242" s="52"/>
      <c r="AE242" s="52"/>
      <c r="AF242" s="52"/>
      <c r="AG242" s="52"/>
      <c r="AH242" s="52"/>
      <c r="AI242" s="52"/>
      <c r="AJ242" s="52"/>
      <c r="AK242" s="52"/>
      <c r="AL242" s="52"/>
      <c r="AM242" s="52"/>
      <c r="AN242" s="52"/>
      <c r="AO242" s="52">
        <v>0.5</v>
      </c>
      <c r="AP242" s="4" t="s">
        <v>2428</v>
      </c>
      <c r="AQ242" s="9" t="s">
        <v>2590</v>
      </c>
      <c r="AR242" s="2" t="s">
        <v>59</v>
      </c>
      <c r="AS242" s="54" t="s">
        <v>2404</v>
      </c>
      <c r="AT242" s="4" t="s">
        <v>2428</v>
      </c>
    </row>
    <row r="243" spans="1:46" ht="47.25">
      <c r="A243" s="2">
        <v>205</v>
      </c>
      <c r="B243" s="15" t="s">
        <v>2059</v>
      </c>
      <c r="C243" s="2" t="s">
        <v>43</v>
      </c>
      <c r="D243" s="2"/>
      <c r="E243" s="2"/>
      <c r="F243" s="12">
        <f t="shared" si="75"/>
        <v>2.3331499999999998</v>
      </c>
      <c r="G243" s="29"/>
      <c r="H243" s="12">
        <f t="shared" si="76"/>
        <v>2.3331499999999998</v>
      </c>
      <c r="I243" s="12">
        <f t="shared" si="77"/>
        <v>1.8331500000000001</v>
      </c>
      <c r="J243" s="23">
        <f t="shared" si="78"/>
        <v>0</v>
      </c>
      <c r="K243" s="23">
        <f t="shared" si="79"/>
        <v>0.5</v>
      </c>
      <c r="L243" s="4" t="s">
        <v>2645</v>
      </c>
      <c r="M243" s="52"/>
      <c r="N243" s="52">
        <v>0.02</v>
      </c>
      <c r="O243" s="52"/>
      <c r="P243" s="52">
        <f t="shared" si="80"/>
        <v>1.01315</v>
      </c>
      <c r="Q243" s="52">
        <v>0.51315</v>
      </c>
      <c r="R243" s="52">
        <v>0.5</v>
      </c>
      <c r="S243" s="52">
        <v>0.3</v>
      </c>
      <c r="T243" s="52">
        <v>0.3</v>
      </c>
      <c r="U243" s="52"/>
      <c r="V243" s="52">
        <v>0.2</v>
      </c>
      <c r="W243" s="52"/>
      <c r="X243" s="52"/>
      <c r="Y243" s="52"/>
      <c r="Z243" s="52"/>
      <c r="AA243" s="52"/>
      <c r="AB243" s="52"/>
      <c r="AC243" s="52"/>
      <c r="AD243" s="52"/>
      <c r="AE243" s="52"/>
      <c r="AF243" s="52"/>
      <c r="AG243" s="52"/>
      <c r="AH243" s="52"/>
      <c r="AI243" s="52"/>
      <c r="AJ243" s="52"/>
      <c r="AK243" s="52"/>
      <c r="AL243" s="52"/>
      <c r="AM243" s="52"/>
      <c r="AN243" s="52"/>
      <c r="AO243" s="52">
        <v>0.5</v>
      </c>
      <c r="AP243" s="4" t="s">
        <v>2437</v>
      </c>
      <c r="AQ243" s="9" t="s">
        <v>2590</v>
      </c>
      <c r="AR243" s="2" t="s">
        <v>59</v>
      </c>
      <c r="AS243" s="54" t="s">
        <v>2404</v>
      </c>
      <c r="AT243" s="4" t="s">
        <v>2437</v>
      </c>
    </row>
    <row r="244" spans="1:46" ht="47.25">
      <c r="A244" s="2">
        <v>206</v>
      </c>
      <c r="B244" s="15" t="s">
        <v>2059</v>
      </c>
      <c r="C244" s="2" t="s">
        <v>43</v>
      </c>
      <c r="D244" s="2"/>
      <c r="E244" s="2"/>
      <c r="F244" s="12">
        <f t="shared" si="75"/>
        <v>2.2999999999999998</v>
      </c>
      <c r="G244" s="29"/>
      <c r="H244" s="12">
        <f t="shared" si="76"/>
        <v>2.2999999999999998</v>
      </c>
      <c r="I244" s="12">
        <f t="shared" si="77"/>
        <v>1.8</v>
      </c>
      <c r="J244" s="23">
        <f t="shared" si="78"/>
        <v>0</v>
      </c>
      <c r="K244" s="23">
        <f t="shared" si="79"/>
        <v>0.5</v>
      </c>
      <c r="L244" s="4" t="s">
        <v>2646</v>
      </c>
      <c r="M244" s="52"/>
      <c r="N244" s="52"/>
      <c r="O244" s="52"/>
      <c r="P244" s="52">
        <f t="shared" si="80"/>
        <v>1</v>
      </c>
      <c r="Q244" s="52">
        <v>0.5</v>
      </c>
      <c r="R244" s="52">
        <v>0.5</v>
      </c>
      <c r="S244" s="52">
        <v>0.3</v>
      </c>
      <c r="T244" s="52">
        <v>0.3</v>
      </c>
      <c r="U244" s="52"/>
      <c r="V244" s="52">
        <v>0.2</v>
      </c>
      <c r="W244" s="52"/>
      <c r="X244" s="52"/>
      <c r="Y244" s="52"/>
      <c r="Z244" s="52"/>
      <c r="AA244" s="52"/>
      <c r="AB244" s="52"/>
      <c r="AC244" s="52"/>
      <c r="AD244" s="52"/>
      <c r="AE244" s="52"/>
      <c r="AF244" s="52"/>
      <c r="AG244" s="52"/>
      <c r="AH244" s="52"/>
      <c r="AI244" s="52"/>
      <c r="AJ244" s="52"/>
      <c r="AK244" s="52"/>
      <c r="AL244" s="52"/>
      <c r="AM244" s="52"/>
      <c r="AN244" s="52"/>
      <c r="AO244" s="52">
        <v>0.5</v>
      </c>
      <c r="AP244" s="4" t="s">
        <v>2424</v>
      </c>
      <c r="AQ244" s="9" t="s">
        <v>2590</v>
      </c>
      <c r="AR244" s="2" t="s">
        <v>59</v>
      </c>
      <c r="AS244" s="54" t="s">
        <v>2404</v>
      </c>
      <c r="AT244" s="4" t="s">
        <v>2424</v>
      </c>
    </row>
    <row r="245" spans="1:46" ht="31.5">
      <c r="A245" s="2">
        <v>207</v>
      </c>
      <c r="B245" s="15" t="s">
        <v>2629</v>
      </c>
      <c r="C245" s="2" t="s">
        <v>43</v>
      </c>
      <c r="D245" s="2"/>
      <c r="E245" s="2"/>
      <c r="F245" s="12">
        <f t="shared" si="75"/>
        <v>11</v>
      </c>
      <c r="G245" s="29"/>
      <c r="H245" s="12">
        <f t="shared" si="76"/>
        <v>11</v>
      </c>
      <c r="I245" s="12">
        <f t="shared" si="77"/>
        <v>0</v>
      </c>
      <c r="J245" s="23">
        <f t="shared" si="78"/>
        <v>0</v>
      </c>
      <c r="K245" s="23">
        <f t="shared" si="79"/>
        <v>11</v>
      </c>
      <c r="L245" s="4" t="s">
        <v>50</v>
      </c>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v>11</v>
      </c>
      <c r="AP245" s="4" t="s">
        <v>140</v>
      </c>
      <c r="AQ245" s="9" t="s">
        <v>2590</v>
      </c>
      <c r="AR245" s="2" t="s">
        <v>59</v>
      </c>
      <c r="AS245" s="54" t="s">
        <v>2404</v>
      </c>
      <c r="AT245" s="4" t="s">
        <v>140</v>
      </c>
    </row>
    <row r="246" spans="1:46" s="49" customFormat="1" ht="31.5">
      <c r="A246" s="87" t="s">
        <v>2647</v>
      </c>
      <c r="B246" s="11" t="s">
        <v>2648</v>
      </c>
      <c r="C246" s="87"/>
      <c r="D246" s="87"/>
      <c r="E246" s="87"/>
      <c r="F246" s="37">
        <f>F247+F248</f>
        <v>149.23150000000001</v>
      </c>
      <c r="G246" s="37">
        <f t="shared" ref="G246:H246" si="81">G247+G248</f>
        <v>0</v>
      </c>
      <c r="H246" s="37">
        <f t="shared" si="81"/>
        <v>149.2355</v>
      </c>
      <c r="I246" s="37">
        <f t="shared" ref="I246:K246" si="82">I247+I248</f>
        <v>39.010599999999997</v>
      </c>
      <c r="J246" s="37">
        <f t="shared" si="82"/>
        <v>77.623400000000004</v>
      </c>
      <c r="K246" s="37">
        <f t="shared" si="82"/>
        <v>30.531500000000001</v>
      </c>
      <c r="L246" s="37"/>
      <c r="M246" s="37">
        <f t="shared" ref="M246:AO246" si="83">M247+M248</f>
        <v>0.14000000000000001</v>
      </c>
      <c r="N246" s="37">
        <f t="shared" si="83"/>
        <v>0.08</v>
      </c>
      <c r="O246" s="37">
        <f t="shared" si="83"/>
        <v>0</v>
      </c>
      <c r="P246" s="37">
        <f t="shared" si="83"/>
        <v>1.5129999999999999</v>
      </c>
      <c r="Q246" s="37">
        <f t="shared" si="83"/>
        <v>0.27300000000000002</v>
      </c>
      <c r="R246" s="37">
        <f t="shared" si="83"/>
        <v>0</v>
      </c>
      <c r="S246" s="37">
        <f t="shared" si="83"/>
        <v>0.2402</v>
      </c>
      <c r="T246" s="37">
        <f t="shared" si="83"/>
        <v>0</v>
      </c>
      <c r="U246" s="37">
        <f t="shared" si="83"/>
        <v>0</v>
      </c>
      <c r="V246" s="37">
        <f t="shared" si="83"/>
        <v>0.16239999999999999</v>
      </c>
      <c r="W246" s="37">
        <f t="shared" si="83"/>
        <v>0</v>
      </c>
      <c r="X246" s="37">
        <f t="shared" si="83"/>
        <v>0.51590000000000003</v>
      </c>
      <c r="Y246" s="37">
        <f t="shared" si="83"/>
        <v>0</v>
      </c>
      <c r="Z246" s="37">
        <f t="shared" si="83"/>
        <v>0</v>
      </c>
      <c r="AA246" s="37">
        <f t="shared" si="83"/>
        <v>0</v>
      </c>
      <c r="AB246" s="37">
        <f t="shared" si="83"/>
        <v>0</v>
      </c>
      <c r="AC246" s="37">
        <f t="shared" si="83"/>
        <v>7.1499999999999994E-2</v>
      </c>
      <c r="AD246" s="37">
        <f t="shared" si="83"/>
        <v>0</v>
      </c>
      <c r="AE246" s="37">
        <f t="shared" si="83"/>
        <v>0</v>
      </c>
      <c r="AF246" s="37">
        <f t="shared" si="83"/>
        <v>0.25569999999999998</v>
      </c>
      <c r="AG246" s="37">
        <f t="shared" si="83"/>
        <v>0</v>
      </c>
      <c r="AH246" s="37">
        <f t="shared" si="83"/>
        <v>0</v>
      </c>
      <c r="AI246" s="37">
        <f t="shared" si="83"/>
        <v>0</v>
      </c>
      <c r="AJ246" s="37">
        <f t="shared" si="83"/>
        <v>2.93E-2</v>
      </c>
      <c r="AK246" s="37">
        <f t="shared" si="83"/>
        <v>0</v>
      </c>
      <c r="AL246" s="37">
        <f t="shared" si="83"/>
        <v>0</v>
      </c>
      <c r="AM246" s="37">
        <f t="shared" si="83"/>
        <v>0</v>
      </c>
      <c r="AN246" s="37">
        <f t="shared" si="83"/>
        <v>0</v>
      </c>
      <c r="AO246" s="37">
        <f t="shared" si="83"/>
        <v>2.35E-2</v>
      </c>
      <c r="AP246" s="14"/>
      <c r="AQ246" s="36"/>
      <c r="AR246" s="87"/>
      <c r="AS246" s="51"/>
      <c r="AT246" s="81"/>
    </row>
    <row r="247" spans="1:46" s="49" customFormat="1" ht="31.5">
      <c r="A247" s="87" t="s">
        <v>2399</v>
      </c>
      <c r="B247" s="36" t="s">
        <v>2400</v>
      </c>
      <c r="C247" s="87"/>
      <c r="D247" s="87"/>
      <c r="E247" s="8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14"/>
      <c r="AQ247" s="36"/>
      <c r="AR247" s="87"/>
      <c r="AS247" s="51"/>
      <c r="AT247" s="81"/>
    </row>
    <row r="248" spans="1:46" s="49" customFormat="1" ht="15.75">
      <c r="A248" s="87" t="s">
        <v>2416</v>
      </c>
      <c r="B248" s="36" t="s">
        <v>2417</v>
      </c>
      <c r="C248" s="87"/>
      <c r="D248" s="87"/>
      <c r="E248" s="87"/>
      <c r="F248" s="37">
        <f>F249+F257</f>
        <v>149.23150000000001</v>
      </c>
      <c r="G248" s="37">
        <f t="shared" ref="G248:H248" si="84">G249+G257</f>
        <v>0</v>
      </c>
      <c r="H248" s="37">
        <f t="shared" si="84"/>
        <v>149.2355</v>
      </c>
      <c r="I248" s="37">
        <f>I249+I257</f>
        <v>39.010599999999997</v>
      </c>
      <c r="J248" s="37">
        <f>J249+J257</f>
        <v>77.623400000000004</v>
      </c>
      <c r="K248" s="37">
        <f>K249+K257</f>
        <v>30.531500000000001</v>
      </c>
      <c r="L248" s="37"/>
      <c r="M248" s="37">
        <f t="shared" ref="M248:AO248" si="85">M249+M257</f>
        <v>0.14000000000000001</v>
      </c>
      <c r="N248" s="37">
        <f t="shared" si="85"/>
        <v>0.08</v>
      </c>
      <c r="O248" s="37">
        <f t="shared" si="85"/>
        <v>0</v>
      </c>
      <c r="P248" s="37">
        <f t="shared" si="85"/>
        <v>1.5129999999999999</v>
      </c>
      <c r="Q248" s="37">
        <f t="shared" si="85"/>
        <v>0.27300000000000002</v>
      </c>
      <c r="R248" s="37">
        <f t="shared" si="85"/>
        <v>0</v>
      </c>
      <c r="S248" s="37">
        <f t="shared" si="85"/>
        <v>0.2402</v>
      </c>
      <c r="T248" s="37">
        <f t="shared" si="85"/>
        <v>0</v>
      </c>
      <c r="U248" s="37">
        <f t="shared" si="85"/>
        <v>0</v>
      </c>
      <c r="V248" s="37">
        <f t="shared" si="85"/>
        <v>0.16239999999999999</v>
      </c>
      <c r="W248" s="37">
        <f t="shared" si="85"/>
        <v>0</v>
      </c>
      <c r="X248" s="37">
        <f t="shared" si="85"/>
        <v>0.51590000000000003</v>
      </c>
      <c r="Y248" s="37">
        <f t="shared" si="85"/>
        <v>0</v>
      </c>
      <c r="Z248" s="37">
        <f t="shared" si="85"/>
        <v>0</v>
      </c>
      <c r="AA248" s="37">
        <f t="shared" si="85"/>
        <v>0</v>
      </c>
      <c r="AB248" s="37">
        <f t="shared" si="85"/>
        <v>0</v>
      </c>
      <c r="AC248" s="37">
        <f t="shared" si="85"/>
        <v>7.1499999999999994E-2</v>
      </c>
      <c r="AD248" s="37">
        <f t="shared" si="85"/>
        <v>0</v>
      </c>
      <c r="AE248" s="37">
        <f t="shared" si="85"/>
        <v>0</v>
      </c>
      <c r="AF248" s="37">
        <f t="shared" si="85"/>
        <v>0.25569999999999998</v>
      </c>
      <c r="AG248" s="37">
        <f t="shared" si="85"/>
        <v>0</v>
      </c>
      <c r="AH248" s="37">
        <f t="shared" si="85"/>
        <v>0</v>
      </c>
      <c r="AI248" s="37">
        <f t="shared" si="85"/>
        <v>0</v>
      </c>
      <c r="AJ248" s="37">
        <f t="shared" si="85"/>
        <v>2.93E-2</v>
      </c>
      <c r="AK248" s="37">
        <f t="shared" si="85"/>
        <v>0</v>
      </c>
      <c r="AL248" s="37">
        <f t="shared" si="85"/>
        <v>0</v>
      </c>
      <c r="AM248" s="37">
        <f t="shared" si="85"/>
        <v>0</v>
      </c>
      <c r="AN248" s="37">
        <f t="shared" si="85"/>
        <v>0</v>
      </c>
      <c r="AO248" s="37">
        <f t="shared" si="85"/>
        <v>2.35E-2</v>
      </c>
      <c r="AP248" s="14"/>
      <c r="AQ248" s="36"/>
      <c r="AR248" s="87"/>
      <c r="AS248" s="51"/>
      <c r="AT248" s="81"/>
    </row>
    <row r="249" spans="1:46" s="49" customFormat="1" ht="47.25">
      <c r="A249" s="87" t="s">
        <v>52</v>
      </c>
      <c r="B249" s="36" t="s">
        <v>2418</v>
      </c>
      <c r="C249" s="87"/>
      <c r="D249" s="87"/>
      <c r="E249" s="87"/>
      <c r="F249" s="37">
        <f>F250+F252+F255</f>
        <v>5.2315000000000005</v>
      </c>
      <c r="G249" s="37">
        <f t="shared" ref="G249:AO249" si="86">G250+G252+G255</f>
        <v>0</v>
      </c>
      <c r="H249" s="37">
        <f t="shared" si="86"/>
        <v>5.2355</v>
      </c>
      <c r="I249" s="37">
        <f t="shared" si="86"/>
        <v>2.2606000000000002</v>
      </c>
      <c r="J249" s="37">
        <f t="shared" si="86"/>
        <v>0.87339999999999995</v>
      </c>
      <c r="K249" s="37">
        <f t="shared" si="86"/>
        <v>3.15E-2</v>
      </c>
      <c r="L249" s="37"/>
      <c r="M249" s="37">
        <f t="shared" si="86"/>
        <v>0.14000000000000001</v>
      </c>
      <c r="N249" s="37">
        <f t="shared" si="86"/>
        <v>0.08</v>
      </c>
      <c r="O249" s="37">
        <f t="shared" si="86"/>
        <v>0</v>
      </c>
      <c r="P249" s="37">
        <f t="shared" si="86"/>
        <v>1.5129999999999999</v>
      </c>
      <c r="Q249" s="37">
        <f t="shared" si="86"/>
        <v>0.27300000000000002</v>
      </c>
      <c r="R249" s="37">
        <f t="shared" si="86"/>
        <v>0</v>
      </c>
      <c r="S249" s="37">
        <f t="shared" si="86"/>
        <v>0.2402</v>
      </c>
      <c r="T249" s="37">
        <f t="shared" si="86"/>
        <v>0</v>
      </c>
      <c r="U249" s="37">
        <f t="shared" si="86"/>
        <v>0</v>
      </c>
      <c r="V249" s="37">
        <f t="shared" si="86"/>
        <v>0.16239999999999999</v>
      </c>
      <c r="W249" s="37">
        <f t="shared" si="86"/>
        <v>0</v>
      </c>
      <c r="X249" s="37">
        <f t="shared" si="86"/>
        <v>0.51590000000000003</v>
      </c>
      <c r="Y249" s="37">
        <f t="shared" si="86"/>
        <v>0</v>
      </c>
      <c r="Z249" s="37">
        <f t="shared" si="86"/>
        <v>0</v>
      </c>
      <c r="AA249" s="37">
        <f t="shared" si="86"/>
        <v>0</v>
      </c>
      <c r="AB249" s="37">
        <f t="shared" si="86"/>
        <v>0</v>
      </c>
      <c r="AC249" s="37">
        <f t="shared" si="86"/>
        <v>7.1499999999999994E-2</v>
      </c>
      <c r="AD249" s="37">
        <f t="shared" si="86"/>
        <v>0</v>
      </c>
      <c r="AE249" s="37">
        <f t="shared" si="86"/>
        <v>0</v>
      </c>
      <c r="AF249" s="37">
        <f t="shared" si="86"/>
        <v>0.25569999999999998</v>
      </c>
      <c r="AG249" s="37">
        <f t="shared" si="86"/>
        <v>0</v>
      </c>
      <c r="AH249" s="37">
        <f t="shared" si="86"/>
        <v>0</v>
      </c>
      <c r="AI249" s="37">
        <f t="shared" si="86"/>
        <v>0</v>
      </c>
      <c r="AJ249" s="37">
        <f t="shared" si="86"/>
        <v>2.93E-2</v>
      </c>
      <c r="AK249" s="37">
        <f t="shared" si="86"/>
        <v>0</v>
      </c>
      <c r="AL249" s="37">
        <f t="shared" si="86"/>
        <v>0</v>
      </c>
      <c r="AM249" s="37">
        <f t="shared" si="86"/>
        <v>0</v>
      </c>
      <c r="AN249" s="37">
        <f t="shared" si="86"/>
        <v>0</v>
      </c>
      <c r="AO249" s="37">
        <f t="shared" si="86"/>
        <v>2.35E-2</v>
      </c>
      <c r="AP249" s="14"/>
      <c r="AQ249" s="36"/>
      <c r="AR249" s="87"/>
      <c r="AS249" s="51"/>
      <c r="AT249" s="81"/>
    </row>
    <row r="250" spans="1:46" s="49" customFormat="1" ht="15.75">
      <c r="A250" s="87" t="s">
        <v>54</v>
      </c>
      <c r="B250" s="11" t="s">
        <v>1461</v>
      </c>
      <c r="C250" s="87" t="s">
        <v>37</v>
      </c>
      <c r="D250" s="87"/>
      <c r="E250" s="87"/>
      <c r="F250" s="37">
        <f t="shared" ref="F250:AO250" si="87">SUM(F251:F251)</f>
        <v>0.72150000000000003</v>
      </c>
      <c r="G250" s="37">
        <f t="shared" si="87"/>
        <v>0</v>
      </c>
      <c r="H250" s="37">
        <f t="shared" si="87"/>
        <v>0.72150000000000003</v>
      </c>
      <c r="I250" s="37">
        <f t="shared" si="87"/>
        <v>0.38560000000000005</v>
      </c>
      <c r="J250" s="37">
        <f t="shared" si="87"/>
        <v>0.32239999999999996</v>
      </c>
      <c r="K250" s="37">
        <f t="shared" si="87"/>
        <v>1.35E-2</v>
      </c>
      <c r="L250" s="37"/>
      <c r="M250" s="37">
        <f t="shared" si="87"/>
        <v>0</v>
      </c>
      <c r="N250" s="37">
        <f t="shared" si="87"/>
        <v>0</v>
      </c>
      <c r="O250" s="37">
        <f t="shared" si="87"/>
        <v>0</v>
      </c>
      <c r="P250" s="37">
        <f t="shared" si="87"/>
        <v>0.27300000000000002</v>
      </c>
      <c r="Q250" s="37">
        <f t="shared" si="87"/>
        <v>0.27300000000000002</v>
      </c>
      <c r="R250" s="37">
        <f t="shared" si="87"/>
        <v>0</v>
      </c>
      <c r="S250" s="37">
        <f t="shared" si="87"/>
        <v>2.0000000000000001E-4</v>
      </c>
      <c r="T250" s="37">
        <f t="shared" si="87"/>
        <v>0</v>
      </c>
      <c r="U250" s="37">
        <f t="shared" si="87"/>
        <v>0</v>
      </c>
      <c r="V250" s="37">
        <f t="shared" si="87"/>
        <v>0.1124</v>
      </c>
      <c r="W250" s="37">
        <f t="shared" si="87"/>
        <v>0</v>
      </c>
      <c r="X250" s="37">
        <f t="shared" si="87"/>
        <v>0.10589999999999999</v>
      </c>
      <c r="Y250" s="37">
        <f t="shared" si="87"/>
        <v>0</v>
      </c>
      <c r="Z250" s="37">
        <f t="shared" si="87"/>
        <v>0</v>
      </c>
      <c r="AA250" s="37">
        <f t="shared" si="87"/>
        <v>0</v>
      </c>
      <c r="AB250" s="37">
        <f t="shared" si="87"/>
        <v>0</v>
      </c>
      <c r="AC250" s="37">
        <f t="shared" si="87"/>
        <v>7.1499999999999994E-2</v>
      </c>
      <c r="AD250" s="37">
        <f t="shared" si="87"/>
        <v>0</v>
      </c>
      <c r="AE250" s="37">
        <f t="shared" si="87"/>
        <v>0</v>
      </c>
      <c r="AF250" s="37">
        <f t="shared" si="87"/>
        <v>0.13569999999999999</v>
      </c>
      <c r="AG250" s="37">
        <f t="shared" si="87"/>
        <v>0</v>
      </c>
      <c r="AH250" s="37">
        <f t="shared" si="87"/>
        <v>0</v>
      </c>
      <c r="AI250" s="37">
        <f t="shared" si="87"/>
        <v>0</v>
      </c>
      <c r="AJ250" s="37">
        <f t="shared" si="87"/>
        <v>9.2999999999999992E-3</v>
      </c>
      <c r="AK250" s="37">
        <f t="shared" si="87"/>
        <v>0</v>
      </c>
      <c r="AL250" s="37">
        <f t="shared" si="87"/>
        <v>0</v>
      </c>
      <c r="AM250" s="37">
        <f t="shared" si="87"/>
        <v>0</v>
      </c>
      <c r="AN250" s="37">
        <f t="shared" si="87"/>
        <v>0</v>
      </c>
      <c r="AO250" s="37">
        <f t="shared" si="87"/>
        <v>1.35E-2</v>
      </c>
      <c r="AP250" s="14"/>
      <c r="AQ250" s="36"/>
      <c r="AR250" s="87"/>
      <c r="AS250" s="51"/>
      <c r="AT250" s="81"/>
    </row>
    <row r="251" spans="1:46" ht="63">
      <c r="A251" s="16">
        <v>1</v>
      </c>
      <c r="B251" s="15" t="s">
        <v>2649</v>
      </c>
      <c r="C251" s="2" t="s">
        <v>37</v>
      </c>
      <c r="D251" s="2"/>
      <c r="E251" s="2"/>
      <c r="F251" s="12">
        <f t="shared" ref="F251" si="88">G251+H251</f>
        <v>0.72150000000000003</v>
      </c>
      <c r="G251" s="29"/>
      <c r="H251" s="12">
        <f t="shared" ref="H251:H254" si="89">SUM(M251:P251)+SUM(S251:AO251)</f>
        <v>0.72150000000000003</v>
      </c>
      <c r="I251" s="12">
        <f t="shared" ref="I251" si="90">SUM(M251:P251)+SUM(S251:W251)</f>
        <v>0.38560000000000005</v>
      </c>
      <c r="J251" s="23">
        <f t="shared" ref="J251" si="91">SUM(X251:AN251)</f>
        <v>0.32239999999999996</v>
      </c>
      <c r="K251" s="23">
        <f t="shared" ref="K251" si="92">AO251</f>
        <v>1.35E-2</v>
      </c>
      <c r="L251" s="4" t="s">
        <v>2650</v>
      </c>
      <c r="M251" s="16"/>
      <c r="N251" s="16"/>
      <c r="O251" s="16"/>
      <c r="P251" s="44">
        <v>0.27300000000000002</v>
      </c>
      <c r="Q251" s="44">
        <v>0.27300000000000002</v>
      </c>
      <c r="R251" s="19"/>
      <c r="S251" s="19">
        <v>2.0000000000000001E-4</v>
      </c>
      <c r="T251" s="19"/>
      <c r="U251" s="19"/>
      <c r="V251" s="19">
        <v>0.1124</v>
      </c>
      <c r="W251" s="19"/>
      <c r="X251" s="19">
        <v>0.10589999999999999</v>
      </c>
      <c r="Y251" s="19"/>
      <c r="Z251" s="19"/>
      <c r="AA251" s="19"/>
      <c r="AB251" s="19"/>
      <c r="AC251" s="19">
        <v>7.1499999999999994E-2</v>
      </c>
      <c r="AD251" s="19"/>
      <c r="AE251" s="19"/>
      <c r="AF251" s="19">
        <v>0.13569999999999999</v>
      </c>
      <c r="AG251" s="19"/>
      <c r="AH251" s="19"/>
      <c r="AI251" s="19"/>
      <c r="AJ251" s="19">
        <v>9.2999999999999992E-3</v>
      </c>
      <c r="AK251" s="19"/>
      <c r="AL251" s="19"/>
      <c r="AM251" s="19"/>
      <c r="AN251" s="19"/>
      <c r="AO251" s="19">
        <v>1.35E-2</v>
      </c>
      <c r="AP251" s="4" t="s">
        <v>2651</v>
      </c>
      <c r="AQ251" s="9" t="s">
        <v>2652</v>
      </c>
      <c r="AR251" s="2" t="s">
        <v>82</v>
      </c>
      <c r="AS251" s="54"/>
      <c r="AT251" s="60"/>
    </row>
    <row r="252" spans="1:46" ht="15.75">
      <c r="A252" s="87" t="s">
        <v>61</v>
      </c>
      <c r="B252" s="11" t="s">
        <v>1127</v>
      </c>
      <c r="C252" s="87" t="s">
        <v>35</v>
      </c>
      <c r="D252" s="2"/>
      <c r="E252" s="2"/>
      <c r="F252" s="37">
        <f>F253+F254</f>
        <v>0.19</v>
      </c>
      <c r="G252" s="37">
        <f t="shared" ref="G252:K252" si="93">G253+G254</f>
        <v>0</v>
      </c>
      <c r="H252" s="37">
        <f t="shared" si="93"/>
        <v>0.19400000000000001</v>
      </c>
      <c r="I252" s="37">
        <f t="shared" si="93"/>
        <v>0.125</v>
      </c>
      <c r="J252" s="37">
        <f t="shared" si="93"/>
        <v>1E-3</v>
      </c>
      <c r="K252" s="37">
        <f t="shared" si="93"/>
        <v>8.0000000000000002E-3</v>
      </c>
      <c r="L252" s="4"/>
      <c r="M252" s="16"/>
      <c r="N252" s="16"/>
      <c r="O252" s="16"/>
      <c r="P252" s="44"/>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4"/>
      <c r="AQ252" s="9"/>
      <c r="AR252" s="2"/>
      <c r="AS252" s="54"/>
      <c r="AT252" s="60"/>
    </row>
    <row r="253" spans="1:46" ht="63">
      <c r="A253" s="2">
        <v>2</v>
      </c>
      <c r="B253" s="15" t="s">
        <v>1310</v>
      </c>
      <c r="C253" s="2" t="s">
        <v>35</v>
      </c>
      <c r="D253" s="2"/>
      <c r="E253" s="2"/>
      <c r="F253" s="30">
        <v>0.06</v>
      </c>
      <c r="G253" s="29"/>
      <c r="H253" s="30">
        <v>0.06</v>
      </c>
      <c r="I253" s="12"/>
      <c r="J253" s="23"/>
      <c r="K253" s="23"/>
      <c r="L253" s="34" t="s">
        <v>1311</v>
      </c>
      <c r="M253" s="16"/>
      <c r="N253" s="16"/>
      <c r="O253" s="16"/>
      <c r="P253" s="44"/>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9" t="s">
        <v>1282</v>
      </c>
      <c r="AQ253" s="9" t="s">
        <v>2652</v>
      </c>
      <c r="AR253" s="2" t="s">
        <v>82</v>
      </c>
      <c r="AS253" s="54"/>
      <c r="AT253" s="60"/>
    </row>
    <row r="254" spans="1:46" ht="47.25">
      <c r="A254" s="16">
        <v>3</v>
      </c>
      <c r="B254" s="33" t="s">
        <v>1313</v>
      </c>
      <c r="C254" s="2" t="s">
        <v>35</v>
      </c>
      <c r="D254" s="2"/>
      <c r="E254" s="2"/>
      <c r="F254" s="12">
        <v>0.13</v>
      </c>
      <c r="G254" s="29"/>
      <c r="H254" s="12">
        <f t="shared" si="89"/>
        <v>0.13400000000000001</v>
      </c>
      <c r="I254" s="12">
        <f t="shared" ref="I254" si="94">SUM(M254:P254)+SUM(S254:W254)</f>
        <v>0.125</v>
      </c>
      <c r="J254" s="23">
        <f t="shared" ref="J254" si="95">SUM(X254:AN254)</f>
        <v>1E-3</v>
      </c>
      <c r="K254" s="23">
        <f t="shared" ref="K254" si="96">AO254</f>
        <v>8.0000000000000002E-3</v>
      </c>
      <c r="L254" s="35" t="s">
        <v>2657</v>
      </c>
      <c r="M254" s="16">
        <v>0.125</v>
      </c>
      <c r="N254" s="16"/>
      <c r="O254" s="16"/>
      <c r="P254" s="44"/>
      <c r="Q254" s="16"/>
      <c r="R254" s="16"/>
      <c r="S254" s="16"/>
      <c r="T254" s="16"/>
      <c r="U254" s="16"/>
      <c r="V254" s="16"/>
      <c r="W254" s="16"/>
      <c r="X254" s="16"/>
      <c r="Y254" s="16"/>
      <c r="Z254" s="16"/>
      <c r="AA254" s="16"/>
      <c r="AB254" s="16"/>
      <c r="AC254" s="16"/>
      <c r="AD254" s="16"/>
      <c r="AE254" s="16"/>
      <c r="AF254" s="16">
        <v>1E-3</v>
      </c>
      <c r="AG254" s="16"/>
      <c r="AH254" s="16"/>
      <c r="AI254" s="16"/>
      <c r="AJ254" s="16"/>
      <c r="AK254" s="16"/>
      <c r="AL254" s="16"/>
      <c r="AM254" s="16"/>
      <c r="AN254" s="16"/>
      <c r="AO254" s="16">
        <v>8.0000000000000002E-3</v>
      </c>
      <c r="AP254" s="4" t="s">
        <v>2653</v>
      </c>
      <c r="AQ254" s="9" t="s">
        <v>2652</v>
      </c>
      <c r="AR254" s="2" t="s">
        <v>82</v>
      </c>
      <c r="AS254" s="54"/>
      <c r="AT254" s="60"/>
    </row>
    <row r="255" spans="1:46" s="49" customFormat="1" ht="15.75">
      <c r="A255" s="87" t="s">
        <v>64</v>
      </c>
      <c r="B255" s="11" t="s">
        <v>1345</v>
      </c>
      <c r="C255" s="87" t="s">
        <v>30</v>
      </c>
      <c r="D255" s="87"/>
      <c r="E255" s="87"/>
      <c r="F255" s="37">
        <f>F256</f>
        <v>4.32</v>
      </c>
      <c r="G255" s="37">
        <f t="shared" ref="G255:AO255" si="97">G256</f>
        <v>0</v>
      </c>
      <c r="H255" s="37">
        <f t="shared" si="97"/>
        <v>4.32</v>
      </c>
      <c r="I255" s="37">
        <f t="shared" si="97"/>
        <v>1.75</v>
      </c>
      <c r="J255" s="37">
        <f t="shared" si="97"/>
        <v>0.55000000000000004</v>
      </c>
      <c r="K255" s="37">
        <f t="shared" si="97"/>
        <v>0.01</v>
      </c>
      <c r="L255" s="14"/>
      <c r="M255" s="37">
        <f t="shared" si="97"/>
        <v>0.14000000000000001</v>
      </c>
      <c r="N255" s="37">
        <f t="shared" si="97"/>
        <v>0.08</v>
      </c>
      <c r="O255" s="37">
        <f t="shared" si="97"/>
        <v>0</v>
      </c>
      <c r="P255" s="37">
        <f t="shared" si="97"/>
        <v>1.24</v>
      </c>
      <c r="Q255" s="37">
        <f t="shared" si="97"/>
        <v>0</v>
      </c>
      <c r="R255" s="37">
        <f t="shared" si="97"/>
        <v>0</v>
      </c>
      <c r="S255" s="37">
        <f t="shared" si="97"/>
        <v>0.24</v>
      </c>
      <c r="T255" s="37">
        <f t="shared" si="97"/>
        <v>0</v>
      </c>
      <c r="U255" s="37">
        <f t="shared" si="97"/>
        <v>0</v>
      </c>
      <c r="V255" s="37">
        <f t="shared" si="97"/>
        <v>0.05</v>
      </c>
      <c r="W255" s="37">
        <f t="shared" si="97"/>
        <v>0</v>
      </c>
      <c r="X255" s="37">
        <f t="shared" si="97"/>
        <v>0.41</v>
      </c>
      <c r="Y255" s="37">
        <f t="shared" si="97"/>
        <v>0</v>
      </c>
      <c r="Z255" s="37">
        <f t="shared" si="97"/>
        <v>0</v>
      </c>
      <c r="AA255" s="37">
        <f t="shared" si="97"/>
        <v>0</v>
      </c>
      <c r="AB255" s="37">
        <f t="shared" si="97"/>
        <v>0</v>
      </c>
      <c r="AC255" s="37">
        <f t="shared" si="97"/>
        <v>0</v>
      </c>
      <c r="AD255" s="37">
        <f t="shared" si="97"/>
        <v>0</v>
      </c>
      <c r="AE255" s="37">
        <f t="shared" si="97"/>
        <v>0</v>
      </c>
      <c r="AF255" s="37">
        <f t="shared" si="97"/>
        <v>0.12</v>
      </c>
      <c r="AG255" s="37">
        <f t="shared" si="97"/>
        <v>0</v>
      </c>
      <c r="AH255" s="37">
        <f t="shared" si="97"/>
        <v>0</v>
      </c>
      <c r="AI255" s="37">
        <f t="shared" si="97"/>
        <v>0</v>
      </c>
      <c r="AJ255" s="37">
        <f t="shared" si="97"/>
        <v>0.02</v>
      </c>
      <c r="AK255" s="37">
        <f t="shared" si="97"/>
        <v>0</v>
      </c>
      <c r="AL255" s="37">
        <f t="shared" si="97"/>
        <v>0</v>
      </c>
      <c r="AM255" s="37">
        <f t="shared" si="97"/>
        <v>0</v>
      </c>
      <c r="AN255" s="37">
        <f t="shared" si="97"/>
        <v>0</v>
      </c>
      <c r="AO255" s="37">
        <f t="shared" si="97"/>
        <v>0.01</v>
      </c>
      <c r="AP255" s="14"/>
      <c r="AQ255" s="36"/>
      <c r="AR255" s="87"/>
      <c r="AS255" s="51"/>
      <c r="AT255" s="81"/>
    </row>
    <row r="256" spans="1:46" s="49" customFormat="1" ht="94.5">
      <c r="A256" s="2">
        <v>4</v>
      </c>
      <c r="B256" s="15" t="s">
        <v>2512</v>
      </c>
      <c r="C256" s="2" t="s">
        <v>30</v>
      </c>
      <c r="D256" s="87"/>
      <c r="E256" s="87"/>
      <c r="F256" s="30">
        <v>4.32</v>
      </c>
      <c r="G256" s="29"/>
      <c r="H256" s="30">
        <v>4.32</v>
      </c>
      <c r="I256" s="12">
        <f t="shared" ref="I256" si="98">SUM(M256:P256)+SUM(S256:W256)</f>
        <v>1.75</v>
      </c>
      <c r="J256" s="23">
        <f t="shared" ref="J256" si="99">SUM(X256:AN256)</f>
        <v>0.55000000000000004</v>
      </c>
      <c r="K256" s="23">
        <f t="shared" ref="K256" si="100">AO256</f>
        <v>0.01</v>
      </c>
      <c r="L256" s="93" t="s">
        <v>1439</v>
      </c>
      <c r="M256" s="12">
        <v>0.14000000000000001</v>
      </c>
      <c r="N256" s="12">
        <v>0.08</v>
      </c>
      <c r="O256" s="12"/>
      <c r="P256" s="12">
        <v>1.24</v>
      </c>
      <c r="Q256" s="12"/>
      <c r="R256" s="12"/>
      <c r="S256" s="12">
        <v>0.24</v>
      </c>
      <c r="T256" s="12"/>
      <c r="U256" s="12"/>
      <c r="V256" s="12">
        <v>0.05</v>
      </c>
      <c r="W256" s="12"/>
      <c r="X256" s="12">
        <v>0.41</v>
      </c>
      <c r="Y256" s="12"/>
      <c r="Z256" s="12"/>
      <c r="AA256" s="12"/>
      <c r="AB256" s="12"/>
      <c r="AC256" s="12"/>
      <c r="AD256" s="12"/>
      <c r="AE256" s="12"/>
      <c r="AF256" s="12">
        <v>0.12</v>
      </c>
      <c r="AG256" s="12"/>
      <c r="AH256" s="12"/>
      <c r="AI256" s="12"/>
      <c r="AJ256" s="12">
        <v>0.02</v>
      </c>
      <c r="AK256" s="12"/>
      <c r="AL256" s="12"/>
      <c r="AM256" s="12"/>
      <c r="AN256" s="12"/>
      <c r="AO256" s="12">
        <v>0.01</v>
      </c>
      <c r="AP256" s="4" t="s">
        <v>2602</v>
      </c>
      <c r="AQ256" s="9" t="s">
        <v>2652</v>
      </c>
      <c r="AR256" s="2" t="s">
        <v>82</v>
      </c>
      <c r="AS256" s="51"/>
      <c r="AT256" s="81"/>
    </row>
    <row r="257" spans="1:46" s="49" customFormat="1" ht="78.75">
      <c r="A257" s="87" t="s">
        <v>83</v>
      </c>
      <c r="B257" s="11" t="s">
        <v>2578</v>
      </c>
      <c r="C257" s="87"/>
      <c r="D257" s="87"/>
      <c r="E257" s="87"/>
      <c r="F257" s="37">
        <f>F258</f>
        <v>144</v>
      </c>
      <c r="G257" s="37">
        <f t="shared" ref="G257:K258" si="101">G258</f>
        <v>0</v>
      </c>
      <c r="H257" s="37">
        <f t="shared" si="101"/>
        <v>144</v>
      </c>
      <c r="I257" s="37">
        <f t="shared" si="101"/>
        <v>36.75</v>
      </c>
      <c r="J257" s="37">
        <f t="shared" si="101"/>
        <v>76.75</v>
      </c>
      <c r="K257" s="37">
        <f t="shared" si="101"/>
        <v>30.5</v>
      </c>
      <c r="L257" s="14"/>
      <c r="M257" s="37">
        <f t="shared" ref="M257:AO257" si="102">M258+M261</f>
        <v>0</v>
      </c>
      <c r="N257" s="37">
        <f t="shared" si="102"/>
        <v>0</v>
      </c>
      <c r="O257" s="37">
        <f t="shared" si="102"/>
        <v>0</v>
      </c>
      <c r="P257" s="37">
        <f t="shared" si="102"/>
        <v>0</v>
      </c>
      <c r="Q257" s="37">
        <f t="shared" si="102"/>
        <v>0</v>
      </c>
      <c r="R257" s="37">
        <f t="shared" si="102"/>
        <v>0</v>
      </c>
      <c r="S257" s="37">
        <f t="shared" si="102"/>
        <v>0</v>
      </c>
      <c r="T257" s="37">
        <f t="shared" si="102"/>
        <v>0</v>
      </c>
      <c r="U257" s="37">
        <f t="shared" si="102"/>
        <v>0</v>
      </c>
      <c r="V257" s="37">
        <f t="shared" si="102"/>
        <v>0</v>
      </c>
      <c r="W257" s="37">
        <f t="shared" si="102"/>
        <v>0</v>
      </c>
      <c r="X257" s="37">
        <f t="shared" si="102"/>
        <v>0</v>
      </c>
      <c r="Y257" s="37">
        <f t="shared" si="102"/>
        <v>0</v>
      </c>
      <c r="Z257" s="37">
        <f t="shared" si="102"/>
        <v>0</v>
      </c>
      <c r="AA257" s="37">
        <f t="shared" si="102"/>
        <v>0</v>
      </c>
      <c r="AB257" s="37">
        <f t="shared" si="102"/>
        <v>0</v>
      </c>
      <c r="AC257" s="37">
        <f t="shared" si="102"/>
        <v>0</v>
      </c>
      <c r="AD257" s="37">
        <f t="shared" si="102"/>
        <v>0</v>
      </c>
      <c r="AE257" s="37">
        <f t="shared" si="102"/>
        <v>0</v>
      </c>
      <c r="AF257" s="37">
        <f t="shared" si="102"/>
        <v>0</v>
      </c>
      <c r="AG257" s="37">
        <f t="shared" si="102"/>
        <v>0</v>
      </c>
      <c r="AH257" s="37">
        <f t="shared" si="102"/>
        <v>0</v>
      </c>
      <c r="AI257" s="37">
        <f t="shared" si="102"/>
        <v>0</v>
      </c>
      <c r="AJ257" s="37">
        <f t="shared" si="102"/>
        <v>0</v>
      </c>
      <c r="AK257" s="37">
        <f t="shared" si="102"/>
        <v>0</v>
      </c>
      <c r="AL257" s="37">
        <f t="shared" si="102"/>
        <v>0</v>
      </c>
      <c r="AM257" s="37">
        <f t="shared" si="102"/>
        <v>0</v>
      </c>
      <c r="AN257" s="37">
        <f t="shared" si="102"/>
        <v>0</v>
      </c>
      <c r="AO257" s="37">
        <f t="shared" si="102"/>
        <v>0</v>
      </c>
      <c r="AP257" s="14"/>
      <c r="AQ257" s="36"/>
      <c r="AR257" s="87"/>
      <c r="AS257" s="51"/>
    </row>
    <row r="258" spans="1:46" s="49" customFormat="1" ht="15.75">
      <c r="A258" s="87" t="s">
        <v>85</v>
      </c>
      <c r="B258" s="11" t="s">
        <v>179</v>
      </c>
      <c r="C258" s="87"/>
      <c r="D258" s="87"/>
      <c r="E258" s="87"/>
      <c r="F258" s="37">
        <f>F259</f>
        <v>144</v>
      </c>
      <c r="G258" s="37">
        <f t="shared" si="101"/>
        <v>0</v>
      </c>
      <c r="H258" s="37">
        <f t="shared" si="101"/>
        <v>144</v>
      </c>
      <c r="I258" s="37">
        <f t="shared" si="101"/>
        <v>36.75</v>
      </c>
      <c r="J258" s="37">
        <f t="shared" si="101"/>
        <v>76.75</v>
      </c>
      <c r="K258" s="37">
        <f t="shared" si="101"/>
        <v>30.5</v>
      </c>
      <c r="L258" s="14"/>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14"/>
      <c r="AQ258" s="36"/>
      <c r="AR258" s="87"/>
      <c r="AS258" s="51"/>
      <c r="AT258" s="81"/>
    </row>
    <row r="259" spans="1:46" ht="94.5">
      <c r="A259" s="2">
        <v>5</v>
      </c>
      <c r="B259" s="15" t="s">
        <v>231</v>
      </c>
      <c r="C259" s="2" t="s">
        <v>22</v>
      </c>
      <c r="D259" s="2"/>
      <c r="E259" s="2"/>
      <c r="F259" s="12">
        <f t="shared" ref="F259" si="103">G259+H259</f>
        <v>144</v>
      </c>
      <c r="G259" s="29"/>
      <c r="H259" s="12">
        <f t="shared" ref="H259" si="104">SUM(M259:P259)+SUM(S259:AO259)</f>
        <v>144</v>
      </c>
      <c r="I259" s="12">
        <f t="shared" ref="I259" si="105">SUM(M259:P259)+SUM(S259:W259)</f>
        <v>36.75</v>
      </c>
      <c r="J259" s="23">
        <f t="shared" ref="J259" si="106">SUM(X259:AN259)</f>
        <v>76.75</v>
      </c>
      <c r="K259" s="23">
        <f t="shared" ref="K259" si="107">AO259</f>
        <v>30.5</v>
      </c>
      <c r="L259" s="2" t="s">
        <v>2654</v>
      </c>
      <c r="M259" s="52"/>
      <c r="N259" s="52"/>
      <c r="O259" s="52"/>
      <c r="P259" s="52"/>
      <c r="Q259" s="52"/>
      <c r="R259" s="52"/>
      <c r="S259" s="52"/>
      <c r="T259" s="52">
        <v>36.75</v>
      </c>
      <c r="U259" s="52"/>
      <c r="V259" s="52"/>
      <c r="W259" s="52"/>
      <c r="X259" s="52"/>
      <c r="Y259" s="52"/>
      <c r="Z259" s="52"/>
      <c r="AA259" s="52"/>
      <c r="AB259" s="52"/>
      <c r="AC259" s="52"/>
      <c r="AD259" s="52"/>
      <c r="AE259" s="52"/>
      <c r="AF259" s="52"/>
      <c r="AG259" s="52"/>
      <c r="AH259" s="52"/>
      <c r="AI259" s="52"/>
      <c r="AJ259" s="52"/>
      <c r="AK259" s="52"/>
      <c r="AL259" s="52"/>
      <c r="AM259" s="52"/>
      <c r="AN259" s="52">
        <v>76.75</v>
      </c>
      <c r="AO259" s="52">
        <v>30.5</v>
      </c>
      <c r="AP259" s="4" t="s">
        <v>1282</v>
      </c>
      <c r="AQ259" s="9" t="s">
        <v>2655</v>
      </c>
      <c r="AR259" s="2" t="s">
        <v>82</v>
      </c>
      <c r="AS259" s="54"/>
    </row>
    <row r="260" spans="1:46" ht="15.75" hidden="1">
      <c r="A260" s="2"/>
      <c r="B260" s="15"/>
      <c r="C260" s="2"/>
      <c r="D260" s="2"/>
      <c r="E260" s="2"/>
      <c r="F260" s="12"/>
      <c r="G260" s="29"/>
      <c r="H260" s="12"/>
      <c r="I260" s="23"/>
      <c r="J260" s="23"/>
      <c r="K260" s="23"/>
      <c r="L260" s="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4"/>
      <c r="AQ260" s="15"/>
      <c r="AR260" s="2"/>
      <c r="AS260" s="54"/>
    </row>
    <row r="261" spans="1:46" s="49" customFormat="1" ht="15.75" hidden="1">
      <c r="A261" s="87"/>
      <c r="B261" s="11"/>
      <c r="C261" s="87"/>
      <c r="D261" s="87"/>
      <c r="E261" s="8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14"/>
      <c r="AQ261" s="11"/>
      <c r="AR261" s="87"/>
      <c r="AS261" s="51"/>
    </row>
    <row r="262" spans="1:46" ht="15.75" hidden="1">
      <c r="A262" s="2"/>
      <c r="B262" s="15"/>
      <c r="C262" s="2"/>
      <c r="D262" s="2"/>
      <c r="E262" s="2"/>
      <c r="F262" s="12"/>
      <c r="G262" s="29"/>
      <c r="H262" s="12"/>
      <c r="I262" s="23"/>
      <c r="J262" s="23"/>
      <c r="K262" s="23"/>
      <c r="L262" s="8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4"/>
      <c r="AQ262" s="15"/>
      <c r="AR262" s="2"/>
      <c r="AS262" s="54"/>
    </row>
    <row r="263" spans="1:46" ht="15.75" hidden="1">
      <c r="A263" s="2"/>
      <c r="B263" s="15"/>
      <c r="C263" s="2"/>
      <c r="D263" s="2"/>
      <c r="E263" s="2"/>
      <c r="F263" s="12"/>
      <c r="G263" s="29"/>
      <c r="H263" s="12"/>
      <c r="I263" s="23"/>
      <c r="J263" s="23"/>
      <c r="K263" s="23"/>
      <c r="L263" s="8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4"/>
      <c r="AQ263" s="15"/>
      <c r="AR263" s="2"/>
      <c r="AS263" s="54"/>
    </row>
    <row r="264" spans="1:46" s="48" customFormat="1" ht="15.75" hidden="1">
      <c r="A264" s="222" t="s">
        <v>2656</v>
      </c>
      <c r="B264" s="222"/>
      <c r="C264" s="55"/>
      <c r="D264" s="55"/>
      <c r="E264" s="55"/>
      <c r="F264" s="7">
        <f t="shared" ref="F264:K264" si="108">F246+F6</f>
        <v>5426.6936799999994</v>
      </c>
      <c r="G264" s="7">
        <f t="shared" si="108"/>
        <v>1946.1305499999999</v>
      </c>
      <c r="H264" s="7">
        <f t="shared" si="108"/>
        <v>3480.5671300000004</v>
      </c>
      <c r="I264" s="7">
        <f t="shared" si="108"/>
        <v>1066.3393000000001</v>
      </c>
      <c r="J264" s="7">
        <f t="shared" si="108"/>
        <v>220.81397999999999</v>
      </c>
      <c r="K264" s="7">
        <f t="shared" si="108"/>
        <v>2191.2838500000003</v>
      </c>
      <c r="L264" s="7"/>
      <c r="M264" s="7">
        <f t="shared" ref="M264:AO264" si="109">M246+M6</f>
        <v>35.183369999999996</v>
      </c>
      <c r="N264" s="7">
        <f t="shared" si="109"/>
        <v>21.529309999999999</v>
      </c>
      <c r="O264" s="7">
        <f t="shared" si="109"/>
        <v>0.4</v>
      </c>
      <c r="P264" s="7">
        <f t="shared" si="109"/>
        <v>138.21257</v>
      </c>
      <c r="Q264" s="7">
        <f t="shared" si="109"/>
        <v>61.319790000000005</v>
      </c>
      <c r="R264" s="7">
        <f t="shared" si="109"/>
        <v>56.669580000000003</v>
      </c>
      <c r="S264" s="7">
        <f t="shared" si="109"/>
        <v>319.00959</v>
      </c>
      <c r="T264" s="7">
        <f t="shared" si="109"/>
        <v>405.85999999999996</v>
      </c>
      <c r="U264" s="7">
        <f t="shared" si="109"/>
        <v>97.02</v>
      </c>
      <c r="V264" s="7">
        <f t="shared" si="109"/>
        <v>12.249460000000001</v>
      </c>
      <c r="W264" s="7">
        <f t="shared" si="109"/>
        <v>0</v>
      </c>
      <c r="X264" s="7">
        <f t="shared" si="109"/>
        <v>14.662099999999999</v>
      </c>
      <c r="Y264" s="7">
        <f t="shared" si="109"/>
        <v>0.05</v>
      </c>
      <c r="Z264" s="7">
        <f t="shared" si="109"/>
        <v>0.6</v>
      </c>
      <c r="AA264" s="7">
        <f t="shared" si="109"/>
        <v>0.21</v>
      </c>
      <c r="AB264" s="7">
        <f t="shared" si="109"/>
        <v>0.02</v>
      </c>
      <c r="AC264" s="7">
        <f t="shared" si="109"/>
        <v>0.14149999999999999</v>
      </c>
      <c r="AD264" s="7">
        <f t="shared" si="109"/>
        <v>0.01</v>
      </c>
      <c r="AE264" s="7">
        <f t="shared" si="109"/>
        <v>3.71</v>
      </c>
      <c r="AF264" s="7">
        <f t="shared" si="109"/>
        <v>43.495699999999992</v>
      </c>
      <c r="AG264" s="7">
        <f t="shared" si="109"/>
        <v>2.5023799999999996</v>
      </c>
      <c r="AH264" s="7">
        <f t="shared" si="109"/>
        <v>1.321</v>
      </c>
      <c r="AI264" s="7">
        <f t="shared" si="109"/>
        <v>39.909999999999997</v>
      </c>
      <c r="AJ264" s="7">
        <f t="shared" si="109"/>
        <v>36.340299999999985</v>
      </c>
      <c r="AK264" s="7">
        <f t="shared" si="109"/>
        <v>1.0899999999999999</v>
      </c>
      <c r="AL264" s="7">
        <f t="shared" si="109"/>
        <v>0</v>
      </c>
      <c r="AM264" s="7">
        <f t="shared" si="109"/>
        <v>0</v>
      </c>
      <c r="AN264" s="7">
        <f t="shared" si="109"/>
        <v>0</v>
      </c>
      <c r="AO264" s="7">
        <f t="shared" si="109"/>
        <v>2160.79585</v>
      </c>
      <c r="AP264" s="55"/>
      <c r="AQ264" s="55"/>
      <c r="AR264" s="89"/>
    </row>
  </sheetData>
  <autoFilter ref="A5:AV259"/>
  <mergeCells count="19">
    <mergeCell ref="A264:B264"/>
    <mergeCell ref="AQ3:AQ5"/>
    <mergeCell ref="AR3:AR5"/>
    <mergeCell ref="H4:H5"/>
    <mergeCell ref="I4:I5"/>
    <mergeCell ref="J4:J5"/>
    <mergeCell ref="K4:K5"/>
    <mergeCell ref="L4:L5"/>
    <mergeCell ref="M4:AO4"/>
    <mergeCell ref="A1:AS1"/>
    <mergeCell ref="A2:AS2"/>
    <mergeCell ref="A3:A5"/>
    <mergeCell ref="B3:B5"/>
    <mergeCell ref="C3:C5"/>
    <mergeCell ref="D3:D5"/>
    <mergeCell ref="F3:F5"/>
    <mergeCell ref="G3:G5"/>
    <mergeCell ref="H3:AO3"/>
    <mergeCell ref="AP3:AP5"/>
  </mergeCells>
  <pageMargins left="0.56000000000000005" right="0.44" top="0.37" bottom="0.52" header="0.3" footer="0.34"/>
  <pageSetup paperSize="9" scale="52" fitToHeight="0"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QH 2030</vt:lpstr>
      <vt:lpstr>DCKH2022</vt:lpstr>
      <vt:lpstr>Sheet3</vt:lpstr>
      <vt:lpstr>DCKH2022!Print_Area</vt:lpstr>
      <vt:lpstr>'QH 2030'!Print_Area</vt:lpstr>
      <vt:lpstr>DCKH2022!Print_Titles</vt:lpstr>
      <vt:lpstr>'QH 2030'!Print_Titles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2022-08-23T09:52:59Z</dcterms:modified>
</cp:coreProperties>
</file>